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nancial engineering\"/>
    </mc:Choice>
  </mc:AlternateContent>
  <bookViews>
    <workbookView xWindow="0" yWindow="0" windowWidth="23040" windowHeight="9384" activeTab="1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</sheets>
  <definedNames>
    <definedName name="FuturesLattice" localSheetId="2">OptionsOnFuturesEG!$A$29:$N$42</definedName>
    <definedName name="FuturesLattice">#REF!</definedName>
    <definedName name="FuturesOptionLattice" localSheetId="2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2">OptionsOnFuturesEG!$A$13:$N$26</definedName>
    <definedName name="StockLattice_2">#REF!</definedName>
  </definedNames>
  <calcPr calcId="152511"/>
</workbook>
</file>

<file path=xl/calcChain.xml><?xml version="1.0" encoding="utf-8"?>
<calcChain xmlns="http://schemas.openxmlformats.org/spreadsheetml/2006/main">
  <c r="B8" i="6" l="1"/>
  <c r="B9" i="6"/>
  <c r="B10" i="6"/>
  <c r="B11" i="6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O16" i="7"/>
  <c r="O17" i="7"/>
  <c r="B8" i="7"/>
  <c r="B9" i="7" s="1"/>
  <c r="B26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5"/>
  <c r="D17" i="5" s="1"/>
  <c r="B9" i="5"/>
  <c r="B10" i="5" s="1"/>
  <c r="C16" i="5"/>
  <c r="B8" i="4"/>
  <c r="C17" i="4" s="1"/>
  <c r="E17" i="4"/>
  <c r="E26" i="4" s="1"/>
  <c r="D17" i="4"/>
  <c r="D16" i="4"/>
  <c r="C16" i="4"/>
  <c r="B24" i="6" l="1"/>
  <c r="C23" i="6" s="1"/>
  <c r="D22" i="6" s="1"/>
  <c r="E21" i="6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B11" i="7" s="1"/>
  <c r="E16" i="4"/>
  <c r="E25" i="4" s="1"/>
  <c r="B17" i="4"/>
  <c r="B9" i="4"/>
  <c r="E14" i="5"/>
  <c r="E23" i="5" s="1"/>
  <c r="D16" i="5"/>
  <c r="E14" i="4"/>
  <c r="E23" i="4" s="1"/>
  <c r="E15" i="4"/>
  <c r="E24" i="4" s="1"/>
  <c r="D15" i="4"/>
  <c r="D15" i="5"/>
  <c r="C17" i="5"/>
  <c r="E16" i="5"/>
  <c r="E25" i="5" s="1"/>
  <c r="D26" i="5" s="1"/>
  <c r="E17" i="5"/>
  <c r="E26" i="5" s="1"/>
  <c r="B17" i="5"/>
  <c r="E15" i="5"/>
  <c r="E24" i="5" s="1"/>
  <c r="C25" i="7"/>
  <c r="D25" i="7" s="1"/>
  <c r="E25" i="7" s="1"/>
  <c r="F25" i="7" s="1"/>
  <c r="G25" i="7" s="1"/>
  <c r="H25" i="7" s="1"/>
  <c r="I25" i="7" s="1"/>
  <c r="J25" i="7" s="1"/>
  <c r="K25" i="7" s="1"/>
  <c r="S39" i="6" l="1"/>
  <c r="C24" i="6"/>
  <c r="D23" i="6" s="1"/>
  <c r="P90" i="6"/>
  <c r="P77" i="6"/>
  <c r="P87" i="6"/>
  <c r="P79" i="6"/>
  <c r="P85" i="6"/>
  <c r="T38" i="6"/>
  <c r="F20" i="6"/>
  <c r="L25" i="7"/>
  <c r="L40" i="7" s="1"/>
  <c r="K41" i="7" s="1"/>
  <c r="D24" i="7"/>
  <c r="E24" i="7" s="1"/>
  <c r="F24" i="7" s="1"/>
  <c r="G24" i="7" s="1"/>
  <c r="H24" i="7" s="1"/>
  <c r="I24" i="7" s="1"/>
  <c r="J24" i="7" s="1"/>
  <c r="K24" i="7" s="1"/>
  <c r="D24" i="5"/>
  <c r="J17" i="6"/>
  <c r="Y34" i="6" s="1"/>
  <c r="K15" i="6"/>
  <c r="K16" i="6"/>
  <c r="I17" i="6"/>
  <c r="X34" i="6" s="1"/>
  <c r="K17" i="6"/>
  <c r="J16" i="6"/>
  <c r="Y33" i="6" s="1"/>
  <c r="D25" i="5"/>
  <c r="C26" i="5" s="1"/>
  <c r="B10" i="4"/>
  <c r="D25" i="4" s="1"/>
  <c r="D24" i="6" l="1"/>
  <c r="P81" i="6"/>
  <c r="P82" i="6"/>
  <c r="P80" i="6"/>
  <c r="P78" i="6"/>
  <c r="O79" i="6" s="1"/>
  <c r="P91" i="6"/>
  <c r="O91" i="6" s="1"/>
  <c r="P89" i="6"/>
  <c r="O90" i="6" s="1"/>
  <c r="P86" i="6"/>
  <c r="O87" i="6" s="1"/>
  <c r="P88" i="6"/>
  <c r="O88" i="6" s="1"/>
  <c r="P84" i="6"/>
  <c r="O85" i="6" s="1"/>
  <c r="P83" i="6"/>
  <c r="Z34" i="6"/>
  <c r="L16" i="6"/>
  <c r="E24" i="6"/>
  <c r="S41" i="6"/>
  <c r="E23" i="6"/>
  <c r="L14" i="6"/>
  <c r="Z32" i="6"/>
  <c r="E22" i="6"/>
  <c r="S40" i="6"/>
  <c r="Z33" i="6"/>
  <c r="L15" i="6"/>
  <c r="G19" i="6"/>
  <c r="U37" i="6"/>
  <c r="E23" i="7"/>
  <c r="F23" i="7" s="1"/>
  <c r="G23" i="7" s="1"/>
  <c r="H23" i="7" s="1"/>
  <c r="I23" i="7" s="1"/>
  <c r="J23" i="7" s="1"/>
  <c r="K23" i="7" s="1"/>
  <c r="L24" i="7"/>
  <c r="L39" i="7" s="1"/>
  <c r="K40" i="7" s="1"/>
  <c r="J41" i="7" s="1"/>
  <c r="D26" i="4"/>
  <c r="C26" i="4" s="1"/>
  <c r="D24" i="4"/>
  <c r="C25" i="4"/>
  <c r="C25" i="5"/>
  <c r="B26" i="5" s="1"/>
  <c r="N88" i="6" l="1"/>
  <c r="O81" i="6"/>
  <c r="O84" i="6"/>
  <c r="N85" i="6" s="1"/>
  <c r="N91" i="6"/>
  <c r="O83" i="6"/>
  <c r="O82" i="6"/>
  <c r="O80" i="6"/>
  <c r="N81" i="6" s="1"/>
  <c r="O89" i="6"/>
  <c r="N90" i="6" s="1"/>
  <c r="M91" i="6" s="1"/>
  <c r="O86" i="6"/>
  <c r="T41" i="6"/>
  <c r="F23" i="6"/>
  <c r="F24" i="6"/>
  <c r="V36" i="6"/>
  <c r="H18" i="6"/>
  <c r="W35" i="6" s="1"/>
  <c r="T39" i="6"/>
  <c r="F21" i="6"/>
  <c r="AA32" i="6"/>
  <c r="M14" i="6"/>
  <c r="L63" i="6"/>
  <c r="M13" i="6"/>
  <c r="AA31" i="6"/>
  <c r="L62" i="6"/>
  <c r="M15" i="6"/>
  <c r="AA33" i="6"/>
  <c r="L64" i="6"/>
  <c r="T40" i="6"/>
  <c r="F22" i="6"/>
  <c r="K63" i="6"/>
  <c r="F22" i="7"/>
  <c r="G22" i="7" s="1"/>
  <c r="H22" i="7" s="1"/>
  <c r="I22" i="7" s="1"/>
  <c r="J22" i="7" s="1"/>
  <c r="K22" i="7" s="1"/>
  <c r="L23" i="7"/>
  <c r="L38" i="7" s="1"/>
  <c r="K39" i="7" s="1"/>
  <c r="J40" i="7" s="1"/>
  <c r="I41" i="7" s="1"/>
  <c r="B26" i="4"/>
  <c r="N84" i="6" l="1"/>
  <c r="M85" i="6" s="1"/>
  <c r="N82" i="6"/>
  <c r="N83" i="6"/>
  <c r="M84" i="6" s="1"/>
  <c r="L85" i="6" s="1"/>
  <c r="N86" i="6"/>
  <c r="N87" i="6"/>
  <c r="M88" i="6" s="1"/>
  <c r="N89" i="6"/>
  <c r="G21" i="6"/>
  <c r="U39" i="6"/>
  <c r="AB30" i="6"/>
  <c r="N12" i="6"/>
  <c r="U38" i="6"/>
  <c r="G20" i="6"/>
  <c r="G24" i="6"/>
  <c r="U41" i="6"/>
  <c r="G23" i="6"/>
  <c r="K64" i="6"/>
  <c r="J64" i="6" s="1"/>
  <c r="N14" i="6"/>
  <c r="AB32" i="6"/>
  <c r="G22" i="6"/>
  <c r="U40" i="6"/>
  <c r="AB31" i="6"/>
  <c r="N13" i="6"/>
  <c r="G21" i="7"/>
  <c r="H21" i="7" s="1"/>
  <c r="I21" i="7" s="1"/>
  <c r="J21" i="7" s="1"/>
  <c r="K21" i="7" s="1"/>
  <c r="L22" i="7"/>
  <c r="L37" i="7" s="1"/>
  <c r="K38" i="7" s="1"/>
  <c r="J39" i="7" s="1"/>
  <c r="I40" i="7" s="1"/>
  <c r="H41" i="7" s="1"/>
  <c r="M90" i="6" l="1"/>
  <c r="L91" i="6" s="1"/>
  <c r="M89" i="6"/>
  <c r="L90" i="6" s="1"/>
  <c r="K91" i="6" s="1"/>
  <c r="M83" i="6"/>
  <c r="M82" i="6"/>
  <c r="M87" i="6"/>
  <c r="L88" i="6" s="1"/>
  <c r="M86" i="6"/>
  <c r="O13" i="6"/>
  <c r="AC31" i="6"/>
  <c r="H24" i="6"/>
  <c r="V41" i="6"/>
  <c r="H23" i="6"/>
  <c r="H19" i="6"/>
  <c r="V37" i="6"/>
  <c r="H21" i="6"/>
  <c r="V39" i="6"/>
  <c r="H22" i="6"/>
  <c r="V40" i="6"/>
  <c r="V38" i="6"/>
  <c r="H20" i="6"/>
  <c r="O12" i="6"/>
  <c r="AC30" i="6"/>
  <c r="O11" i="6"/>
  <c r="AC29" i="6"/>
  <c r="H20" i="7"/>
  <c r="I20" i="7" s="1"/>
  <c r="J20" i="7" s="1"/>
  <c r="K20" i="7" s="1"/>
  <c r="L21" i="7"/>
  <c r="L36" i="7" s="1"/>
  <c r="K37" i="7" s="1"/>
  <c r="J38" i="7" s="1"/>
  <c r="I39" i="7" s="1"/>
  <c r="H40" i="7" s="1"/>
  <c r="G41" i="7" s="1"/>
  <c r="L87" i="6" l="1"/>
  <c r="K88" i="6" s="1"/>
  <c r="L86" i="6"/>
  <c r="K89" i="6"/>
  <c r="J90" i="6" s="1"/>
  <c r="I91" i="6" s="1"/>
  <c r="L83" i="6"/>
  <c r="K84" i="6" s="1"/>
  <c r="J85" i="6" s="1"/>
  <c r="L84" i="6"/>
  <c r="K85" i="6" s="1"/>
  <c r="L89" i="6"/>
  <c r="K90" i="6" s="1"/>
  <c r="J91" i="6" s="1"/>
  <c r="P11" i="6"/>
  <c r="AD29" i="6"/>
  <c r="W37" i="6"/>
  <c r="I19" i="6"/>
  <c r="I18" i="6"/>
  <c r="X35" i="6" s="1"/>
  <c r="W36" i="6"/>
  <c r="P10" i="6"/>
  <c r="AD28" i="6"/>
  <c r="W38" i="6"/>
  <c r="I20" i="6"/>
  <c r="W39" i="6"/>
  <c r="I21" i="6"/>
  <c r="I24" i="6"/>
  <c r="W41" i="6"/>
  <c r="I23" i="6"/>
  <c r="W40" i="6"/>
  <c r="I22" i="6"/>
  <c r="P12" i="6"/>
  <c r="AD30" i="6"/>
  <c r="I19" i="7"/>
  <c r="J18" i="7" s="1"/>
  <c r="K18" i="7" s="1"/>
  <c r="L20" i="7"/>
  <c r="L35" i="7" s="1"/>
  <c r="K36" i="7" s="1"/>
  <c r="J37" i="7" s="1"/>
  <c r="I38" i="7" s="1"/>
  <c r="H39" i="7" s="1"/>
  <c r="G40" i="7" s="1"/>
  <c r="F41" i="7" s="1"/>
  <c r="K87" i="6" l="1"/>
  <c r="J88" i="6" s="1"/>
  <c r="K86" i="6"/>
  <c r="J87" i="6" s="1"/>
  <c r="I88" i="6" s="1"/>
  <c r="J89" i="6"/>
  <c r="I90" i="6" s="1"/>
  <c r="H91" i="6" s="1"/>
  <c r="X39" i="6"/>
  <c r="J21" i="6"/>
  <c r="J24" i="6"/>
  <c r="X41" i="6"/>
  <c r="J23" i="6"/>
  <c r="Q10" i="6"/>
  <c r="Q26" i="6" s="1"/>
  <c r="AE28" i="6"/>
  <c r="X38" i="6"/>
  <c r="J20" i="6"/>
  <c r="J18" i="6"/>
  <c r="Y35" i="6" s="1"/>
  <c r="X36" i="6"/>
  <c r="X40" i="6"/>
  <c r="J22" i="6"/>
  <c r="Q9" i="6"/>
  <c r="Q25" i="6" s="1"/>
  <c r="P26" i="6" s="1"/>
  <c r="AE27" i="6"/>
  <c r="Q11" i="6"/>
  <c r="Q27" i="6" s="1"/>
  <c r="AE29" i="6"/>
  <c r="X37" i="6"/>
  <c r="J19" i="6"/>
  <c r="J19" i="7"/>
  <c r="K19" i="7" s="1"/>
  <c r="L19" i="7" s="1"/>
  <c r="L34" i="7" s="1"/>
  <c r="K35" i="7" s="1"/>
  <c r="J36" i="7" s="1"/>
  <c r="I37" i="7" s="1"/>
  <c r="H38" i="7" s="1"/>
  <c r="G39" i="7" s="1"/>
  <c r="F40" i="7" s="1"/>
  <c r="E41" i="7" s="1"/>
  <c r="K17" i="7"/>
  <c r="L17" i="7" s="1"/>
  <c r="L18" i="7"/>
  <c r="L33" i="7" s="1"/>
  <c r="J86" i="6" l="1"/>
  <c r="I87" i="6" s="1"/>
  <c r="H88" i="6" s="1"/>
  <c r="P27" i="6"/>
  <c r="O27" i="6" s="1"/>
  <c r="H89" i="6"/>
  <c r="G90" i="6" s="1"/>
  <c r="F91" i="6" s="1"/>
  <c r="G89" i="6"/>
  <c r="F90" i="6" s="1"/>
  <c r="E91" i="6" s="1"/>
  <c r="I89" i="6"/>
  <c r="H90" i="6" s="1"/>
  <c r="G91" i="6" s="1"/>
  <c r="I86" i="6"/>
  <c r="H87" i="6" s="1"/>
  <c r="G88" i="6" s="1"/>
  <c r="Y38" i="6"/>
  <c r="K20" i="6"/>
  <c r="K21" i="6"/>
  <c r="Y39" i="6"/>
  <c r="Y37" i="6"/>
  <c r="K19" i="6"/>
  <c r="K22" i="6"/>
  <c r="Y40" i="6"/>
  <c r="Y36" i="6"/>
  <c r="K18" i="6"/>
  <c r="K24" i="6"/>
  <c r="Y41" i="6"/>
  <c r="K23" i="6"/>
  <c r="K34" i="7"/>
  <c r="J35" i="7" s="1"/>
  <c r="I36" i="7" s="1"/>
  <c r="H37" i="7" s="1"/>
  <c r="G38" i="7" s="1"/>
  <c r="F39" i="7" s="1"/>
  <c r="E40" i="7" s="1"/>
  <c r="D41" i="7" s="1"/>
  <c r="L16" i="7"/>
  <c r="L32" i="7"/>
  <c r="K33" i="7" s="1"/>
  <c r="F89" i="6" l="1"/>
  <c r="E90" i="6" s="1"/>
  <c r="D91" i="6" s="1"/>
  <c r="L24" i="6"/>
  <c r="Z41" i="6"/>
  <c r="L23" i="6"/>
  <c r="L21" i="6"/>
  <c r="Z39" i="6"/>
  <c r="Z38" i="6"/>
  <c r="L20" i="6"/>
  <c r="Z35" i="6"/>
  <c r="L17" i="6"/>
  <c r="Z36" i="6"/>
  <c r="L18" i="6"/>
  <c r="L19" i="6"/>
  <c r="Z37" i="6"/>
  <c r="L22" i="6"/>
  <c r="Z40" i="6"/>
  <c r="J34" i="7"/>
  <c r="I35" i="7" s="1"/>
  <c r="H36" i="7" s="1"/>
  <c r="G37" i="7" s="1"/>
  <c r="F38" i="7" s="1"/>
  <c r="E39" i="7" s="1"/>
  <c r="D40" i="7" s="1"/>
  <c r="C41" i="7" s="1"/>
  <c r="L31" i="7"/>
  <c r="K32" i="7" s="1"/>
  <c r="J33" i="7" s="1"/>
  <c r="M20" i="6" l="1"/>
  <c r="AA38" i="6"/>
  <c r="L69" i="6"/>
  <c r="M21" i="6"/>
  <c r="AA39" i="6"/>
  <c r="L70" i="6"/>
  <c r="AA35" i="6"/>
  <c r="M17" i="6"/>
  <c r="L66" i="6"/>
  <c r="AA37" i="6"/>
  <c r="M19" i="6"/>
  <c r="L68" i="6"/>
  <c r="K69" i="6" s="1"/>
  <c r="M22" i="6"/>
  <c r="AA40" i="6"/>
  <c r="L71" i="6"/>
  <c r="AA36" i="6"/>
  <c r="M18" i="6"/>
  <c r="L67" i="6"/>
  <c r="M16" i="6"/>
  <c r="AA34" i="6"/>
  <c r="L65" i="6"/>
  <c r="M24" i="6"/>
  <c r="AA41" i="6"/>
  <c r="M23" i="6"/>
  <c r="L72" i="6"/>
  <c r="I34" i="7"/>
  <c r="H35" i="7" s="1"/>
  <c r="G36" i="7" s="1"/>
  <c r="F37" i="7" s="1"/>
  <c r="E38" i="7" s="1"/>
  <c r="D39" i="7" s="1"/>
  <c r="C40" i="7" s="1"/>
  <c r="B41" i="7" s="1"/>
  <c r="AB40" i="6" l="1"/>
  <c r="N22" i="6"/>
  <c r="N16" i="6"/>
  <c r="AB34" i="6"/>
  <c r="AB38" i="6"/>
  <c r="N20" i="6"/>
  <c r="N24" i="6"/>
  <c r="AB41" i="6"/>
  <c r="N23" i="6"/>
  <c r="K68" i="6"/>
  <c r="K70" i="6"/>
  <c r="J70" i="6" s="1"/>
  <c r="K71" i="6"/>
  <c r="N15" i="6"/>
  <c r="AB33" i="6"/>
  <c r="N18" i="6"/>
  <c r="AB36" i="6"/>
  <c r="K72" i="6"/>
  <c r="K66" i="6"/>
  <c r="K65" i="6"/>
  <c r="J65" i="6" s="1"/>
  <c r="N17" i="6"/>
  <c r="AB35" i="6"/>
  <c r="AB39" i="6"/>
  <c r="N21" i="6"/>
  <c r="K67" i="6"/>
  <c r="N19" i="6"/>
  <c r="AB37" i="6"/>
  <c r="J66" i="6" l="1"/>
  <c r="J68" i="6"/>
  <c r="J69" i="6"/>
  <c r="O19" i="6"/>
  <c r="AC37" i="6"/>
  <c r="AC39" i="6"/>
  <c r="O21" i="6"/>
  <c r="O20" i="6"/>
  <c r="AC38" i="6"/>
  <c r="O17" i="6"/>
  <c r="AC35" i="6"/>
  <c r="O24" i="6"/>
  <c r="AC41" i="6"/>
  <c r="O23" i="6"/>
  <c r="O18" i="6"/>
  <c r="AC36" i="6"/>
  <c r="O14" i="6"/>
  <c r="AC32" i="6"/>
  <c r="AC40" i="6"/>
  <c r="O22" i="6"/>
  <c r="I66" i="6"/>
  <c r="I65" i="6"/>
  <c r="H66" i="6" s="1"/>
  <c r="O15" i="6"/>
  <c r="AC33" i="6"/>
  <c r="J67" i="6"/>
  <c r="I67" i="6" s="1"/>
  <c r="O16" i="6"/>
  <c r="AC34" i="6"/>
  <c r="J71" i="6"/>
  <c r="I71" i="6" s="1"/>
  <c r="J72" i="6"/>
  <c r="I72" i="6" l="1"/>
  <c r="H72" i="6" s="1"/>
  <c r="P14" i="6"/>
  <c r="AD32" i="6"/>
  <c r="P17" i="6"/>
  <c r="AD35" i="6"/>
  <c r="P20" i="6"/>
  <c r="AD38" i="6"/>
  <c r="I69" i="6"/>
  <c r="I70" i="6"/>
  <c r="P15" i="6"/>
  <c r="AD33" i="6"/>
  <c r="P22" i="6"/>
  <c r="AD40" i="6"/>
  <c r="P16" i="6"/>
  <c r="AD34" i="6"/>
  <c r="I68" i="6"/>
  <c r="H68" i="6" s="1"/>
  <c r="H67" i="6"/>
  <c r="P13" i="6"/>
  <c r="AD31" i="6"/>
  <c r="P21" i="6"/>
  <c r="AD39" i="6"/>
  <c r="AD41" i="6"/>
  <c r="P24" i="6"/>
  <c r="Q24" i="6" s="1"/>
  <c r="Q40" i="6" s="1"/>
  <c r="P23" i="6"/>
  <c r="P19" i="6"/>
  <c r="AD37" i="6"/>
  <c r="P18" i="6"/>
  <c r="AD36" i="6"/>
  <c r="G68" i="6" l="1"/>
  <c r="Q17" i="6"/>
  <c r="Q33" i="6" s="1"/>
  <c r="AE35" i="6"/>
  <c r="AE41" i="6"/>
  <c r="Q23" i="6"/>
  <c r="Q39" i="6" s="1"/>
  <c r="P40" i="6" s="1"/>
  <c r="Q20" i="6"/>
  <c r="Q36" i="6" s="1"/>
  <c r="AE38" i="6"/>
  <c r="AE39" i="6"/>
  <c r="Q21" i="6"/>
  <c r="Q37" i="6" s="1"/>
  <c r="H70" i="6"/>
  <c r="H71" i="6"/>
  <c r="AE40" i="6"/>
  <c r="Q22" i="6"/>
  <c r="Q38" i="6" s="1"/>
  <c r="P39" i="6" s="1"/>
  <c r="O40" i="6" s="1"/>
  <c r="G67" i="6"/>
  <c r="F68" i="6" s="1"/>
  <c r="H69" i="6"/>
  <c r="G69" i="6" s="1"/>
  <c r="Q16" i="6"/>
  <c r="Q32" i="6" s="1"/>
  <c r="P33" i="6" s="1"/>
  <c r="AE34" i="6"/>
  <c r="Q18" i="6"/>
  <c r="Q34" i="6" s="1"/>
  <c r="AE36" i="6"/>
  <c r="Q12" i="6"/>
  <c r="Q28" i="6" s="1"/>
  <c r="AE30" i="6"/>
  <c r="Q15" i="6"/>
  <c r="Q31" i="6" s="1"/>
  <c r="AE33" i="6"/>
  <c r="F69" i="6"/>
  <c r="Q14" i="6"/>
  <c r="Q30" i="6" s="1"/>
  <c r="AE32" i="6"/>
  <c r="Q19" i="6"/>
  <c r="Q35" i="6" s="1"/>
  <c r="P36" i="6" s="1"/>
  <c r="AE37" i="6"/>
  <c r="Q13" i="6"/>
  <c r="Q29" i="6" s="1"/>
  <c r="P30" i="6" s="1"/>
  <c r="AE31" i="6"/>
  <c r="P31" i="6" l="1"/>
  <c r="O31" i="6" s="1"/>
  <c r="P32" i="6"/>
  <c r="O33" i="6" s="1"/>
  <c r="P38" i="6"/>
  <c r="O39" i="6" s="1"/>
  <c r="N40" i="6" s="1"/>
  <c r="P29" i="6"/>
  <c r="O30" i="6" s="1"/>
  <c r="P28" i="6"/>
  <c r="G71" i="6"/>
  <c r="G72" i="6"/>
  <c r="F72" i="6" s="1"/>
  <c r="P35" i="6"/>
  <c r="O36" i="6" s="1"/>
  <c r="E69" i="6"/>
  <c r="G70" i="6"/>
  <c r="F70" i="6" s="1"/>
  <c r="E70" i="6" s="1"/>
  <c r="P37" i="6"/>
  <c r="O37" i="6" s="1"/>
  <c r="P34" i="6"/>
  <c r="O35" i="6" s="1"/>
  <c r="N36" i="6" s="1"/>
  <c r="N31" i="6" l="1"/>
  <c r="N37" i="6"/>
  <c r="M37" i="6"/>
  <c r="O38" i="6"/>
  <c r="N39" i="6" s="1"/>
  <c r="M40" i="6" s="1"/>
  <c r="O32" i="6"/>
  <c r="O34" i="6"/>
  <c r="O29" i="6"/>
  <c r="N30" i="6" s="1"/>
  <c r="M31" i="6" s="1"/>
  <c r="O28" i="6"/>
  <c r="D70" i="6"/>
  <c r="F71" i="6"/>
  <c r="E71" i="6" s="1"/>
  <c r="D71" i="6" s="1"/>
  <c r="N33" i="6" l="1"/>
  <c r="N32" i="6"/>
  <c r="N38" i="6"/>
  <c r="M39" i="6" s="1"/>
  <c r="L40" i="6" s="1"/>
  <c r="L57" i="6" s="1"/>
  <c r="C71" i="6"/>
  <c r="N35" i="6"/>
  <c r="M36" i="6" s="1"/>
  <c r="L37" i="6" s="1"/>
  <c r="N34" i="6"/>
  <c r="E72" i="6"/>
  <c r="D72" i="6" s="1"/>
  <c r="C72" i="6" s="1"/>
  <c r="N29" i="6"/>
  <c r="N28" i="6"/>
  <c r="M38" i="6" l="1"/>
  <c r="L39" i="6" s="1"/>
  <c r="L56" i="6" s="1"/>
  <c r="K57" i="6" s="1"/>
  <c r="L38" i="6"/>
  <c r="B72" i="6"/>
  <c r="K40" i="6"/>
  <c r="M33" i="6"/>
  <c r="M32" i="6"/>
  <c r="L54" i="6"/>
  <c r="K38" i="6"/>
  <c r="M29" i="6"/>
  <c r="M30" i="6"/>
  <c r="L31" i="6" s="1"/>
  <c r="M35" i="6"/>
  <c r="L36" i="6" s="1"/>
  <c r="M34" i="6"/>
  <c r="L33" i="6" l="1"/>
  <c r="L50" i="6" s="1"/>
  <c r="L32" i="6"/>
  <c r="L55" i="6"/>
  <c r="K56" i="6" s="1"/>
  <c r="J57" i="6" s="1"/>
  <c r="K39" i="6"/>
  <c r="J40" i="6" s="1"/>
  <c r="L35" i="6"/>
  <c r="L34" i="6"/>
  <c r="L53" i="6"/>
  <c r="K54" i="6" s="1"/>
  <c r="K37" i="6"/>
  <c r="J38" i="6" s="1"/>
  <c r="L48" i="6"/>
  <c r="L30" i="6"/>
  <c r="J39" i="6" l="1"/>
  <c r="I40" i="6" s="1"/>
  <c r="L49" i="6"/>
  <c r="K50" i="6" s="1"/>
  <c r="K33" i="6"/>
  <c r="K32" i="6"/>
  <c r="J33" i="6" s="1"/>
  <c r="K55" i="6"/>
  <c r="J56" i="6" s="1"/>
  <c r="I57" i="6" s="1"/>
  <c r="L47" i="6"/>
  <c r="K48" i="6" s="1"/>
  <c r="K31" i="6"/>
  <c r="K35" i="6"/>
  <c r="L51" i="6"/>
  <c r="K34" i="6"/>
  <c r="L52" i="6"/>
  <c r="K53" i="6" s="1"/>
  <c r="J54" i="6" s="1"/>
  <c r="K36" i="6"/>
  <c r="J37" i="6" s="1"/>
  <c r="I38" i="6" s="1"/>
  <c r="J36" i="6" l="1"/>
  <c r="I37" i="6" s="1"/>
  <c r="H38" i="6" s="1"/>
  <c r="K49" i="6"/>
  <c r="J50" i="6" s="1"/>
  <c r="I55" i="6"/>
  <c r="H56" i="6" s="1"/>
  <c r="G57" i="6" s="1"/>
  <c r="J32" i="6"/>
  <c r="I33" i="6" s="1"/>
  <c r="J55" i="6"/>
  <c r="I56" i="6" s="1"/>
  <c r="H57" i="6" s="1"/>
  <c r="J49" i="6"/>
  <c r="I50" i="6" s="1"/>
  <c r="I39" i="6"/>
  <c r="H40" i="6" s="1"/>
  <c r="J35" i="6"/>
  <c r="I36" i="6" s="1"/>
  <c r="H37" i="6" s="1"/>
  <c r="G38" i="6" s="1"/>
  <c r="J34" i="6"/>
  <c r="K52" i="6"/>
  <c r="J53" i="6" s="1"/>
  <c r="I54" i="6" s="1"/>
  <c r="K51" i="6"/>
  <c r="H55" i="6" l="1"/>
  <c r="G56" i="6" s="1"/>
  <c r="F57" i="6" s="1"/>
  <c r="H39" i="6"/>
  <c r="G40" i="6" s="1"/>
  <c r="J52" i="6"/>
  <c r="I53" i="6" s="1"/>
  <c r="H54" i="6" s="1"/>
  <c r="G55" i="6" s="1"/>
  <c r="F56" i="6" s="1"/>
  <c r="E57" i="6" s="1"/>
  <c r="J51" i="6"/>
  <c r="I35" i="6"/>
  <c r="H36" i="6" s="1"/>
  <c r="G37" i="6" s="1"/>
  <c r="F38" i="6" s="1"/>
  <c r="I34" i="6"/>
  <c r="G39" i="6" l="1"/>
  <c r="F40" i="6" s="1"/>
  <c r="F39" i="6"/>
  <c r="E40" i="6" s="1"/>
  <c r="H35" i="6"/>
  <c r="G36" i="6" s="1"/>
  <c r="F37" i="6" s="1"/>
  <c r="E38" i="6" s="1"/>
  <c r="H34" i="6"/>
  <c r="G35" i="6" s="1"/>
  <c r="F36" i="6" s="1"/>
  <c r="E37" i="6" s="1"/>
  <c r="I52" i="6"/>
  <c r="H53" i="6" s="1"/>
  <c r="G54" i="6" s="1"/>
  <c r="F55" i="6" s="1"/>
  <c r="E56" i="6" s="1"/>
  <c r="D57" i="6" s="1"/>
  <c r="I51" i="6"/>
  <c r="E39" i="6" l="1"/>
  <c r="D40" i="6" s="1"/>
  <c r="H52" i="6"/>
  <c r="G53" i="6" s="1"/>
  <c r="F54" i="6" s="1"/>
  <c r="E55" i="6" s="1"/>
  <c r="D56" i="6" s="1"/>
  <c r="C57" i="6" s="1"/>
  <c r="H51" i="6"/>
  <c r="G52" i="6" s="1"/>
  <c r="F53" i="6" s="1"/>
  <c r="E54" i="6" s="1"/>
  <c r="D55" i="6" s="1"/>
  <c r="D38" i="6"/>
  <c r="D39" i="6"/>
  <c r="C40" i="6" s="1"/>
  <c r="C39" i="6" l="1"/>
  <c r="B40" i="6" s="1"/>
  <c r="C56" i="6"/>
  <c r="B57" i="6" s="1"/>
</calcChain>
</file>

<file path=xl/comments1.xml><?xml version="1.0" encoding="utf-8"?>
<comments xmlns="http://schemas.openxmlformats.org/spreadsheetml/2006/main">
  <authors>
    <author>mhaugh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<sst xmlns="http://schemas.openxmlformats.org/spreadsheetml/2006/main" count="106" uniqueCount="38">
  <si>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</si>
  <si>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</si>
  <si>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</si>
  <si>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</si>
  <si>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</si>
  <si>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</si>
  <si>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</si>
  <si>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</si>
  <si>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</si>
  <si>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</si>
  <si>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</si>
  <si>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</si>
  <si>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</si>
  <si>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</si>
  <si>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</si>
  <si>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</si>
  <si>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</si>
  <si>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</si>
  <si>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</si>
  <si>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</si>
  <si>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</si>
  <si>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</si>
  <si>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</si>
  <si>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</si>
  <si>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</si>
  <si>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</si>
  <si>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</si>
  <si>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</si>
  <si>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</si>
  <si>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</si>
  <si>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</si>
  <si>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</si>
  <si>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</si>
  <si>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</si>
  <si>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</si>
  <si>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</si>
  <si>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option pricing</t>
  </si>
  <si>
    <t>Chooser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</si>
</sst>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7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  <xf numFmtId="167" fontId="1" fillId="0" borderId="0" xfId="1" applyNumberFormat="1"/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showGridLines="0" zoomScaleNormal="100" workbookViewId="0">
      <selection activeCell="B7" sqref="B7"/>
    </sheetView>
  </sheetViews>
  <sheetFormatPr defaultColWidth="9.109375" defaultRowHeight="13.2" x14ac:dyDescent="0.25"/>
  <cols>
    <col min="1" max="1" width="10.44140625" style="1" bestFit="1" customWidth="1"/>
    <col min="2" max="6" width="9.109375" style="1"/>
    <col min="7" max="7" width="10.33203125" style="1" bestFit="1" customWidth="1"/>
    <col min="8" max="8" width="9.109375" style="1"/>
    <col min="9" max="9" width="10.33203125" style="1" bestFit="1" customWidth="1"/>
    <col min="10" max="16384" width="9.109375" style="1"/>
  </cols>
  <sheetData>
    <row r="1" spans="1:8" ht="13.8" thickBot="1" x14ac:dyDescent="0.3">
      <c r="A1" s="60" t="s">
        <v>0</v>
      </c>
      <c r="B1" s="61"/>
      <c r="E1" s="2"/>
      <c r="G1" s="62" t="s">
        <v>1</v>
      </c>
      <c r="H1" s="63"/>
    </row>
    <row r="2" spans="1:8" ht="13.8" thickBot="1" x14ac:dyDescent="0.3">
      <c r="A2" s="3" t="s">
        <v>2</v>
      </c>
      <c r="B2" s="4">
        <v>100</v>
      </c>
      <c r="G2" s="5" t="s">
        <v>3</v>
      </c>
      <c r="H2" s="6">
        <v>100</v>
      </c>
    </row>
    <row r="3" spans="1:8" ht="14.4" x14ac:dyDescent="0.3">
      <c r="A3" s="7" t="s">
        <v>4</v>
      </c>
      <c r="B3" s="8">
        <v>0.25</v>
      </c>
      <c r="D3" s="9"/>
    </row>
    <row r="4" spans="1:8" ht="14.4" x14ac:dyDescent="0.3">
      <c r="A4" s="7" t="s">
        <v>5</v>
      </c>
      <c r="B4" s="10">
        <v>0.23438000000000001</v>
      </c>
      <c r="D4" s="9"/>
    </row>
    <row r="5" spans="1:8" x14ac:dyDescent="0.25">
      <c r="A5" s="7" t="s">
        <v>6</v>
      </c>
      <c r="B5" s="11">
        <v>3</v>
      </c>
      <c r="D5" s="12"/>
    </row>
    <row r="6" spans="1:8" ht="15" thickBot="1" x14ac:dyDescent="0.35">
      <c r="A6" s="7" t="s">
        <v>7</v>
      </c>
      <c r="B6" s="8">
        <v>1.03</v>
      </c>
      <c r="D6" s="12"/>
    </row>
    <row r="7" spans="1:8" x14ac:dyDescent="0.25">
      <c r="A7" s="13" t="s">
        <v>8</v>
      </c>
      <c r="B7" s="14">
        <v>1.07</v>
      </c>
    </row>
    <row r="8" spans="1:8" x14ac:dyDescent="0.25">
      <c r="A8" s="15" t="s">
        <v>9</v>
      </c>
      <c r="B8" s="16">
        <f>1/B7</f>
        <v>0.93457943925233644</v>
      </c>
      <c r="G8" s="17"/>
    </row>
    <row r="9" spans="1:8" x14ac:dyDescent="0.25">
      <c r="A9" s="15" t="s">
        <v>10</v>
      </c>
      <c r="B9" s="18">
        <f>(B6 - B8) / (B7 - B8)</f>
        <v>0.70462387853692188</v>
      </c>
      <c r="G9" s="17"/>
    </row>
    <row r="10" spans="1:8" ht="13.8" thickBot="1" x14ac:dyDescent="0.3">
      <c r="A10" s="19" t="s">
        <v>11</v>
      </c>
      <c r="B10" s="20">
        <f>1 - B9</f>
        <v>0.29537612146307812</v>
      </c>
      <c r="D10" s="21"/>
      <c r="F10" s="17"/>
    </row>
    <row r="11" spans="1:8" x14ac:dyDescent="0.25">
      <c r="D11" s="21"/>
      <c r="F11" s="17"/>
      <c r="G11" s="22"/>
    </row>
    <row r="12" spans="1:8" ht="13.8" thickBot="1" x14ac:dyDescent="0.3">
      <c r="G12" s="22"/>
    </row>
    <row r="13" spans="1:8" ht="13.8" thickBot="1" x14ac:dyDescent="0.3">
      <c r="A13" s="22"/>
      <c r="B13" s="64" t="s">
        <v>12</v>
      </c>
      <c r="C13" s="65"/>
      <c r="D13" s="23"/>
      <c r="E13" s="24"/>
      <c r="F13" s="22"/>
      <c r="G13" s="22"/>
    </row>
    <row r="14" spans="1:8" x14ac:dyDescent="0.25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5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5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25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5">
      <c r="A18" s="22"/>
      <c r="B18" s="29"/>
      <c r="C18" s="30"/>
      <c r="D18" s="30"/>
      <c r="E18" s="31"/>
      <c r="F18" s="22"/>
    </row>
    <row r="19" spans="1:7" ht="13.8" thickBot="1" x14ac:dyDescent="0.3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5">
      <c r="G20" s="22"/>
    </row>
    <row r="21" spans="1:7" ht="13.8" thickBot="1" x14ac:dyDescent="0.3">
      <c r="G21" s="22"/>
    </row>
    <row r="22" spans="1:7" ht="13.8" thickBot="1" x14ac:dyDescent="0.3">
      <c r="A22" s="22"/>
      <c r="B22" s="64" t="s">
        <v>17</v>
      </c>
      <c r="C22" s="65"/>
      <c r="D22" s="23"/>
      <c r="E22" s="24"/>
      <c r="F22" s="22"/>
      <c r="G22" s="22"/>
    </row>
    <row r="23" spans="1:7" x14ac:dyDescent="0.25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5">
      <c r="A24" s="22"/>
      <c r="B24" s="25"/>
      <c r="C24" s="26"/>
      <c r="D24" s="26">
        <f xml:space="preserve"> ($B$9 *$E$23 + $B$10 *$E$24)/$B$6</f>
        <v>17.402621359223311</v>
      </c>
      <c r="E24" s="27">
        <f>MAX($E$15 - $H$2, 0)</f>
        <v>7.0000000000000142</v>
      </c>
      <c r="F24" s="22"/>
      <c r="G24" s="22"/>
    </row>
    <row r="25" spans="1:7" x14ac:dyDescent="0.25">
      <c r="A25" s="22"/>
      <c r="B25" s="25"/>
      <c r="C25" s="26">
        <f>($B$9 *$D$24 + $B$10 *$D$25)/$B$6</f>
        <v>13.27841937405818</v>
      </c>
      <c r="D25" s="26">
        <f xml:space="preserve"> ($B$9 *$E$24 + $B$10 *$E$25)/$B$6</f>
        <v>4.7887059706392847</v>
      </c>
      <c r="E25" s="27">
        <f>MAX($E$16 - $H$2, 0)</f>
        <v>0</v>
      </c>
      <c r="F25" s="22"/>
      <c r="G25" s="22"/>
    </row>
    <row r="26" spans="1:7" x14ac:dyDescent="0.25">
      <c r="A26" s="22"/>
      <c r="B26" s="25">
        <f xml:space="preserve"> ($B$9 *$C$25 + $B$10 *$C$26)/$B$6</f>
        <v>10.023234058989358</v>
      </c>
      <c r="C26" s="26">
        <f xml:space="preserve"> ($B$9 *$D$25 + $B$10 *$D$26)/$B$6</f>
        <v>3.2759578390337554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5">
      <c r="A27" s="22"/>
      <c r="B27" s="25"/>
      <c r="C27" s="26"/>
      <c r="D27" s="26"/>
      <c r="E27" s="27"/>
      <c r="F27" s="22"/>
    </row>
    <row r="28" spans="1:7" ht="13.8" thickBot="1" x14ac:dyDescent="0.3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8"/>
  <sheetViews>
    <sheetView showGridLines="0" tabSelected="1" zoomScaleNormal="100" workbookViewId="0">
      <selection activeCell="C26" sqref="C26"/>
    </sheetView>
  </sheetViews>
  <sheetFormatPr defaultColWidth="9.109375" defaultRowHeight="13.2" x14ac:dyDescent="0.25"/>
  <cols>
    <col min="1" max="1" width="10.44140625" style="1" bestFit="1" customWidth="1"/>
    <col min="2" max="6" width="9.109375" style="1"/>
    <col min="7" max="7" width="10.33203125" style="1" bestFit="1" customWidth="1"/>
    <col min="8" max="8" width="9.109375" style="1"/>
    <col min="9" max="9" width="10.33203125" style="1" bestFit="1" customWidth="1"/>
    <col min="10" max="16384" width="9.109375" style="1"/>
  </cols>
  <sheetData>
    <row r="1" spans="1:8" ht="13.8" thickBot="1" x14ac:dyDescent="0.3">
      <c r="A1" s="60" t="s">
        <v>0</v>
      </c>
      <c r="B1" s="61"/>
      <c r="E1" s="2"/>
      <c r="G1" s="62" t="s">
        <v>1</v>
      </c>
      <c r="H1" s="63"/>
    </row>
    <row r="2" spans="1:8" ht="13.8" thickBot="1" x14ac:dyDescent="0.3">
      <c r="A2" s="3" t="s">
        <v>2</v>
      </c>
      <c r="B2" s="4">
        <v>100</v>
      </c>
      <c r="G2" s="5" t="s">
        <v>3</v>
      </c>
      <c r="H2" s="6">
        <v>100</v>
      </c>
    </row>
    <row r="3" spans="1:8" ht="14.4" x14ac:dyDescent="0.3">
      <c r="A3" s="7" t="s">
        <v>4</v>
      </c>
      <c r="B3" s="8">
        <v>0.25</v>
      </c>
      <c r="D3" s="9"/>
    </row>
    <row r="4" spans="1:8" ht="14.4" x14ac:dyDescent="0.3">
      <c r="A4" s="7" t="s">
        <v>5</v>
      </c>
      <c r="B4" s="10">
        <v>0.23438000000000001</v>
      </c>
      <c r="D4" s="9"/>
    </row>
    <row r="5" spans="1:8" x14ac:dyDescent="0.25">
      <c r="A5" s="7" t="s">
        <v>6</v>
      </c>
      <c r="B5" s="11">
        <v>3</v>
      </c>
      <c r="D5" s="12"/>
    </row>
    <row r="6" spans="1:8" ht="15" thickBot="1" x14ac:dyDescent="0.35">
      <c r="A6" s="7" t="s">
        <v>7</v>
      </c>
      <c r="B6" s="8">
        <v>1.0100100000000001</v>
      </c>
      <c r="D6" s="12"/>
    </row>
    <row r="7" spans="1:8" x14ac:dyDescent="0.25">
      <c r="A7" s="13" t="s">
        <v>8</v>
      </c>
      <c r="B7" s="14">
        <v>1.07</v>
      </c>
      <c r="G7" s="17"/>
    </row>
    <row r="8" spans="1:8" x14ac:dyDescent="0.25">
      <c r="A8" s="15" t="s">
        <v>9</v>
      </c>
      <c r="B8" s="16">
        <f>1/B7</f>
        <v>0.93457943925233644</v>
      </c>
      <c r="G8" s="17"/>
    </row>
    <row r="9" spans="1:8" x14ac:dyDescent="0.25">
      <c r="A9" s="15" t="s">
        <v>10</v>
      </c>
      <c r="B9" s="18">
        <f>(B6 - B8) / (B7 - B8)</f>
        <v>0.55700966183574907</v>
      </c>
    </row>
    <row r="10" spans="1:8" ht="13.8" thickBot="1" x14ac:dyDescent="0.3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25">
      <c r="D11" s="21"/>
      <c r="F11" s="17"/>
      <c r="G11" s="22"/>
    </row>
    <row r="12" spans="1:8" ht="13.8" thickBot="1" x14ac:dyDescent="0.3">
      <c r="G12" s="22"/>
    </row>
    <row r="13" spans="1:8" ht="13.8" thickBot="1" x14ac:dyDescent="0.3">
      <c r="A13" s="22"/>
      <c r="B13" s="64" t="s">
        <v>12</v>
      </c>
      <c r="C13" s="65"/>
      <c r="D13" s="23"/>
      <c r="E13" s="24"/>
      <c r="F13" s="22"/>
      <c r="G13" s="22"/>
    </row>
    <row r="14" spans="1:8" x14ac:dyDescent="0.25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25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25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25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25">
      <c r="A18" s="22"/>
      <c r="B18" s="29"/>
      <c r="C18" s="30"/>
      <c r="D18" s="30"/>
      <c r="E18" s="31"/>
      <c r="F18" s="22"/>
    </row>
    <row r="19" spans="1:7" ht="13.8" thickBot="1" x14ac:dyDescent="0.3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5">
      <c r="G20" s="22"/>
    </row>
    <row r="21" spans="1:7" ht="13.8" thickBot="1" x14ac:dyDescent="0.3">
      <c r="G21" s="22"/>
    </row>
    <row r="22" spans="1:7" ht="13.8" thickBot="1" x14ac:dyDescent="0.3">
      <c r="A22" s="22"/>
      <c r="B22" s="64" t="s">
        <v>17</v>
      </c>
      <c r="C22" s="65"/>
      <c r="D22" s="23"/>
      <c r="E22" s="24"/>
      <c r="F22" s="22"/>
      <c r="G22" s="22"/>
    </row>
    <row r="23" spans="1:7" x14ac:dyDescent="0.25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5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25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25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25">
      <c r="A27" s="22"/>
      <c r="B27" s="29"/>
      <c r="C27" s="30"/>
      <c r="D27" s="30"/>
      <c r="E27" s="31"/>
      <c r="F27" s="22"/>
    </row>
    <row r="28" spans="1:7" ht="13.8" thickBot="1" x14ac:dyDescent="0.3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F110"/>
  <sheetViews>
    <sheetView showGridLines="0" topLeftCell="A28" zoomScaleNormal="100" workbookViewId="0">
      <selection activeCell="B11" sqref="A1:B11"/>
    </sheetView>
  </sheetViews>
  <sheetFormatPr defaultColWidth="9.109375" defaultRowHeight="13.2" x14ac:dyDescent="0.25"/>
  <cols>
    <col min="1" max="1" width="10.44140625" style="1" bestFit="1" customWidth="1"/>
    <col min="2" max="6" width="9.109375" style="1"/>
    <col min="7" max="7" width="10.33203125" style="1" bestFit="1" customWidth="1"/>
    <col min="8" max="8" width="9.109375" style="1"/>
    <col min="9" max="9" width="10.33203125" style="1" bestFit="1" customWidth="1"/>
    <col min="10" max="16384" width="9.109375" style="1"/>
  </cols>
  <sheetData>
    <row r="1" spans="1:32" ht="13.8" thickBot="1" x14ac:dyDescent="0.3">
      <c r="A1" s="60" t="s">
        <v>0</v>
      </c>
      <c r="B1" s="61"/>
      <c r="E1" s="60" t="s">
        <v>18</v>
      </c>
      <c r="F1" s="61"/>
      <c r="I1" s="60" t="s">
        <v>1</v>
      </c>
      <c r="J1" s="61"/>
    </row>
    <row r="2" spans="1:32" ht="13.8" thickBot="1" x14ac:dyDescent="0.3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32" ht="14.4" x14ac:dyDescent="0.3">
      <c r="A3" s="7" t="s">
        <v>4</v>
      </c>
      <c r="B3" s="8">
        <v>0.25</v>
      </c>
      <c r="D3" s="9"/>
      <c r="I3" s="43" t="s">
        <v>3</v>
      </c>
      <c r="J3" s="11">
        <v>100</v>
      </c>
    </row>
    <row r="4" spans="1:32" ht="14.4" x14ac:dyDescent="0.3">
      <c r="A4" s="7" t="s">
        <v>5</v>
      </c>
      <c r="B4" s="10">
        <v>0.3</v>
      </c>
      <c r="D4" s="9"/>
      <c r="I4" s="43" t="s">
        <v>19</v>
      </c>
      <c r="J4" s="11">
        <v>10</v>
      </c>
    </row>
    <row r="5" spans="1:32" ht="13.8" thickBot="1" x14ac:dyDescent="0.3">
      <c r="A5" s="7" t="s">
        <v>6</v>
      </c>
      <c r="B5" s="11">
        <v>15</v>
      </c>
      <c r="D5" s="12"/>
      <c r="G5" s="17"/>
      <c r="H5" s="17"/>
      <c r="I5" s="44" t="s">
        <v>21</v>
      </c>
      <c r="J5" s="45" t="s">
        <v>22</v>
      </c>
    </row>
    <row r="6" spans="1:32" ht="14.4" x14ac:dyDescent="0.3">
      <c r="A6" s="7" t="s">
        <v>23</v>
      </c>
      <c r="B6" s="46">
        <v>0.02</v>
      </c>
      <c r="D6" s="12"/>
    </row>
    <row r="7" spans="1:32" ht="15" thickBot="1" x14ac:dyDescent="0.35">
      <c r="A7" s="47" t="s">
        <v>24</v>
      </c>
      <c r="B7" s="48">
        <v>0.01</v>
      </c>
    </row>
    <row r="8" spans="1:32" x14ac:dyDescent="0.25">
      <c r="A8" s="13" t="s">
        <v>8</v>
      </c>
      <c r="B8" s="14">
        <f>EXP(B4*SQRT(B3/B5))</f>
        <v>1.0394896104013376</v>
      </c>
    </row>
    <row r="9" spans="1:32" x14ac:dyDescent="0.25">
      <c r="A9" s="15" t="s">
        <v>9</v>
      </c>
      <c r="B9" s="16">
        <f>1/B8</f>
        <v>0.96201057710803761</v>
      </c>
      <c r="Q9" s="30">
        <f t="shared" ref="Q9:Q22" si="0">P10*$B$8</f>
        <v>178.77315075823685</v>
      </c>
      <c r="AF9" s="1">
        <v>0</v>
      </c>
    </row>
    <row r="10" spans="1:32" x14ac:dyDescent="0.25">
      <c r="A10" s="15" t="s">
        <v>10</v>
      </c>
      <c r="B10" s="18">
        <f>(EXP((B6 - B7) * B3/B5) - B9) / (B8 - B9)</f>
        <v>0.49247005062451049</v>
      </c>
      <c r="D10" s="21"/>
      <c r="F10" s="17"/>
      <c r="G10" s="17"/>
      <c r="P10" s="30">
        <f t="shared" ref="P10:P22" si="1">O11*$B$8</f>
        <v>171.98166193235366</v>
      </c>
      <c r="Q10" s="30">
        <f t="shared" si="0"/>
        <v>165.44817784754298</v>
      </c>
      <c r="AE10" s="1">
        <v>0</v>
      </c>
      <c r="AF10" s="1">
        <v>0</v>
      </c>
    </row>
    <row r="11" spans="1:32" ht="13.8" thickBot="1" x14ac:dyDescent="0.3">
      <c r="A11" s="19" t="s">
        <v>11</v>
      </c>
      <c r="B11" s="20">
        <f>1 - B10</f>
        <v>0.50752994937548945</v>
      </c>
      <c r="D11" s="21"/>
      <c r="F11" s="17"/>
      <c r="G11" s="17"/>
      <c r="O11" s="30">
        <f t="shared" ref="O11:O22" si="2">N12*$B$8</f>
        <v>165.44817784754298</v>
      </c>
      <c r="P11" s="30">
        <f t="shared" si="1"/>
        <v>159.16289705258808</v>
      </c>
      <c r="Q11" s="30">
        <f t="shared" si="0"/>
        <v>153.11639044774742</v>
      </c>
      <c r="AE11" s="1">
        <v>0</v>
      </c>
      <c r="AF11" s="1">
        <v>0</v>
      </c>
    </row>
    <row r="12" spans="1:32" ht="13.8" thickBot="1" x14ac:dyDescent="0.3">
      <c r="N12" s="30">
        <f t="shared" ref="N12:N22" si="3">M13*$B$8</f>
        <v>159.16289705258808</v>
      </c>
      <c r="O12" s="30">
        <f t="shared" si="2"/>
        <v>153.11639044774745</v>
      </c>
      <c r="P12" s="30">
        <f t="shared" si="1"/>
        <v>147.29958713933712</v>
      </c>
      <c r="Q12" s="30">
        <f t="shared" si="0"/>
        <v>141.70376083168938</v>
      </c>
      <c r="AD12" s="1">
        <v>0</v>
      </c>
      <c r="AE12" s="1">
        <v>0</v>
      </c>
      <c r="AF12" s="1">
        <v>0</v>
      </c>
    </row>
    <row r="13" spans="1:32" ht="13.8" thickBot="1" x14ac:dyDescent="0.3">
      <c r="A13" s="22"/>
      <c r="B13" s="64" t="s">
        <v>12</v>
      </c>
      <c r="C13" s="65"/>
      <c r="D13" s="23"/>
      <c r="E13" s="23"/>
      <c r="F13" s="23"/>
      <c r="G13" s="23"/>
      <c r="H13" s="23"/>
      <c r="I13" s="23"/>
      <c r="J13" s="23"/>
      <c r="K13" s="23"/>
      <c r="L13" s="24"/>
      <c r="M13" s="30">
        <f t="shared" ref="M13:M22" si="4">L14*$B$8</f>
        <v>153.11639044774745</v>
      </c>
      <c r="N13" s="30">
        <f t="shared" si="3"/>
        <v>147.29958713933715</v>
      </c>
      <c r="O13" s="30">
        <f t="shared" si="2"/>
        <v>141.70376083168938</v>
      </c>
      <c r="P13" s="30">
        <f t="shared" si="1"/>
        <v>136.32051673607285</v>
      </c>
      <c r="Q13" s="30">
        <f t="shared" si="0"/>
        <v>131.14177897693534</v>
      </c>
      <c r="AD13" s="1">
        <v>0</v>
      </c>
      <c r="AE13" s="1">
        <v>0</v>
      </c>
      <c r="AF13" s="1">
        <v>0</v>
      </c>
    </row>
    <row r="14" spans="1:32" x14ac:dyDescent="0.25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>
        <f t="shared" ref="L14:L22" si="5">K15*$B$8</f>
        <v>147.29958713933715</v>
      </c>
      <c r="M14" s="30">
        <f t="shared" si="4"/>
        <v>141.70376083168941</v>
      </c>
      <c r="N14" s="30">
        <f t="shared" si="3"/>
        <v>136.32051673607285</v>
      </c>
      <c r="O14" s="30">
        <f t="shared" si="2"/>
        <v>131.14177897693534</v>
      </c>
      <c r="P14" s="30">
        <f t="shared" si="1"/>
        <v>126.15977847657628</v>
      </c>
      <c r="Q14" s="30">
        <f t="shared" si="0"/>
        <v>121.36704130007332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141.70376083168941</v>
      </c>
      <c r="L15" s="30">
        <f t="shared" si="5"/>
        <v>136.32051673607288</v>
      </c>
      <c r="M15" s="30">
        <f t="shared" si="4"/>
        <v>131.14177897693534</v>
      </c>
      <c r="N15" s="30">
        <f t="shared" si="3"/>
        <v>126.15977847657629</v>
      </c>
      <c r="O15" s="30">
        <f t="shared" si="2"/>
        <v>121.36704130007334</v>
      </c>
      <c r="P15" s="30">
        <f t="shared" si="1"/>
        <v>116.75637744297858</v>
      </c>
      <c r="Q15" s="30">
        <f t="shared" si="0"/>
        <v>112.32087004496367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136.32051673607288</v>
      </c>
      <c r="K16" s="30">
        <f>B2 * (B8 ^ (8)) * (B9 ^ (1))</f>
        <v>131.14177897693537</v>
      </c>
      <c r="L16" s="30">
        <f t="shared" si="5"/>
        <v>126.15977847657629</v>
      </c>
      <c r="M16" s="30">
        <f t="shared" si="4"/>
        <v>121.36704130007335</v>
      </c>
      <c r="N16" s="30">
        <f t="shared" si="3"/>
        <v>116.75637744297859</v>
      </c>
      <c r="O16" s="30">
        <f t="shared" si="2"/>
        <v>112.32087004496368</v>
      </c>
      <c r="P16" s="30">
        <f t="shared" si="1"/>
        <v>108.0538650132324</v>
      </c>
      <c r="Q16" s="30">
        <f t="shared" si="0"/>
        <v>103.9489610401337</v>
      </c>
      <c r="AA16" s="1">
        <v>0.20376909874226581</v>
      </c>
      <c r="AB16" s="1">
        <v>0.40149177204813558</v>
      </c>
      <c r="AC16" s="1">
        <v>0.79107010835945191</v>
      </c>
      <c r="AD16" s="1">
        <v>1.5586668517451154</v>
      </c>
      <c r="AE16" s="1">
        <v>3.0710834969700596</v>
      </c>
      <c r="AF16" s="1">
        <v>6.0510389598663039</v>
      </c>
    </row>
    <row r="17" spans="1:32" x14ac:dyDescent="0.25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131.14177897693537</v>
      </c>
      <c r="J17" s="30">
        <f>B2 * (B8 ^ (7)) * (B9 ^ (1))</f>
        <v>126.15977847657631</v>
      </c>
      <c r="K17" s="30">
        <f>B2 * (B8 ^ (7)) * (B9 ^ (2))</f>
        <v>121.36704130007335</v>
      </c>
      <c r="L17" s="30">
        <f t="shared" si="5"/>
        <v>116.7563774429786</v>
      </c>
      <c r="M17" s="30">
        <f t="shared" si="4"/>
        <v>112.3208700449637</v>
      </c>
      <c r="N17" s="30">
        <f t="shared" si="3"/>
        <v>108.05386501323241</v>
      </c>
      <c r="O17" s="30">
        <f t="shared" si="2"/>
        <v>103.9489610401337</v>
      </c>
      <c r="P17" s="30">
        <f t="shared" si="1"/>
        <v>99.999999999999943</v>
      </c>
      <c r="Q17" s="30">
        <f t="shared" si="0"/>
        <v>96.20105771080371</v>
      </c>
      <c r="Z17" s="1">
        <v>0.83850148972881011</v>
      </c>
      <c r="AA17" s="1">
        <v>1.4543995132972614</v>
      </c>
      <c r="AB17" s="1">
        <v>2.4760644008057455</v>
      </c>
      <c r="AC17" s="1">
        <v>4.1110599819022102</v>
      </c>
      <c r="AD17" s="1">
        <v>6.5877161389798671</v>
      </c>
      <c r="AE17" s="1">
        <v>10.000000000000057</v>
      </c>
      <c r="AF17" s="1">
        <v>13.79894228919629</v>
      </c>
    </row>
    <row r="18" spans="1:32" x14ac:dyDescent="0.25">
      <c r="A18" s="22"/>
      <c r="B18" s="29"/>
      <c r="C18" s="30"/>
      <c r="D18" s="30"/>
      <c r="E18" s="30"/>
      <c r="F18" s="30"/>
      <c r="G18" s="30"/>
      <c r="H18" s="30">
        <f t="shared" ref="D18:Q23" si="6">G19*$B$8</f>
        <v>126.15977847657631</v>
      </c>
      <c r="I18" s="30">
        <f t="shared" si="6"/>
        <v>121.36704130007337</v>
      </c>
      <c r="J18" s="30">
        <f t="shared" si="6"/>
        <v>116.75637744297862</v>
      </c>
      <c r="K18" s="30">
        <f t="shared" si="6"/>
        <v>112.32087004496371</v>
      </c>
      <c r="L18" s="30">
        <f t="shared" si="5"/>
        <v>108.05386501323242</v>
      </c>
      <c r="M18" s="30">
        <f t="shared" si="4"/>
        <v>103.94896104013371</v>
      </c>
      <c r="N18" s="30">
        <f t="shared" si="3"/>
        <v>99.999999999999943</v>
      </c>
      <c r="O18" s="30">
        <f t="shared" si="2"/>
        <v>96.20105771080371</v>
      </c>
      <c r="P18" s="30">
        <f t="shared" si="1"/>
        <v>92.546435046773908</v>
      </c>
      <c r="Q18" s="30">
        <f t="shared" si="0"/>
        <v>89.03064938863848</v>
      </c>
      <c r="Y18" s="1">
        <v>2.0351699878158578</v>
      </c>
      <c r="Z18" s="1">
        <v>3.196329829828811</v>
      </c>
      <c r="AA18" s="1">
        <v>4.8865719765676117</v>
      </c>
      <c r="AB18" s="1">
        <v>7.2255527388397311</v>
      </c>
      <c r="AC18" s="1">
        <v>10.247629381934413</v>
      </c>
      <c r="AD18" s="1">
        <v>13.79894228919629</v>
      </c>
      <c r="AE18" s="1">
        <v>17.453564953226092</v>
      </c>
      <c r="AF18" s="1">
        <v>20.96935061136152</v>
      </c>
    </row>
    <row r="19" spans="1:32" x14ac:dyDescent="0.25">
      <c r="A19" s="22"/>
      <c r="B19" s="29"/>
      <c r="C19" s="30"/>
      <c r="D19" s="30"/>
      <c r="E19" s="30"/>
      <c r="F19" s="30"/>
      <c r="G19" s="30">
        <f t="shared" si="6"/>
        <v>121.36704130007337</v>
      </c>
      <c r="H19" s="30">
        <f t="shared" si="6"/>
        <v>116.75637744297862</v>
      </c>
      <c r="I19" s="30">
        <f t="shared" si="6"/>
        <v>112.32087004496373</v>
      </c>
      <c r="J19" s="30">
        <f t="shared" si="6"/>
        <v>108.05386501323244</v>
      </c>
      <c r="K19" s="30">
        <f t="shared" si="6"/>
        <v>103.94896104013372</v>
      </c>
      <c r="L19" s="30">
        <f t="shared" si="5"/>
        <v>99.999999999999957</v>
      </c>
      <c r="M19" s="30">
        <f t="shared" si="4"/>
        <v>96.20105771080371</v>
      </c>
      <c r="N19" s="30">
        <f t="shared" si="3"/>
        <v>92.546435046773908</v>
      </c>
      <c r="O19" s="30">
        <f t="shared" si="2"/>
        <v>89.030649388638494</v>
      </c>
      <c r="P19" s="30">
        <f t="shared" si="1"/>
        <v>85.648426398667468</v>
      </c>
      <c r="Q19" s="30">
        <f t="shared" si="0"/>
        <v>82.394692108177381</v>
      </c>
      <c r="X19" s="1">
        <v>3.8088367867900508</v>
      </c>
      <c r="Y19" s="1">
        <v>5.5298737016689463</v>
      </c>
      <c r="Z19" s="1">
        <v>7.7941744983287444</v>
      </c>
      <c r="AA19" s="1">
        <v>10.615499944934619</v>
      </c>
      <c r="AB19" s="1">
        <v>13.904857497635117</v>
      </c>
      <c r="AC19" s="1">
        <v>17.453564953226092</v>
      </c>
      <c r="AD19" s="1">
        <v>20.969350611361506</v>
      </c>
      <c r="AE19" s="1">
        <v>24.351573601332532</v>
      </c>
      <c r="AF19" s="1">
        <v>27.605307891822619</v>
      </c>
    </row>
    <row r="20" spans="1:32" x14ac:dyDescent="0.25">
      <c r="A20" s="22"/>
      <c r="B20" s="29"/>
      <c r="C20" s="30"/>
      <c r="D20" s="30"/>
      <c r="E20" s="30"/>
      <c r="F20" s="30">
        <f t="shared" si="6"/>
        <v>116.75637744297862</v>
      </c>
      <c r="G20" s="30">
        <f t="shared" si="6"/>
        <v>112.32087004496373</v>
      </c>
      <c r="H20" s="30">
        <f t="shared" si="6"/>
        <v>108.05386501323245</v>
      </c>
      <c r="I20" s="30">
        <f t="shared" si="6"/>
        <v>103.94896104013374</v>
      </c>
      <c r="J20" s="30">
        <f t="shared" si="6"/>
        <v>99.999999999999972</v>
      </c>
      <c r="K20" s="30">
        <f t="shared" si="6"/>
        <v>96.201057710803724</v>
      </c>
      <c r="L20" s="30">
        <f t="shared" si="5"/>
        <v>92.546435046773908</v>
      </c>
      <c r="M20" s="30">
        <f t="shared" si="4"/>
        <v>89.030649388638494</v>
      </c>
      <c r="N20" s="30">
        <f t="shared" si="3"/>
        <v>85.648426398667482</v>
      </c>
      <c r="O20" s="30">
        <f t="shared" si="2"/>
        <v>82.394692108177381</v>
      </c>
      <c r="P20" s="30">
        <f t="shared" si="1"/>
        <v>79.264565305626803</v>
      </c>
      <c r="Q20" s="30">
        <f t="shared" si="0"/>
        <v>76.253350213883763</v>
      </c>
      <c r="W20" s="1">
        <v>6.0905573916350706</v>
      </c>
      <c r="X20" s="1">
        <v>8.3045726692786701</v>
      </c>
      <c r="Y20" s="1">
        <v>10.996938199092128</v>
      </c>
      <c r="Z20" s="1">
        <v>14.104666528807641</v>
      </c>
      <c r="AA20" s="1">
        <v>17.490299330008163</v>
      </c>
      <c r="AB20" s="1">
        <v>20.969350611361506</v>
      </c>
      <c r="AC20" s="1">
        <v>24.351573601332518</v>
      </c>
      <c r="AD20" s="1">
        <v>27.605307891822619</v>
      </c>
      <c r="AE20" s="1">
        <v>30.735434694373197</v>
      </c>
      <c r="AF20" s="1">
        <v>33.746649786116237</v>
      </c>
    </row>
    <row r="21" spans="1:32" x14ac:dyDescent="0.25">
      <c r="A21" s="22"/>
      <c r="B21" s="29"/>
      <c r="C21" s="30"/>
      <c r="D21" s="30"/>
      <c r="E21" s="30">
        <f t="shared" si="6"/>
        <v>112.32087004496373</v>
      </c>
      <c r="F21" s="30">
        <f t="shared" si="6"/>
        <v>108.05386501323245</v>
      </c>
      <c r="G21" s="30">
        <f t="shared" si="6"/>
        <v>103.94896104013375</v>
      </c>
      <c r="H21" s="30">
        <f t="shared" si="6"/>
        <v>99.999999999999986</v>
      </c>
      <c r="I21" s="30">
        <f t="shared" si="6"/>
        <v>96.201057710803738</v>
      </c>
      <c r="J21" s="30">
        <f t="shared" si="6"/>
        <v>92.546435046773922</v>
      </c>
      <c r="K21" s="30">
        <f t="shared" si="6"/>
        <v>89.030649388638494</v>
      </c>
      <c r="L21" s="30">
        <f t="shared" si="5"/>
        <v>85.648426398667482</v>
      </c>
      <c r="M21" s="30">
        <f t="shared" si="4"/>
        <v>82.394692108177395</v>
      </c>
      <c r="N21" s="30">
        <f t="shared" si="3"/>
        <v>79.264565305626803</v>
      </c>
      <c r="O21" s="30">
        <f t="shared" si="2"/>
        <v>76.253350213883778</v>
      </c>
      <c r="P21" s="30">
        <f t="shared" si="1"/>
        <v>73.356529445679627</v>
      </c>
      <c r="Q21" s="30">
        <f t="shared" si="0"/>
        <v>70.56975722668102</v>
      </c>
      <c r="V21" s="1">
        <v>8.7697298720515224</v>
      </c>
      <c r="W21" s="1">
        <v>11.369403465079893</v>
      </c>
      <c r="X21" s="1">
        <v>14.343291762747867</v>
      </c>
      <c r="Y21" s="1">
        <v>17.590349223945726</v>
      </c>
      <c r="Z21" s="1">
        <v>20.972601513584763</v>
      </c>
      <c r="AA21" s="1">
        <v>24.351573601332518</v>
      </c>
      <c r="AB21" s="1">
        <v>27.605307891822605</v>
      </c>
      <c r="AC21" s="1">
        <v>30.735434694373197</v>
      </c>
      <c r="AD21" s="1">
        <v>33.746649786116222</v>
      </c>
      <c r="AE21" s="1">
        <v>36.643470554320373</v>
      </c>
      <c r="AF21" s="1">
        <v>39.43024277331898</v>
      </c>
    </row>
    <row r="22" spans="1:32" x14ac:dyDescent="0.25">
      <c r="A22" s="22"/>
      <c r="B22" s="29"/>
      <c r="C22" s="30"/>
      <c r="D22" s="30">
        <f t="shared" si="6"/>
        <v>108.05386501323245</v>
      </c>
      <c r="E22" s="30">
        <f t="shared" si="6"/>
        <v>103.94896104013375</v>
      </c>
      <c r="F22" s="30">
        <f t="shared" si="6"/>
        <v>100</v>
      </c>
      <c r="G22" s="30">
        <f t="shared" si="6"/>
        <v>96.201057710803752</v>
      </c>
      <c r="H22" s="30">
        <f t="shared" si="6"/>
        <v>92.546435046773937</v>
      </c>
      <c r="I22" s="30">
        <f t="shared" si="6"/>
        <v>89.030649388638508</v>
      </c>
      <c r="J22" s="30">
        <f t="shared" si="6"/>
        <v>85.648426398667482</v>
      </c>
      <c r="K22" s="30">
        <f t="shared" si="6"/>
        <v>82.394692108177395</v>
      </c>
      <c r="L22" s="30">
        <f t="shared" si="5"/>
        <v>79.264565305626817</v>
      </c>
      <c r="M22" s="30">
        <f t="shared" si="4"/>
        <v>76.253350213883778</v>
      </c>
      <c r="N22" s="30">
        <f t="shared" si="3"/>
        <v>73.356529445679641</v>
      </c>
      <c r="O22" s="30">
        <f t="shared" si="2"/>
        <v>70.56975722668102</v>
      </c>
      <c r="P22" s="30">
        <f t="shared" si="1"/>
        <v>67.888852876013516</v>
      </c>
      <c r="Q22" s="30">
        <f t="shared" si="0"/>
        <v>65.309794534456429</v>
      </c>
      <c r="U22" s="1">
        <v>11.72828656823793</v>
      </c>
      <c r="V22" s="1">
        <v>14.599054229809884</v>
      </c>
      <c r="W22" s="1">
        <v>17.732871805626189</v>
      </c>
      <c r="X22" s="1">
        <v>21.021873089917168</v>
      </c>
      <c r="Y22" s="1">
        <v>24.351573601332518</v>
      </c>
      <c r="Z22" s="1">
        <v>27.605307891822605</v>
      </c>
      <c r="AA22" s="1">
        <v>30.735434694373183</v>
      </c>
      <c r="AB22" s="1">
        <v>33.746649786116222</v>
      </c>
      <c r="AC22" s="1">
        <v>36.643470554320359</v>
      </c>
      <c r="AD22" s="1">
        <v>39.43024277331898</v>
      </c>
      <c r="AE22" s="1">
        <v>42.111147123986484</v>
      </c>
      <c r="AF22" s="1">
        <v>44.690205465543571</v>
      </c>
    </row>
    <row r="23" spans="1:32" x14ac:dyDescent="0.25">
      <c r="A23" s="22"/>
      <c r="B23" s="29"/>
      <c r="C23" s="30">
        <f>B24*$B$8</f>
        <v>103.94896104013375</v>
      </c>
      <c r="D23" s="30">
        <f t="shared" si="6"/>
        <v>100</v>
      </c>
      <c r="E23" s="30">
        <f t="shared" si="6"/>
        <v>96.201057710803767</v>
      </c>
      <c r="F23" s="30">
        <f t="shared" si="6"/>
        <v>92.546435046773951</v>
      </c>
      <c r="G23" s="30">
        <f t="shared" si="6"/>
        <v>89.030649388638523</v>
      </c>
      <c r="H23" s="30">
        <f t="shared" si="6"/>
        <v>85.648426398667496</v>
      </c>
      <c r="I23" s="30">
        <f t="shared" si="6"/>
        <v>82.394692108177395</v>
      </c>
      <c r="J23" s="30">
        <f t="shared" si="6"/>
        <v>79.264565305626817</v>
      </c>
      <c r="K23" s="30">
        <f t="shared" si="6"/>
        <v>76.253350213883792</v>
      </c>
      <c r="L23" s="30">
        <f t="shared" si="6"/>
        <v>73.356529445679641</v>
      </c>
      <c r="M23" s="30">
        <f t="shared" si="6"/>
        <v>70.569757226681034</v>
      </c>
      <c r="N23" s="30">
        <f t="shared" si="6"/>
        <v>67.888852876013516</v>
      </c>
      <c r="O23" s="30">
        <f t="shared" si="6"/>
        <v>65.309794534456429</v>
      </c>
      <c r="P23" s="30">
        <f t="shared" si="6"/>
        <v>62.828713130899793</v>
      </c>
      <c r="Q23" s="30">
        <f t="shared" si="6"/>
        <v>60.441886578012252</v>
      </c>
      <c r="T23" s="1">
        <v>14.85931421435434</v>
      </c>
      <c r="U23" s="1">
        <v>17.897435108080966</v>
      </c>
      <c r="V23" s="1">
        <v>21.097943373848985</v>
      </c>
      <c r="W23" s="1">
        <v>24.363163421645069</v>
      </c>
      <c r="X23" s="1">
        <v>27.605307891822605</v>
      </c>
      <c r="Y23" s="1">
        <v>30.735434694373183</v>
      </c>
      <c r="Z23" s="1">
        <v>33.746649786116208</v>
      </c>
      <c r="AA23" s="1">
        <v>36.643470554320359</v>
      </c>
      <c r="AB23" s="1">
        <v>39.430242773318966</v>
      </c>
      <c r="AC23" s="1">
        <v>42.111147123986484</v>
      </c>
      <c r="AD23" s="1">
        <v>44.690205465543571</v>
      </c>
      <c r="AE23" s="1">
        <v>47.171286869100207</v>
      </c>
      <c r="AF23" s="1">
        <v>49.558113421987748</v>
      </c>
    </row>
    <row r="24" spans="1:32" x14ac:dyDescent="0.25">
      <c r="A24" s="22"/>
      <c r="B24" s="29">
        <f>B2 * (B8 ^ (0)) * (B9 ^ (0))</f>
        <v>100</v>
      </c>
      <c r="C24" s="30">
        <f>B24*$B$9</f>
        <v>96.201057710803767</v>
      </c>
      <c r="D24" s="30">
        <f>C24*$B$9</f>
        <v>92.546435046773965</v>
      </c>
      <c r="E24" s="30">
        <f t="shared" ref="E24:Q24" si="7">D24*$B$9</f>
        <v>89.030649388638537</v>
      </c>
      <c r="F24" s="30">
        <f t="shared" si="7"/>
        <v>85.64842639866751</v>
      </c>
      <c r="G24" s="30">
        <f t="shared" si="7"/>
        <v>82.394692108177409</v>
      </c>
      <c r="H24" s="30">
        <f t="shared" si="7"/>
        <v>79.264565305626817</v>
      </c>
      <c r="I24" s="30">
        <f t="shared" si="7"/>
        <v>76.253350213883792</v>
      </c>
      <c r="J24" s="30">
        <f t="shared" si="7"/>
        <v>73.356529445679655</v>
      </c>
      <c r="K24" s="30">
        <f t="shared" si="7"/>
        <v>70.569757226681034</v>
      </c>
      <c r="L24" s="30">
        <f t="shared" si="7"/>
        <v>67.88885287601353</v>
      </c>
      <c r="M24" s="30">
        <f t="shared" si="7"/>
        <v>65.309794534456429</v>
      </c>
      <c r="N24" s="30">
        <f t="shared" si="7"/>
        <v>62.828713130899793</v>
      </c>
      <c r="O24" s="30">
        <f t="shared" si="7"/>
        <v>60.441886578012252</v>
      </c>
      <c r="P24" s="30">
        <f>O24*$B$9</f>
        <v>58.145734188412121</v>
      </c>
      <c r="Q24" s="30">
        <f t="shared" si="7"/>
        <v>55.936811302964898</v>
      </c>
      <c r="S24" s="1">
        <v>18.076386648459202</v>
      </c>
      <c r="T24" s="1">
        <v>21.197999129527208</v>
      </c>
      <c r="U24" s="1">
        <v>24.400625758223985</v>
      </c>
      <c r="V24" s="1">
        <v>27.605307891822591</v>
      </c>
      <c r="W24" s="1">
        <v>30.735434694373183</v>
      </c>
      <c r="X24" s="1">
        <v>33.746649786116208</v>
      </c>
      <c r="Y24" s="1">
        <v>36.643470554320345</v>
      </c>
      <c r="Z24" s="1">
        <v>39.430242773318966</v>
      </c>
      <c r="AA24" s="1">
        <v>42.11114712398647</v>
      </c>
      <c r="AB24" s="1">
        <v>44.690205465543571</v>
      </c>
      <c r="AC24" s="1">
        <v>47.171286869100207</v>
      </c>
      <c r="AD24" s="1">
        <v>49.558113421987748</v>
      </c>
      <c r="AE24" s="1">
        <v>51.854265811587879</v>
      </c>
      <c r="AF24" s="1">
        <v>54.063188697035102</v>
      </c>
    </row>
    <row r="25" spans="1:32" x14ac:dyDescent="0.25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  <c r="Q25" s="1">
        <f>$Q9</f>
        <v>178.77315075823685</v>
      </c>
    </row>
    <row r="26" spans="1:32" ht="13.8" thickBot="1" x14ac:dyDescent="0.3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  <c r="P26" s="1">
        <f>$B$10*Q25+$B$11*Q26</f>
        <v>172.01032793144262</v>
      </c>
      <c r="Q26" s="1">
        <f t="shared" ref="Q26:Q41" si="8">$Q10</f>
        <v>165.44817784754298</v>
      </c>
    </row>
    <row r="27" spans="1:32" x14ac:dyDescent="0.25">
      <c r="O27" s="1">
        <f t="shared" ref="O27" si="9">$B$10*P26+$B$11*P27</f>
        <v>165.50333643274558</v>
      </c>
      <c r="P27" s="1">
        <f>$B$10*Q26+$B$11*Q27</f>
        <v>159.18942641281541</v>
      </c>
      <c r="Q27" s="1">
        <f t="shared" si="8"/>
        <v>153.11639044774742</v>
      </c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>
        <f>110-P10</f>
        <v>-61.98166193235366</v>
      </c>
      <c r="AF27" s="66"/>
    </row>
    <row r="28" spans="1:32" ht="13.8" thickBot="1" x14ac:dyDescent="0.3">
      <c r="N28" s="1">
        <f t="shared" ref="M28:N40" si="10">$B$10*O27+$B$11*O28</f>
        <v>159.24249839979274</v>
      </c>
      <c r="O28" s="1">
        <f t="shared" ref="O28" si="11">$B$10*P27+$B$11*P28</f>
        <v>153.16743775197469</v>
      </c>
      <c r="P28" s="1">
        <f t="shared" ref="O28:P40" si="12">$B$10*Q27+$B$11*Q28</f>
        <v>147.32413911646825</v>
      </c>
      <c r="Q28" s="1">
        <f t="shared" si="8"/>
        <v>141.70376083168938</v>
      </c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>
        <f t="shared" ref="S27:AD37" si="13">110-O11</f>
        <v>-55.448177847542979</v>
      </c>
      <c r="AE28" s="66">
        <f t="shared" ref="AE28:AE37" si="14">110-P11</f>
        <v>-49.162897052588079</v>
      </c>
      <c r="AF28" s="66"/>
    </row>
    <row r="29" spans="1:32" ht="13.8" thickBot="1" x14ac:dyDescent="0.3">
      <c r="A29" s="22"/>
      <c r="B29" s="64" t="s">
        <v>32</v>
      </c>
      <c r="C29" s="65"/>
      <c r="D29" s="23"/>
      <c r="E29" s="23"/>
      <c r="F29" s="23"/>
      <c r="G29" s="23"/>
      <c r="H29" s="23"/>
      <c r="I29" s="23"/>
      <c r="J29" s="23"/>
      <c r="K29" s="23"/>
      <c r="L29" s="24"/>
      <c r="M29" s="1">
        <f t="shared" si="10"/>
        <v>153.21850207480631</v>
      </c>
      <c r="N29" s="1">
        <f t="shared" si="10"/>
        <v>147.37325534842427</v>
      </c>
      <c r="O29" s="1">
        <f t="shared" ref="O29:P29" si="15">$B$10*P28+$B$11*P29</f>
        <v>141.75100329193918</v>
      </c>
      <c r="P29" s="1">
        <f t="shared" si="15"/>
        <v>136.34323871564121</v>
      </c>
      <c r="Q29" s="1">
        <f t="shared" si="8"/>
        <v>131.14177897693534</v>
      </c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>
        <f t="shared" si="13"/>
        <v>-49.162897052588079</v>
      </c>
      <c r="AD29" s="66">
        <f t="shared" si="13"/>
        <v>-43.116390447747449</v>
      </c>
      <c r="AE29" s="66">
        <f t="shared" si="14"/>
        <v>-37.29958713933712</v>
      </c>
      <c r="AF29" s="66"/>
    </row>
    <row r="30" spans="1:32" x14ac:dyDescent="0.25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1">
        <f t="shared" ref="L30:M30" si="16">$B$10*M29+$B$11*M30</f>
        <v>147.42238795518659</v>
      </c>
      <c r="M30" s="1">
        <f t="shared" si="16"/>
        <v>141.79826150230065</v>
      </c>
      <c r="N30" s="1">
        <f t="shared" si="10"/>
        <v>136.3886940373458</v>
      </c>
      <c r="O30" s="1">
        <f t="shared" ref="O30:P30" si="17">$B$10*P29+$B$11*P30</f>
        <v>131.18550018972493</v>
      </c>
      <c r="P30" s="1">
        <f t="shared" si="17"/>
        <v>126.18080685863887</v>
      </c>
      <c r="Q30" s="1">
        <f t="shared" si="8"/>
        <v>121.36704130007332</v>
      </c>
      <c r="S30" s="66"/>
      <c r="T30" s="66"/>
      <c r="U30" s="66"/>
      <c r="V30" s="66"/>
      <c r="W30" s="66"/>
      <c r="X30" s="66"/>
      <c r="Y30" s="66"/>
      <c r="Z30" s="66"/>
      <c r="AA30" s="66"/>
      <c r="AB30" s="66">
        <f t="shared" si="13"/>
        <v>-43.116390447747449</v>
      </c>
      <c r="AC30" s="66">
        <f t="shared" si="13"/>
        <v>-37.299587139337149</v>
      </c>
      <c r="AD30" s="66">
        <f t="shared" si="13"/>
        <v>-31.70376083168938</v>
      </c>
      <c r="AE30" s="66">
        <f t="shared" si="14"/>
        <v>-26.320516736072847</v>
      </c>
      <c r="AF30" s="66"/>
    </row>
    <row r="31" spans="1:32" x14ac:dyDescent="0.25">
      <c r="A31" s="22"/>
      <c r="B31" s="29"/>
      <c r="C31" s="30"/>
      <c r="D31" s="30"/>
      <c r="E31" s="30"/>
      <c r="F31" s="30"/>
      <c r="G31" s="30"/>
      <c r="H31" s="30"/>
      <c r="I31" s="30"/>
      <c r="K31" s="1">
        <f t="shared" ref="J31:K40" si="18">$B$10*L30+$B$11*L31</f>
        <v>141.84553546802462</v>
      </c>
      <c r="L31" s="1">
        <f t="shared" ref="L31:M31" si="19">$B$10*M30+$B$11*M31</f>
        <v>136.43416451334988</v>
      </c>
      <c r="M31" s="1">
        <f t="shared" si="19"/>
        <v>131.22923597868134</v>
      </c>
      <c r="N31" s="1">
        <f t="shared" si="10"/>
        <v>126.22287413841551</v>
      </c>
      <c r="O31" s="1">
        <f t="shared" ref="O31:P31" si="20">$B$10*P30+$B$11*P31</f>
        <v>121.40750372386933</v>
      </c>
      <c r="P31" s="1">
        <f t="shared" si="20"/>
        <v>116.77583846092551</v>
      </c>
      <c r="Q31" s="1">
        <f t="shared" si="8"/>
        <v>112.32087004496367</v>
      </c>
      <c r="S31" s="66"/>
      <c r="T31" s="66"/>
      <c r="U31" s="66"/>
      <c r="V31" s="66"/>
      <c r="W31" s="66"/>
      <c r="X31" s="66"/>
      <c r="Y31" s="66"/>
      <c r="Z31" s="66"/>
      <c r="AA31" s="66">
        <f t="shared" si="13"/>
        <v>-37.299587139337149</v>
      </c>
      <c r="AB31" s="66">
        <f t="shared" si="13"/>
        <v>-31.703760831689408</v>
      </c>
      <c r="AC31" s="66">
        <f t="shared" si="13"/>
        <v>-26.320516736072847</v>
      </c>
      <c r="AD31" s="66">
        <f t="shared" si="13"/>
        <v>-21.141778976935342</v>
      </c>
      <c r="AE31" s="66">
        <f t="shared" si="14"/>
        <v>-16.159778476576278</v>
      </c>
      <c r="AF31" s="66"/>
    </row>
    <row r="32" spans="1:32" x14ac:dyDescent="0.25">
      <c r="A32" s="22"/>
      <c r="B32" s="29"/>
      <c r="C32" s="30"/>
      <c r="D32" s="30"/>
      <c r="E32" s="30"/>
      <c r="F32" s="30"/>
      <c r="G32" s="30"/>
      <c r="H32" s="30"/>
      <c r="I32" s="30"/>
      <c r="J32" s="1">
        <f t="shared" si="18"/>
        <v>136.4796501487057</v>
      </c>
      <c r="K32" s="1">
        <f t="shared" si="18"/>
        <v>131.27298634866412</v>
      </c>
      <c r="L32" s="1">
        <f t="shared" ref="L32" si="21">$B$10*M31+$B$11*M32</f>
        <v>126.26495544295608</v>
      </c>
      <c r="M32" s="1">
        <f t="shared" ref="M32" si="22">$B$10*N31+$B$11*N32</f>
        <v>121.44797963738807</v>
      </c>
      <c r="N32" s="1">
        <f t="shared" si="10"/>
        <v>116.81477022867995</v>
      </c>
      <c r="O32" s="1">
        <f t="shared" ref="O32:P32" si="23">$B$10*P31+$B$11*P32</f>
        <v>112.35831657572038</v>
      </c>
      <c r="P32" s="1">
        <f t="shared" si="23"/>
        <v>108.07187549156609</v>
      </c>
      <c r="Q32" s="1">
        <f t="shared" si="8"/>
        <v>103.9489610401337</v>
      </c>
      <c r="S32" s="66"/>
      <c r="T32" s="66"/>
      <c r="U32" s="66"/>
      <c r="V32" s="66"/>
      <c r="W32" s="66"/>
      <c r="X32" s="66"/>
      <c r="Y32" s="66"/>
      <c r="Z32" s="66">
        <f t="shared" si="13"/>
        <v>-31.703760831689408</v>
      </c>
      <c r="AA32" s="66">
        <f t="shared" si="13"/>
        <v>-26.320516736072875</v>
      </c>
      <c r="AB32" s="66">
        <f t="shared" si="13"/>
        <v>-21.141778976935342</v>
      </c>
      <c r="AC32" s="66">
        <f t="shared" si="13"/>
        <v>-16.159778476576292</v>
      </c>
      <c r="AD32" s="66">
        <f t="shared" si="13"/>
        <v>-11.367041300073339</v>
      </c>
      <c r="AE32" s="66">
        <f t="shared" si="14"/>
        <v>-6.7563774429785752</v>
      </c>
      <c r="AF32" s="66"/>
    </row>
    <row r="33" spans="1:32" x14ac:dyDescent="0.25">
      <c r="A33" s="22"/>
      <c r="B33" s="29"/>
      <c r="C33" s="30"/>
      <c r="D33" s="30"/>
      <c r="E33" s="30"/>
      <c r="F33" s="30"/>
      <c r="G33" s="30"/>
      <c r="H33" s="30"/>
      <c r="I33" s="1">
        <f t="shared" ref="I33" si="24">$B$10*J32+$B$11*J33</f>
        <v>131.31675130453442</v>
      </c>
      <c r="J33" s="1">
        <f t="shared" si="18"/>
        <v>126.30705077693626</v>
      </c>
      <c r="K33" s="1">
        <f t="shared" si="18"/>
        <v>121.48846904512691</v>
      </c>
      <c r="L33" s="1">
        <f t="shared" ref="L33" si="25">$B$10*M32+$B$11*M33</f>
        <v>116.85371497585342</v>
      </c>
      <c r="M33" s="1">
        <f t="shared" ref="M33" si="26">$B$10*N32+$B$11*N33</f>
        <v>112.3957755907346</v>
      </c>
      <c r="N33" s="1">
        <f t="shared" si="10"/>
        <v>108.10790545472352</v>
      </c>
      <c r="O33" s="1">
        <f t="shared" ref="O33:P33" si="27">$B$10*P32+$B$11*P33</f>
        <v>103.98361646939773</v>
      </c>
      <c r="P33" s="1">
        <f t="shared" si="27"/>
        <v>100.01666805563266</v>
      </c>
      <c r="Q33" s="1">
        <f t="shared" si="8"/>
        <v>96.20105771080371</v>
      </c>
      <c r="S33" s="66"/>
      <c r="T33" s="66"/>
      <c r="U33" s="66"/>
      <c r="V33" s="66"/>
      <c r="W33" s="66"/>
      <c r="X33" s="66"/>
      <c r="Y33" s="66">
        <f t="shared" si="13"/>
        <v>-26.320516736072875</v>
      </c>
      <c r="Z33" s="66">
        <f t="shared" si="13"/>
        <v>-21.14177897693537</v>
      </c>
      <c r="AA33" s="66">
        <f t="shared" si="13"/>
        <v>-16.159778476576292</v>
      </c>
      <c r="AB33" s="66">
        <f t="shared" si="13"/>
        <v>-11.367041300073353</v>
      </c>
      <c r="AC33" s="66">
        <f t="shared" si="13"/>
        <v>-6.7563774429785894</v>
      </c>
      <c r="AD33" s="66">
        <f t="shared" si="13"/>
        <v>-2.3208700449636837</v>
      </c>
      <c r="AE33" s="66">
        <f t="shared" si="14"/>
        <v>1.9461349867676034</v>
      </c>
      <c r="AF33" s="66"/>
    </row>
    <row r="34" spans="1:32" x14ac:dyDescent="0.25">
      <c r="A34" s="22"/>
      <c r="B34" s="29"/>
      <c r="C34" s="30"/>
      <c r="D34" s="30"/>
      <c r="E34" s="30"/>
      <c r="F34" s="30"/>
      <c r="G34" s="30"/>
      <c r="H34" s="1">
        <f t="shared" ref="H34" si="28">$B$10*I33+$B$11*I34</f>
        <v>126.34916014503335</v>
      </c>
      <c r="I34" s="1">
        <f t="shared" ref="I34:J34" si="29">$B$10*J33+$B$11*J34</f>
        <v>121.52897195158465</v>
      </c>
      <c r="J34" s="1">
        <f t="shared" si="29"/>
        <v>116.89267270677314</v>
      </c>
      <c r="K34" s="1">
        <f t="shared" si="18"/>
        <v>112.43324709416845</v>
      </c>
      <c r="L34" s="1">
        <f t="shared" ref="L34" si="30">$B$10*M33+$B$11*M34</f>
        <v>108.14394742987056</v>
      </c>
      <c r="M34" s="1">
        <f t="shared" ref="M34" si="31">$B$10*N33+$B$11*N34</f>
        <v>104.01828345239701</v>
      </c>
      <c r="N34" s="1">
        <f t="shared" si="10"/>
        <v>100.05001250208352</v>
      </c>
      <c r="O34" s="1">
        <f t="shared" ref="O34:P34" si="32">$B$10*P33+$B$11*P34</f>
        <v>96.233130075137723</v>
      </c>
      <c r="P34" s="1">
        <f t="shared" si="32"/>
        <v>92.561860738053596</v>
      </c>
      <c r="Q34" s="1">
        <f t="shared" si="8"/>
        <v>89.03064938863848</v>
      </c>
      <c r="S34" s="66"/>
      <c r="T34" s="66"/>
      <c r="U34" s="66"/>
      <c r="V34" s="66"/>
      <c r="W34" s="66"/>
      <c r="X34" s="66">
        <f t="shared" si="13"/>
        <v>-21.14177897693537</v>
      </c>
      <c r="Y34" s="66">
        <f t="shared" si="13"/>
        <v>-16.159778476576307</v>
      </c>
      <c r="Z34" s="66">
        <f t="shared" si="13"/>
        <v>-11.367041300073353</v>
      </c>
      <c r="AA34" s="66">
        <f t="shared" si="13"/>
        <v>-6.7563774429786037</v>
      </c>
      <c r="AB34" s="66">
        <f t="shared" si="13"/>
        <v>-2.3208700449636979</v>
      </c>
      <c r="AC34" s="66">
        <f t="shared" si="13"/>
        <v>1.9461349867675892</v>
      </c>
      <c r="AD34" s="66">
        <f t="shared" si="13"/>
        <v>6.0510389598663039</v>
      </c>
      <c r="AE34" s="66">
        <f t="shared" si="14"/>
        <v>10.000000000000057</v>
      </c>
      <c r="AF34" s="66"/>
    </row>
    <row r="35" spans="1:32" x14ac:dyDescent="0.25">
      <c r="A35" s="22"/>
      <c r="B35" s="29"/>
      <c r="C35" s="30"/>
      <c r="D35" s="30"/>
      <c r="E35" s="30"/>
      <c r="F35" s="30"/>
      <c r="G35" s="1">
        <f t="shared" ref="F35:G40" si="33">$B$10*H34+$B$11*H35</f>
        <v>121.56948836126162</v>
      </c>
      <c r="H35" s="1">
        <f t="shared" ref="H35:I35" si="34">$B$10*I34+$B$11*I35</f>
        <v>116.9316434257677</v>
      </c>
      <c r="I35" s="1">
        <f t="shared" si="34"/>
        <v>112.47073109018544</v>
      </c>
      <c r="J35" s="1">
        <f t="shared" ref="J35" si="35">$B$10*K34+$B$11*K35</f>
        <v>108.18000142101187</v>
      </c>
      <c r="K35" s="1">
        <f t="shared" si="18"/>
        <v>104.05296199298348</v>
      </c>
      <c r="L35" s="1">
        <f t="shared" ref="L35" si="36">$B$10*M34+$B$11*M35</f>
        <v>100.08336806520254</v>
      </c>
      <c r="M35" s="1">
        <f t="shared" ref="M35" si="37">$B$10*N34+$B$11*N35</f>
        <v>96.26521313204185</v>
      </c>
      <c r="N35" s="1">
        <f t="shared" si="10"/>
        <v>92.592719834529959</v>
      </c>
      <c r="O35" s="1">
        <f t="shared" ref="O35:P35" si="38">$B$10*P34+$B$11*P35</f>
        <v>89.060331218464825</v>
      </c>
      <c r="P35" s="1">
        <f t="shared" si="38"/>
        <v>85.662702326028139</v>
      </c>
      <c r="Q35" s="1">
        <f t="shared" si="8"/>
        <v>82.394692108177381</v>
      </c>
      <c r="S35" s="66"/>
      <c r="T35" s="66"/>
      <c r="U35" s="66"/>
      <c r="V35" s="66"/>
      <c r="W35" s="66">
        <f t="shared" si="13"/>
        <v>-16.159778476576307</v>
      </c>
      <c r="X35" s="66">
        <f t="shared" si="13"/>
        <v>-11.367041300073367</v>
      </c>
      <c r="Y35" s="66">
        <f t="shared" si="13"/>
        <v>-6.7563774429786179</v>
      </c>
      <c r="Z35" s="66">
        <f t="shared" si="13"/>
        <v>-2.3208700449637121</v>
      </c>
      <c r="AA35" s="66">
        <f t="shared" si="13"/>
        <v>1.946134986767575</v>
      </c>
      <c r="AB35" s="66">
        <f t="shared" si="13"/>
        <v>6.0510389598662897</v>
      </c>
      <c r="AC35" s="66">
        <f t="shared" si="13"/>
        <v>10.000000000000057</v>
      </c>
      <c r="AD35" s="66">
        <f t="shared" si="13"/>
        <v>13.79894228919629</v>
      </c>
      <c r="AE35" s="66">
        <f t="shared" si="14"/>
        <v>17.453564953226092</v>
      </c>
    </row>
    <row r="36" spans="1:32" x14ac:dyDescent="0.25">
      <c r="A36" s="22"/>
      <c r="B36" s="29"/>
      <c r="C36" s="30"/>
      <c r="D36" s="30"/>
      <c r="F36" s="1">
        <f t="shared" si="33"/>
        <v>116.97062713716721</v>
      </c>
      <c r="G36" s="1">
        <f t="shared" si="33"/>
        <v>112.50822758295041</v>
      </c>
      <c r="H36" s="1">
        <f t="shared" ref="H36" si="39">$B$10*I35+$B$11*I36</f>
        <v>108.21606743215345</v>
      </c>
      <c r="I36" s="1">
        <f t="shared" ref="I36" si="40">$B$10*J35+$B$11*J36</f>
        <v>104.08765209501027</v>
      </c>
      <c r="J36" s="1">
        <f t="shared" ref="J36" si="41">$B$10*K35+$B$11*K36</f>
        <v>100.1167347486959</v>
      </c>
      <c r="K36" s="1">
        <f t="shared" si="18"/>
        <v>96.297306885080843</v>
      </c>
      <c r="L36" s="1">
        <f t="shared" ref="L36" si="42">$B$10*M35+$B$11*M36</f>
        <v>92.623589219086384</v>
      </c>
      <c r="M36" s="1">
        <f t="shared" ref="M36" si="43">$B$10*N35+$B$11*N36</f>
        <v>89.090022943883611</v>
      </c>
      <c r="N36" s="1">
        <f t="shared" si="10"/>
        <v>85.691261319704637</v>
      </c>
      <c r="O36" s="1">
        <f t="shared" ref="O36:P36" si="44">$B$10*P35+$B$11*P36</f>
        <v>82.422161583538298</v>
      </c>
      <c r="P36" s="1">
        <f t="shared" si="44"/>
        <v>79.277777167468969</v>
      </c>
      <c r="Q36" s="1">
        <f t="shared" si="8"/>
        <v>76.253350213883763</v>
      </c>
      <c r="S36" s="66"/>
      <c r="T36" s="66"/>
      <c r="U36" s="66"/>
      <c r="V36" s="66">
        <f t="shared" si="13"/>
        <v>-11.367041300073367</v>
      </c>
      <c r="W36" s="66">
        <f t="shared" si="13"/>
        <v>-6.7563774429786179</v>
      </c>
      <c r="X36" s="66">
        <f t="shared" si="13"/>
        <v>-2.3208700449637263</v>
      </c>
      <c r="Y36" s="66">
        <f t="shared" si="13"/>
        <v>1.9461349867675608</v>
      </c>
      <c r="Z36" s="66">
        <f t="shared" si="13"/>
        <v>6.0510389598662755</v>
      </c>
      <c r="AA36" s="66">
        <f t="shared" si="13"/>
        <v>10.000000000000043</v>
      </c>
      <c r="AB36" s="66">
        <f t="shared" si="13"/>
        <v>13.79894228919629</v>
      </c>
      <c r="AC36" s="66">
        <f t="shared" si="13"/>
        <v>17.453564953226092</v>
      </c>
      <c r="AD36" s="66">
        <f t="shared" si="13"/>
        <v>20.969350611361506</v>
      </c>
      <c r="AE36" s="66">
        <f t="shared" si="14"/>
        <v>24.351573601332532</v>
      </c>
    </row>
    <row r="37" spans="1:32" x14ac:dyDescent="0.25">
      <c r="A37" s="22"/>
      <c r="B37" s="29"/>
      <c r="C37" s="30"/>
      <c r="D37" s="30"/>
      <c r="E37" s="1">
        <f t="shared" ref="E37:F37" si="45">$B$10*F36+$B$11*F37</f>
        <v>112.54573657662971</v>
      </c>
      <c r="F37" s="1">
        <f t="shared" si="45"/>
        <v>108.25214546730263</v>
      </c>
      <c r="G37" s="1">
        <f t="shared" si="33"/>
        <v>104.12235376233184</v>
      </c>
      <c r="H37" s="1">
        <f t="shared" ref="H37" si="46">$B$10*I36+$B$11*I37</f>
        <v>100.15011255627098</v>
      </c>
      <c r="I37" s="1">
        <f t="shared" ref="I37" si="47">$B$10*J36+$B$11*J37</f>
        <v>96.329411337820716</v>
      </c>
      <c r="J37" s="1">
        <f t="shared" ref="J37" si="48">$B$10*K36+$B$11*K37</f>
        <v>92.654468895152803</v>
      </c>
      <c r="K37" s="1">
        <f t="shared" si="18"/>
        <v>89.119724568193931</v>
      </c>
      <c r="L37" s="1">
        <f t="shared" ref="L37" si="49">$B$10*M36+$B$11*M37</f>
        <v>85.719829834632492</v>
      </c>
      <c r="M37" s="1">
        <f t="shared" ref="M37" si="50">$B$10*N36+$B$11*N37</f>
        <v>82.44964021691726</v>
      </c>
      <c r="N37" s="1">
        <f t="shared" si="10"/>
        <v>79.304207498001801</v>
      </c>
      <c r="O37" s="1">
        <f t="shared" ref="O37:P37" si="51">$B$10*P36+$B$11*P37</f>
        <v>76.278772234056362</v>
      </c>
      <c r="P37" s="1">
        <f t="shared" si="51"/>
        <v>73.368756552817871</v>
      </c>
      <c r="Q37" s="1">
        <f t="shared" si="8"/>
        <v>70.56975722668102</v>
      </c>
      <c r="S37" s="66"/>
      <c r="T37" s="66"/>
      <c r="U37" s="66">
        <f t="shared" si="13"/>
        <v>-6.7563774429786179</v>
      </c>
      <c r="V37" s="66">
        <f t="shared" si="13"/>
        <v>-2.3208700449637263</v>
      </c>
      <c r="W37" s="66">
        <f t="shared" si="13"/>
        <v>1.9461349867675466</v>
      </c>
      <c r="X37" s="66">
        <f t="shared" si="13"/>
        <v>6.0510389598662613</v>
      </c>
      <c r="Y37" s="66">
        <f t="shared" si="13"/>
        <v>10.000000000000028</v>
      </c>
      <c r="Z37" s="66">
        <f t="shared" si="13"/>
        <v>13.798942289196276</v>
      </c>
      <c r="AA37" s="66">
        <f t="shared" si="13"/>
        <v>17.453564953226092</v>
      </c>
      <c r="AB37" s="66">
        <f t="shared" si="13"/>
        <v>20.969350611361506</v>
      </c>
      <c r="AC37" s="66">
        <f t="shared" si="13"/>
        <v>24.351573601332518</v>
      </c>
      <c r="AD37" s="66">
        <f t="shared" si="13"/>
        <v>27.605307891822619</v>
      </c>
      <c r="AE37" s="66">
        <f t="shared" si="14"/>
        <v>30.735434694373197</v>
      </c>
    </row>
    <row r="38" spans="1:32" x14ac:dyDescent="0.25">
      <c r="A38" s="22"/>
      <c r="B38" s="29"/>
      <c r="C38" s="30"/>
      <c r="D38" s="1">
        <f t="shared" ref="D38" si="52">$B$10*E37+$B$11*E38</f>
        <v>108.28823553046809</v>
      </c>
      <c r="E38" s="1">
        <f t="shared" ref="E38:F38" si="53">$B$10*F37+$B$11*F38</f>
        <v>104.15706699880393</v>
      </c>
      <c r="F38" s="1">
        <f t="shared" si="53"/>
        <v>100.18350149163648</v>
      </c>
      <c r="G38" s="1">
        <f t="shared" si="33"/>
        <v>96.36152649382862</v>
      </c>
      <c r="H38" s="1">
        <f t="shared" ref="H38" si="54">$B$10*I37+$B$11*I38</f>
        <v>92.685358866160328</v>
      </c>
      <c r="I38" s="1">
        <f t="shared" ref="I38" si="55">$B$10*J37+$B$11*J38</f>
        <v>89.149436094695957</v>
      </c>
      <c r="J38" s="1">
        <f t="shared" ref="J38" si="56">$B$10*K37+$B$11*K38</f>
        <v>85.748407873985983</v>
      </c>
      <c r="K38" s="1">
        <f t="shared" si="18"/>
        <v>82.477128011367455</v>
      </c>
      <c r="L38" s="1">
        <f t="shared" ref="L38" si="57">$B$10*M37+$B$11*M38</f>
        <v>79.330646640113343</v>
      </c>
      <c r="M38" s="1">
        <f t="shared" ref="M38" si="58">$B$10*N37+$B$11*N38</f>
        <v>76.304202729648182</v>
      </c>
      <c r="N38" s="1">
        <f t="shared" si="10"/>
        <v>73.393216881497096</v>
      </c>
      <c r="O38" s="1">
        <f t="shared" ref="O38:P38" si="59">$B$10*P37+$B$11*P38</f>
        <v>70.593284400067631</v>
      </c>
      <c r="P38" s="1">
        <f t="shared" si="59"/>
        <v>67.900168627779308</v>
      </c>
      <c r="Q38" s="1">
        <f t="shared" si="8"/>
        <v>65.309794534456429</v>
      </c>
      <c r="S38" s="66"/>
      <c r="T38" s="66">
        <f t="shared" ref="S38:AD38" si="60">110-E21</f>
        <v>-2.3208700449637263</v>
      </c>
      <c r="U38" s="66">
        <f t="shared" si="60"/>
        <v>1.9461349867675466</v>
      </c>
      <c r="V38" s="66">
        <f t="shared" si="60"/>
        <v>6.0510389598662471</v>
      </c>
      <c r="W38" s="66">
        <f t="shared" si="60"/>
        <v>10.000000000000014</v>
      </c>
      <c r="X38" s="66">
        <f t="shared" si="60"/>
        <v>13.798942289196262</v>
      </c>
      <c r="Y38" s="66">
        <f t="shared" si="60"/>
        <v>17.453564953226078</v>
      </c>
      <c r="Z38" s="66">
        <f t="shared" si="60"/>
        <v>20.969350611361506</v>
      </c>
      <c r="AA38" s="66">
        <f t="shared" si="60"/>
        <v>24.351573601332518</v>
      </c>
      <c r="AB38" s="66">
        <f t="shared" si="60"/>
        <v>27.605307891822605</v>
      </c>
      <c r="AC38" s="66">
        <f t="shared" si="60"/>
        <v>30.735434694373197</v>
      </c>
      <c r="AD38" s="66">
        <f t="shared" si="60"/>
        <v>33.746649786116222</v>
      </c>
      <c r="AE38" s="66">
        <f>110-P21</f>
        <v>36.643470554320373</v>
      </c>
    </row>
    <row r="39" spans="1:32" x14ac:dyDescent="0.25">
      <c r="A39" s="22"/>
      <c r="B39" s="29"/>
      <c r="C39" s="1">
        <f t="shared" ref="C39" si="61">$B$10*D38+$B$11*D39</f>
        <v>104.19179180828357</v>
      </c>
      <c r="D39" s="1">
        <f t="shared" ref="D39:E40" si="62">$B$10*E38+$B$11*E39</f>
        <v>100.21690155850223</v>
      </c>
      <c r="E39" s="1">
        <f t="shared" si="62"/>
        <v>96.393652356672902</v>
      </c>
      <c r="F39" s="1">
        <f t="shared" ref="F39" si="63">$B$10*G38+$B$11*G39</f>
        <v>92.716259135541151</v>
      </c>
      <c r="G39" s="1">
        <f t="shared" si="33"/>
        <v>89.179157526690972</v>
      </c>
      <c r="H39" s="1">
        <f t="shared" ref="H39" si="64">$B$10*I38+$B$11*I39</f>
        <v>85.776995440940425</v>
      </c>
      <c r="I39" s="1">
        <f t="shared" ref="I39" si="65">$B$10*J38+$B$11*J39</f>
        <v>82.50462496994308</v>
      </c>
      <c r="J39" s="1">
        <f t="shared" ref="J39" si="66">$B$10*K38+$B$11*K39</f>
        <v>79.357094596741263</v>
      </c>
      <c r="K39" s="1">
        <f t="shared" si="18"/>
        <v>76.32964170348481</v>
      </c>
      <c r="L39" s="1">
        <f t="shared" ref="L39" si="67">$B$10*M38+$B$11*M39</f>
        <v>73.417685364978283</v>
      </c>
      <c r="M39" s="1">
        <f t="shared" ref="M39" si="68">$B$10*N38+$B$11*N39</f>
        <v>70.616819417152584</v>
      </c>
      <c r="N39" s="1">
        <f t="shared" si="10"/>
        <v>67.922805789972671</v>
      </c>
      <c r="O39" s="1">
        <f t="shared" si="12"/>
        <v>65.331568094693012</v>
      </c>
      <c r="P39" s="1">
        <f t="shared" si="12"/>
        <v>62.839185455757772</v>
      </c>
      <c r="Q39" s="1">
        <f t="shared" si="8"/>
        <v>60.441886578012252</v>
      </c>
      <c r="S39" s="66">
        <f t="shared" ref="S39:AD39" si="69">110-D22</f>
        <v>1.9461349867675466</v>
      </c>
      <c r="T39" s="66">
        <f t="shared" si="69"/>
        <v>6.0510389598662471</v>
      </c>
      <c r="U39" s="66">
        <f t="shared" si="69"/>
        <v>10</v>
      </c>
      <c r="V39" s="66">
        <f t="shared" si="69"/>
        <v>13.798942289196248</v>
      </c>
      <c r="W39" s="66">
        <f t="shared" si="69"/>
        <v>17.453564953226063</v>
      </c>
      <c r="X39" s="66">
        <f t="shared" si="69"/>
        <v>20.969350611361492</v>
      </c>
      <c r="Y39" s="66">
        <f t="shared" si="69"/>
        <v>24.351573601332518</v>
      </c>
      <c r="Z39" s="66">
        <f t="shared" si="69"/>
        <v>27.605307891822605</v>
      </c>
      <c r="AA39" s="66">
        <f t="shared" si="69"/>
        <v>30.735434694373183</v>
      </c>
      <c r="AB39" s="66">
        <f t="shared" si="69"/>
        <v>33.746649786116222</v>
      </c>
      <c r="AC39" s="66">
        <f t="shared" si="69"/>
        <v>36.643470554320359</v>
      </c>
      <c r="AD39" s="66">
        <f t="shared" si="69"/>
        <v>39.43024277331898</v>
      </c>
      <c r="AE39" s="66">
        <f>110-P22</f>
        <v>42.111147123986484</v>
      </c>
    </row>
    <row r="40" spans="1:32" x14ac:dyDescent="0.25">
      <c r="A40" s="22"/>
      <c r="B40" s="1">
        <f t="shared" ref="B40:C40" si="70">$B$10*C39+$B$11*C40</f>
        <v>100.25031276057936</v>
      </c>
      <c r="C40" s="1">
        <f t="shared" si="70"/>
        <v>96.425788929923101</v>
      </c>
      <c r="D40" s="1">
        <f t="shared" si="62"/>
        <v>92.747169706728656</v>
      </c>
      <c r="E40" s="1">
        <f t="shared" ref="E40" si="71">$B$10*F39+$B$11*F40</f>
        <v>89.208888867481363</v>
      </c>
      <c r="F40" s="1">
        <f t="shared" ref="F40" si="72">$B$10*G39+$B$11*G40</f>
        <v>85.805592538672229</v>
      </c>
      <c r="G40" s="1">
        <f t="shared" si="33"/>
        <v>82.532131095699313</v>
      </c>
      <c r="H40" s="1">
        <f t="shared" ref="H40" si="73">$B$10*I39+$B$11*I40</f>
        <v>79.383551370824208</v>
      </c>
      <c r="I40" s="1">
        <f t="shared" ref="I40" si="74">$B$10*J39+$B$11*J40</f>
        <v>76.355089158392815</v>
      </c>
      <c r="J40" s="1">
        <f t="shared" ref="J40" si="75">$B$10*K39+$B$11*K40</f>
        <v>73.442162005980123</v>
      </c>
      <c r="K40" s="1">
        <f t="shared" si="18"/>
        <v>70.640362280550875</v>
      </c>
      <c r="L40" s="1">
        <f t="shared" ref="L40" si="76">$B$10*M39+$B$11*M40</f>
        <v>67.945450499144499</v>
      </c>
      <c r="M40" s="1">
        <f t="shared" si="10"/>
        <v>65.353348913992789</v>
      </c>
      <c r="N40" s="1">
        <f t="shared" si="10"/>
        <v>62.860135342363478</v>
      </c>
      <c r="O40" s="1">
        <f t="shared" si="12"/>
        <v>60.462037231793971</v>
      </c>
      <c r="P40" s="1">
        <f t="shared" si="12"/>
        <v>58.155425951734699</v>
      </c>
      <c r="Q40" s="1">
        <f t="shared" si="8"/>
        <v>55.936811302964898</v>
      </c>
      <c r="R40" s="66"/>
      <c r="S40" s="66">
        <f t="shared" ref="Q40:AD41" si="77">110-D23</f>
        <v>10</v>
      </c>
      <c r="T40" s="66">
        <f t="shared" si="77"/>
        <v>13.798942289196233</v>
      </c>
      <c r="U40" s="66">
        <f t="shared" si="77"/>
        <v>17.453564953226049</v>
      </c>
      <c r="V40" s="66">
        <f t="shared" si="77"/>
        <v>20.969350611361477</v>
      </c>
      <c r="W40" s="66">
        <f t="shared" si="77"/>
        <v>24.351573601332504</v>
      </c>
      <c r="X40" s="66">
        <f t="shared" si="77"/>
        <v>27.605307891822605</v>
      </c>
      <c r="Y40" s="66">
        <f t="shared" si="77"/>
        <v>30.735434694373183</v>
      </c>
      <c r="Z40" s="66">
        <f t="shared" si="77"/>
        <v>33.746649786116208</v>
      </c>
      <c r="AA40" s="66">
        <f t="shared" si="77"/>
        <v>36.643470554320359</v>
      </c>
      <c r="AB40" s="66">
        <f t="shared" si="77"/>
        <v>39.430242773318966</v>
      </c>
      <c r="AC40" s="66">
        <f t="shared" si="77"/>
        <v>42.111147123986484</v>
      </c>
      <c r="AD40" s="66">
        <f t="shared" si="77"/>
        <v>44.690205465543571</v>
      </c>
      <c r="AE40" s="66">
        <f>110-P23</f>
        <v>47.171286869100207</v>
      </c>
    </row>
    <row r="41" spans="1:32" x14ac:dyDescent="0.25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  <c r="Q41" s="66"/>
      <c r="R41" s="66"/>
      <c r="S41" s="66">
        <f t="shared" si="77"/>
        <v>17.453564953226035</v>
      </c>
      <c r="T41" s="66">
        <f t="shared" si="77"/>
        <v>20.969350611361463</v>
      </c>
      <c r="U41" s="66">
        <f t="shared" si="77"/>
        <v>24.35157360133249</v>
      </c>
      <c r="V41" s="66">
        <f t="shared" si="77"/>
        <v>27.605307891822591</v>
      </c>
      <c r="W41" s="66">
        <f t="shared" si="77"/>
        <v>30.735434694373183</v>
      </c>
      <c r="X41" s="66">
        <f t="shared" si="77"/>
        <v>33.746649786116208</v>
      </c>
      <c r="Y41" s="66">
        <f t="shared" si="77"/>
        <v>36.643470554320345</v>
      </c>
      <c r="Z41" s="66">
        <f t="shared" si="77"/>
        <v>39.430242773318966</v>
      </c>
      <c r="AA41" s="66">
        <f t="shared" si="77"/>
        <v>42.11114712398647</v>
      </c>
      <c r="AB41" s="66">
        <f t="shared" si="77"/>
        <v>44.690205465543571</v>
      </c>
      <c r="AC41" s="66">
        <f t="shared" si="77"/>
        <v>47.171286869100207</v>
      </c>
      <c r="AD41" s="66">
        <f t="shared" si="77"/>
        <v>49.558113421987748</v>
      </c>
      <c r="AE41" s="66">
        <f t="shared" ref="AE41" si="78">110-P24</f>
        <v>51.854265811587879</v>
      </c>
    </row>
    <row r="42" spans="1:32" ht="13.8" thickBot="1" x14ac:dyDescent="0.3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  <c r="AE42" s="66"/>
    </row>
    <row r="44" spans="1:32" ht="13.8" thickBot="1" x14ac:dyDescent="0.3"/>
    <row r="45" spans="1:32" ht="13.8" thickBot="1" x14ac:dyDescent="0.3">
      <c r="A45" s="22"/>
      <c r="B45" s="64" t="s">
        <v>36</v>
      </c>
      <c r="C45" s="65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32" x14ac:dyDescent="0.25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/>
      <c r="M46" s="22"/>
      <c r="N46" s="22"/>
    </row>
    <row r="47" spans="1:32" x14ac:dyDescent="0.25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1">
        <f>MAX(L30-110,0)</f>
        <v>37.422387955186593</v>
      </c>
      <c r="M47" s="22"/>
      <c r="N47" s="22"/>
    </row>
    <row r="48" spans="1:32" x14ac:dyDescent="0.25">
      <c r="A48" s="22"/>
      <c r="B48" s="29"/>
      <c r="C48" s="30"/>
      <c r="D48" s="30"/>
      <c r="E48" s="30"/>
      <c r="F48" s="30"/>
      <c r="G48" s="30"/>
      <c r="H48" s="30"/>
      <c r="I48" s="30"/>
      <c r="J48" s="30"/>
      <c r="K48" s="30">
        <f>MAX(K15-110,$B$10*L47+$B$11*L48)</f>
        <v>31.845535468024639</v>
      </c>
      <c r="L48" s="31">
        <f t="shared" ref="L48:L57" si="79">MAX(L31-110,0)</f>
        <v>26.434164513349884</v>
      </c>
      <c r="M48" s="22"/>
      <c r="N48" s="22"/>
    </row>
    <row r="49" spans="1:14" x14ac:dyDescent="0.25">
      <c r="A49" s="22"/>
      <c r="B49" s="29"/>
      <c r="C49" s="30"/>
      <c r="D49" s="30"/>
      <c r="E49" s="30"/>
      <c r="F49" s="30"/>
      <c r="G49" s="30"/>
      <c r="H49" s="30"/>
      <c r="I49" s="30"/>
      <c r="J49" s="30">
        <f t="shared" ref="J49:K49" si="80">MAX(J16-110,$B$10*K48+$B$11*K49)</f>
        <v>26.47965014870573</v>
      </c>
      <c r="K49" s="30">
        <f t="shared" si="80"/>
        <v>21.272986348664148</v>
      </c>
      <c r="L49" s="31">
        <f t="shared" si="79"/>
        <v>16.264955442956079</v>
      </c>
      <c r="M49" s="22"/>
      <c r="N49" s="22"/>
    </row>
    <row r="50" spans="1:14" x14ac:dyDescent="0.25">
      <c r="A50" s="22"/>
      <c r="B50" s="29"/>
      <c r="C50" s="30"/>
      <c r="D50" s="30"/>
      <c r="E50" s="30"/>
      <c r="F50" s="30"/>
      <c r="G50" s="30"/>
      <c r="H50" s="30"/>
      <c r="I50" s="30">
        <f t="shared" ref="I50:K56" si="81">MAX(I17-110,$B$10*J49+$B$11*J50)</f>
        <v>21.316751304534449</v>
      </c>
      <c r="J50" s="30">
        <f t="shared" si="81"/>
        <v>16.307050776936293</v>
      </c>
      <c r="K50" s="30">
        <f t="shared" si="81"/>
        <v>11.488469045126909</v>
      </c>
      <c r="L50" s="31">
        <f t="shared" si="79"/>
        <v>6.8537149758534213</v>
      </c>
      <c r="M50" s="22"/>
      <c r="N50" s="22"/>
    </row>
    <row r="51" spans="1:14" x14ac:dyDescent="0.25">
      <c r="A51" s="22"/>
      <c r="B51" s="29"/>
      <c r="C51" s="30"/>
      <c r="D51" s="30"/>
      <c r="E51" s="30"/>
      <c r="F51" s="30"/>
      <c r="G51" s="30"/>
      <c r="H51" s="30">
        <f t="shared" ref="G51:I55" si="82">MAX(H18-110,$B$10*I50+$B$11*I51)</f>
        <v>16.472310870113535</v>
      </c>
      <c r="I51" s="30">
        <f t="shared" si="82"/>
        <v>11.771619159363611</v>
      </c>
      <c r="J51" s="30">
        <f t="shared" si="81"/>
        <v>7.370767069632941</v>
      </c>
      <c r="K51" s="30">
        <f t="shared" si="81"/>
        <v>3.3752493611245002</v>
      </c>
      <c r="L51" s="31">
        <f t="shared" si="79"/>
        <v>0</v>
      </c>
      <c r="M51" s="22"/>
      <c r="N51" s="22"/>
    </row>
    <row r="52" spans="1:14" x14ac:dyDescent="0.25">
      <c r="A52" s="22"/>
      <c r="B52" s="29"/>
      <c r="C52" s="30"/>
      <c r="D52" s="30"/>
      <c r="E52" s="30"/>
      <c r="F52" s="30"/>
      <c r="G52" s="30">
        <f t="shared" si="82"/>
        <v>12.206671753617272</v>
      </c>
      <c r="H52" s="30">
        <f t="shared" ref="H52" si="83">MAX(H19-110,$B$10*I51+$B$11*I52)</f>
        <v>8.0676066319792366</v>
      </c>
      <c r="I52" s="30">
        <f t="shared" si="82"/>
        <v>4.4735029951015326</v>
      </c>
      <c r="J52" s="30">
        <f t="shared" ref="J52" si="84">MAX(J19-110,$B$10*K51+$B$11*K52)</f>
        <v>1.6622092237433292</v>
      </c>
      <c r="K52" s="30">
        <f t="shared" si="81"/>
        <v>0</v>
      </c>
      <c r="L52" s="31">
        <f t="shared" si="79"/>
        <v>0</v>
      </c>
      <c r="M52" s="22"/>
      <c r="N52" s="22"/>
    </row>
    <row r="53" spans="1:14" x14ac:dyDescent="0.25">
      <c r="A53" s="22"/>
      <c r="B53" s="29"/>
      <c r="C53" s="30"/>
      <c r="D53" s="30"/>
      <c r="E53" s="30"/>
      <c r="F53" s="30">
        <f t="shared" ref="F53:G53" si="85">MAX(F20-110,$B$10*G52+$B$11*G53)</f>
        <v>8.7023613824199018</v>
      </c>
      <c r="G53" s="30">
        <f t="shared" si="85"/>
        <v>5.3020341543792577</v>
      </c>
      <c r="H53" s="30">
        <f t="shared" ref="H53" si="86">MAX(H20-110,$B$10*I52+$B$11*I53)</f>
        <v>2.6185243049106814</v>
      </c>
      <c r="I53" s="30">
        <f t="shared" si="82"/>
        <v>0.81858826056540568</v>
      </c>
      <c r="J53" s="30">
        <f t="shared" ref="J53" si="87">MAX(J20-110,$B$10*K52+$B$11*K53)</f>
        <v>0</v>
      </c>
      <c r="K53" s="30">
        <f t="shared" si="81"/>
        <v>0</v>
      </c>
      <c r="L53" s="31">
        <f t="shared" si="79"/>
        <v>0</v>
      </c>
      <c r="M53" s="22"/>
      <c r="N53" s="22"/>
    </row>
    <row r="54" spans="1:14" x14ac:dyDescent="0.25">
      <c r="A54" s="22"/>
      <c r="B54" s="29"/>
      <c r="C54" s="30"/>
      <c r="D54" s="30"/>
      <c r="E54" s="30">
        <f t="shared" ref="D54:F56" si="88">MAX(E21-110,$B$10*F53+$B$11*F54)</f>
        <v>5.995732182936754</v>
      </c>
      <c r="F54" s="30">
        <f t="shared" ref="F54:H54" si="89">MAX(F21-110,$B$10*G53+$B$11*G54)</f>
        <v>3.3694165920412695</v>
      </c>
      <c r="G54" s="30">
        <f t="shared" si="89"/>
        <v>1.4941454480752161</v>
      </c>
      <c r="H54" s="30">
        <f t="shared" si="89"/>
        <v>0.40313020212127532</v>
      </c>
      <c r="I54" s="30">
        <f t="shared" si="82"/>
        <v>0</v>
      </c>
      <c r="J54" s="30">
        <f t="shared" ref="J54" si="90">MAX(J21-110,$B$10*K53+$B$11*K54)</f>
        <v>0</v>
      </c>
      <c r="K54" s="30">
        <f t="shared" si="81"/>
        <v>0</v>
      </c>
      <c r="L54" s="31">
        <f t="shared" si="79"/>
        <v>0</v>
      </c>
      <c r="M54" s="22"/>
      <c r="N54" s="22"/>
    </row>
    <row r="55" spans="1:14" x14ac:dyDescent="0.25">
      <c r="A55" s="22"/>
      <c r="B55" s="29"/>
      <c r="C55" s="30"/>
      <c r="D55" s="30">
        <f t="shared" si="88"/>
        <v>4.010373878866579</v>
      </c>
      <c r="E55" s="30">
        <f t="shared" ref="E55" si="91">MAX(E22-110,$B$10*F54+$B$11*F55)</f>
        <v>2.0839269653074539</v>
      </c>
      <c r="F55" s="30">
        <f t="shared" si="88"/>
        <v>0.8365815774463724</v>
      </c>
      <c r="G55" s="30">
        <f t="shared" ref="G55" si="92">MAX(G22-110,$B$10*H54+$B$11*H55)</f>
        <v>0.19852955104693359</v>
      </c>
      <c r="H55" s="30">
        <f t="shared" ref="H55" si="93">MAX(H22-110,$B$10*I54+$B$11*I55)</f>
        <v>0</v>
      </c>
      <c r="I55" s="30">
        <f t="shared" si="82"/>
        <v>0</v>
      </c>
      <c r="J55" s="30">
        <f t="shared" ref="J55" si="94">MAX(J22-110,$B$10*K54+$B$11*K55)</f>
        <v>0</v>
      </c>
      <c r="K55" s="30">
        <f t="shared" si="81"/>
        <v>0</v>
      </c>
      <c r="L55" s="31">
        <f t="shared" si="79"/>
        <v>0</v>
      </c>
      <c r="M55" s="22"/>
      <c r="N55" s="22"/>
    </row>
    <row r="56" spans="1:14" x14ac:dyDescent="0.25">
      <c r="A56" s="22"/>
      <c r="B56" s="30"/>
      <c r="C56" s="30">
        <f t="shared" ref="C56:D57" si="95">MAX(C23-110,$B$10*D55+$B$11*D56)</f>
        <v>2.6147578275265833</v>
      </c>
      <c r="D56" s="30">
        <f t="shared" si="95"/>
        <v>1.260553788333425</v>
      </c>
      <c r="E56" s="30">
        <f t="shared" ref="E56" si="96">MAX(E23-110,$B$10*F55+$B$11*F56)</f>
        <v>0.46161250290541977</v>
      </c>
      <c r="F56" s="30">
        <f t="shared" si="88"/>
        <v>9.7769858054544731E-2</v>
      </c>
      <c r="G56" s="30">
        <f t="shared" ref="G56" si="97">MAX(G23-110,$B$10*H55+$B$11*H56)</f>
        <v>0</v>
      </c>
      <c r="H56" s="30">
        <f t="shared" ref="H56" si="98">MAX(H23-110,$B$10*I55+$B$11*I56)</f>
        <v>0</v>
      </c>
      <c r="I56" s="30">
        <f t="shared" ref="I56" si="99">MAX(I23-110,$B$10*J55+$B$11*J56)</f>
        <v>0</v>
      </c>
      <c r="J56" s="30">
        <f t="shared" si="81"/>
        <v>0</v>
      </c>
      <c r="K56" s="30">
        <f t="shared" si="81"/>
        <v>0</v>
      </c>
      <c r="L56" s="31">
        <f t="shared" si="79"/>
        <v>0</v>
      </c>
      <c r="M56" s="22"/>
      <c r="N56" s="22"/>
    </row>
    <row r="57" spans="1:14" x14ac:dyDescent="0.25">
      <c r="A57" s="22"/>
      <c r="B57" s="30">
        <f t="shared" ref="B57" si="100">MAX(B24-110,$B$10*C56+$B$11*C57)</f>
        <v>1.6676087765210705</v>
      </c>
      <c r="C57" s="30">
        <f t="shared" si="95"/>
        <v>0.74856440944166014</v>
      </c>
      <c r="D57" s="30">
        <f t="shared" si="95"/>
        <v>0.25176725362397068</v>
      </c>
      <c r="E57" s="30">
        <f t="shared" ref="E57" si="101">MAX(E24-110,$B$10*F56+$B$11*F57)</f>
        <v>4.8148726945672848E-2</v>
      </c>
      <c r="F57" s="30">
        <f t="shared" ref="F57" si="102">MAX(F24-110,$B$10*G56+$B$11*G57)</f>
        <v>0</v>
      </c>
      <c r="G57" s="30">
        <f t="shared" ref="G57" si="103">MAX(G24-110,$B$10*H56+$B$11*H57)</f>
        <v>0</v>
      </c>
      <c r="H57" s="30">
        <f t="shared" ref="H57" si="104">MAX(H24-110,$B$10*I56+$B$11*I57)</f>
        <v>0</v>
      </c>
      <c r="I57" s="30">
        <f t="shared" ref="I57" si="105">MAX(I24-110,$B$10*J56+$B$11*J57)</f>
        <v>0</v>
      </c>
      <c r="J57" s="30">
        <f t="shared" ref="J57" si="106">MAX(J24-110,$B$10*K56+$B$11*K57)</f>
        <v>0</v>
      </c>
      <c r="K57" s="30">
        <f t="shared" ref="K57" si="107">MAX(K24-110,$B$10*L56+$B$11*L57)</f>
        <v>0</v>
      </c>
      <c r="L57" s="31">
        <f t="shared" si="79"/>
        <v>0</v>
      </c>
      <c r="M57" s="22"/>
      <c r="N57" s="22"/>
    </row>
    <row r="58" spans="1:14" ht="13.8" thickBot="1" x14ac:dyDescent="0.3">
      <c r="A58" s="28"/>
      <c r="B58" s="32"/>
      <c r="C58" s="33"/>
      <c r="D58" s="33"/>
      <c r="E58" s="33"/>
      <c r="F58" s="33"/>
      <c r="G58" s="30"/>
      <c r="H58" s="33"/>
      <c r="I58" s="33"/>
      <c r="J58" s="33"/>
      <c r="K58" s="33"/>
      <c r="L58" s="34"/>
      <c r="M58" s="28"/>
      <c r="N58" s="28"/>
    </row>
    <row r="61" spans="1:14" x14ac:dyDescent="0.25">
      <c r="B61" s="1" t="s">
        <v>37</v>
      </c>
    </row>
    <row r="62" spans="1:14" x14ac:dyDescent="0.25">
      <c r="L62" s="66">
        <f>MAX(L14-100,100-L14)</f>
        <v>47.299587139337149</v>
      </c>
    </row>
    <row r="63" spans="1:14" x14ac:dyDescent="0.25">
      <c r="K63" s="1">
        <f>$B$10*L62+$B$11*L63</f>
        <v>41.727380093378493</v>
      </c>
      <c r="L63" s="66">
        <f t="shared" ref="L63:L72" si="108">MAX(L15-100,100-L15)</f>
        <v>36.320516736072875</v>
      </c>
    </row>
    <row r="64" spans="1:14" x14ac:dyDescent="0.25">
      <c r="J64" s="1">
        <f>$B$10*K63+$B$11*K64</f>
        <v>36.365964482521825</v>
      </c>
      <c r="K64" s="1">
        <f>$B$10*L63+$B$11*L64</f>
        <v>31.163637761612975</v>
      </c>
      <c r="L64" s="66">
        <f t="shared" si="108"/>
        <v>26.159778476576292</v>
      </c>
    </row>
    <row r="65" spans="2:17" x14ac:dyDescent="0.25">
      <c r="I65" s="1">
        <f t="shared" ref="I65:J72" si="109">$B$10*J64+$B$11*J65</f>
        <v>31.207366261878668</v>
      </c>
      <c r="J65" s="1">
        <f t="shared" si="109"/>
        <v>26.201838745723904</v>
      </c>
      <c r="K65" s="1">
        <f t="shared" ref="J65:K72" si="110">$B$10*L64+$B$11*L65</f>
        <v>21.387270826037032</v>
      </c>
      <c r="L65" s="66">
        <f t="shared" si="108"/>
        <v>16.756377442978604</v>
      </c>
    </row>
    <row r="66" spans="2:17" x14ac:dyDescent="0.25">
      <c r="H66" s="1">
        <f t="shared" ref="H66:I66" si="111">$B$10*I65+$B$11*I66</f>
        <v>26.243913037298167</v>
      </c>
      <c r="I66" s="1">
        <f t="shared" si="111"/>
        <v>21.427739994132345</v>
      </c>
      <c r="J66" s="1">
        <f t="shared" si="109"/>
        <v>16.795302722645786</v>
      </c>
      <c r="K66" s="1">
        <f t="shared" si="110"/>
        <v>12.339591750069957</v>
      </c>
      <c r="L66" s="66">
        <f t="shared" si="108"/>
        <v>8.053865013232425</v>
      </c>
    </row>
    <row r="67" spans="2:17" x14ac:dyDescent="0.25">
      <c r="G67" s="1">
        <f t="shared" ref="G67:H67" si="112">$B$10*H66+$B$11*H67</f>
        <v>21.468222654198904</v>
      </c>
      <c r="H67" s="1">
        <f t="shared" si="112"/>
        <v>16.834240979568957</v>
      </c>
      <c r="I67" s="1">
        <f t="shared" ref="H67:I67" si="113">$B$10*J66+$B$11*J67</f>
        <v>12.37704452243527</v>
      </c>
      <c r="J67" s="1">
        <f t="shared" si="109"/>
        <v>8.0898889718964195</v>
      </c>
      <c r="K67" s="1">
        <f t="shared" si="110"/>
        <v>3.9662873107895678</v>
      </c>
      <c r="L67" s="66">
        <f t="shared" si="108"/>
        <v>4.2632564145606011E-14</v>
      </c>
    </row>
    <row r="68" spans="2:17" x14ac:dyDescent="0.25">
      <c r="F68" s="1">
        <f t="shared" ref="F68:G72" si="114">$B$10*G67+$B$11*G68</f>
        <v>17.12797148671757</v>
      </c>
      <c r="G68" s="1">
        <f t="shared" si="114"/>
        <v>12.916508271979749</v>
      </c>
      <c r="H68" s="1">
        <f t="shared" ref="G68:H68" si="115">$B$10*I67+$B$11*I68</f>
        <v>9.1150261580398269</v>
      </c>
      <c r="I68" s="1">
        <f t="shared" ref="H68:I68" si="116">$B$10*J67+$B$11*J68</f>
        <v>5.9498014239554182</v>
      </c>
      <c r="J68" s="1">
        <f t="shared" si="109"/>
        <v>3.8732165359655797</v>
      </c>
      <c r="K68" s="1">
        <f t="shared" si="110"/>
        <v>3.7829074433777818</v>
      </c>
      <c r="L68" s="66">
        <f t="shared" si="108"/>
        <v>7.4535649532260919</v>
      </c>
    </row>
    <row r="69" spans="2:17" x14ac:dyDescent="0.25">
      <c r="E69" s="1">
        <f t="shared" ref="E69" si="117">$B$10*F68+$B$11*F69</f>
        <v>13.579263800345625</v>
      </c>
      <c r="F69" s="1">
        <f t="shared" si="114"/>
        <v>10.135856655388716</v>
      </c>
      <c r="G69" s="1">
        <f t="shared" si="114"/>
        <v>7.4377151091080886</v>
      </c>
      <c r="H69" s="1">
        <f t="shared" ref="G69:H69" si="118">$B$10*I68+$B$11*I69</f>
        <v>5.810174787208112</v>
      </c>
      <c r="I69" s="1">
        <f t="shared" ref="H69:I69" si="119">$B$10*J68+$B$11*J69</f>
        <v>5.6746912813537556</v>
      </c>
      <c r="J69" s="1">
        <f t="shared" si="109"/>
        <v>7.4227109995038862</v>
      </c>
      <c r="K69" s="1">
        <f t="shared" si="110"/>
        <v>10.954510933191234</v>
      </c>
      <c r="L69" s="66">
        <f t="shared" si="108"/>
        <v>14.351573601332518</v>
      </c>
    </row>
    <row r="70" spans="2:17" x14ac:dyDescent="0.25">
      <c r="D70" s="1">
        <f t="shared" ref="D70" si="120">$B$10*E69+$B$11*E70</f>
        <v>11.091662263968129</v>
      </c>
      <c r="E70" s="1">
        <f t="shared" ref="E70:F70" si="121">$B$10*F69+$B$11*F70</f>
        <v>8.677875144487059</v>
      </c>
      <c r="F70" s="1">
        <f t="shared" si="121"/>
        <v>7.2631562114135626</v>
      </c>
      <c r="G70" s="1">
        <f t="shared" si="114"/>
        <v>7.0937769870143708</v>
      </c>
      <c r="H70" s="1">
        <f t="shared" ref="G70:H70" si="122">$B$10*I69+$B$11*I70</f>
        <v>8.3392909534278967</v>
      </c>
      <c r="I70" s="1">
        <f t="shared" ref="H70:I70" si="123">$B$10*J69+$B$11*J70</f>
        <v>10.924824155980966</v>
      </c>
      <c r="J70" s="1">
        <f t="shared" si="109"/>
        <v>14.323019367091641</v>
      </c>
      <c r="K70" s="1">
        <f t="shared" si="110"/>
        <v>17.591574298703602</v>
      </c>
      <c r="L70" s="66">
        <f t="shared" si="108"/>
        <v>20.735434694373183</v>
      </c>
    </row>
    <row r="71" spans="2:17" x14ac:dyDescent="0.25">
      <c r="C71" s="1">
        <f t="shared" ref="B71:C72" si="124">$B$10*D70+$B$11*D71</f>
        <v>9.7632183317768195</v>
      </c>
      <c r="D71" s="1">
        <f t="shared" ref="D71:E72" si="125">$B$10*E70+$B$11*E71</f>
        <v>8.474193218395655</v>
      </c>
      <c r="E71" s="1">
        <f t="shared" si="125"/>
        <v>8.2765551310730103</v>
      </c>
      <c r="F71" s="1">
        <f t="shared" ref="E71:F71" si="126">$B$10*G70+$B$11*G71</f>
        <v>9.2598835393405654</v>
      </c>
      <c r="G71" s="1">
        <f t="shared" si="114"/>
        <v>11.361715371717713</v>
      </c>
      <c r="H71" s="1">
        <f t="shared" ref="G71:H71" si="127">$B$10*I70+$B$11*I71</f>
        <v>14.294455613186162</v>
      </c>
      <c r="I71" s="1">
        <f t="shared" ref="H71:I71" si="128">$B$10*J70+$B$11*J71</f>
        <v>17.564100244715224</v>
      </c>
      <c r="J71" s="1">
        <f t="shared" si="109"/>
        <v>20.709008768528349</v>
      </c>
      <c r="K71" s="1">
        <f t="shared" si="110"/>
        <v>23.733939835280751</v>
      </c>
      <c r="L71" s="66">
        <f>MAX(L23-100,100-L23)</f>
        <v>26.643470554320359</v>
      </c>
    </row>
    <row r="72" spans="2:17" x14ac:dyDescent="0.25">
      <c r="B72" s="1">
        <f t="shared" si="124"/>
        <v>9.5340425399741235</v>
      </c>
      <c r="C72" s="1">
        <f t="shared" si="124"/>
        <v>9.3116670645369375</v>
      </c>
      <c r="D72" s="1">
        <f t="shared" si="125"/>
        <v>10.124290611016104</v>
      </c>
      <c r="E72" s="1">
        <f t="shared" ref="D72:E72" si="129">$B$10*F71+$B$11*F72</f>
        <v>11.917198372357024</v>
      </c>
      <c r="F72" s="1">
        <f t="shared" ref="E72:F72" si="130">$B$10*G71+$B$11*G72</f>
        <v>14.495662898344424</v>
      </c>
      <c r="G72" s="1">
        <f t="shared" si="114"/>
        <v>17.536617031182345</v>
      </c>
      <c r="H72" s="1">
        <f t="shared" ref="G72:H72" si="131">$B$10*I71+$B$11*I72</f>
        <v>20.682574032573296</v>
      </c>
      <c r="I72" s="1">
        <f t="shared" ref="H72:I72" si="132">$B$10*J71+$B$11*J72</f>
        <v>23.708513577751674</v>
      </c>
      <c r="J72" s="1">
        <f t="shared" si="109"/>
        <v>26.619014302022855</v>
      </c>
      <c r="K72" s="1">
        <f t="shared" si="110"/>
        <v>29.418480166924546</v>
      </c>
      <c r="L72" s="66">
        <f t="shared" si="108"/>
        <v>32.11114712398647</v>
      </c>
    </row>
    <row r="76" spans="2:17" x14ac:dyDescent="0.25">
      <c r="Q76" s="1">
        <v>0</v>
      </c>
    </row>
    <row r="77" spans="2:17" x14ac:dyDescent="0.25">
      <c r="P77" s="1">
        <f>$B$10*Q76+$B$11*Q77</f>
        <v>0</v>
      </c>
      <c r="Q77" s="1">
        <v>0</v>
      </c>
    </row>
    <row r="78" spans="2:17" x14ac:dyDescent="0.25">
      <c r="P78" s="1">
        <f t="shared" ref="O78:P91" si="133">$B$10*Q77+$B$11*Q78</f>
        <v>0</v>
      </c>
      <c r="Q78" s="1">
        <v>0</v>
      </c>
    </row>
    <row r="79" spans="2:17" x14ac:dyDescent="0.25">
      <c r="O79" s="1">
        <f t="shared" si="133"/>
        <v>0</v>
      </c>
      <c r="P79" s="1">
        <f t="shared" si="133"/>
        <v>0</v>
      </c>
      <c r="Q79" s="1">
        <v>0</v>
      </c>
    </row>
    <row r="80" spans="2:17" x14ac:dyDescent="0.25">
      <c r="O80" s="1">
        <f t="shared" si="133"/>
        <v>0</v>
      </c>
      <c r="P80" s="1">
        <f t="shared" si="133"/>
        <v>0</v>
      </c>
      <c r="Q80" s="1">
        <v>0</v>
      </c>
    </row>
    <row r="81" spans="4:17" x14ac:dyDescent="0.25">
      <c r="N81" s="1">
        <f t="shared" ref="N81:O90" si="134">$B$10*O80+$B$11*O81</f>
        <v>0</v>
      </c>
      <c r="O81" s="1">
        <f t="shared" si="134"/>
        <v>0</v>
      </c>
      <c r="P81" s="1">
        <f t="shared" si="133"/>
        <v>0</v>
      </c>
      <c r="Q81" s="1">
        <v>0</v>
      </c>
    </row>
    <row r="82" spans="4:17" x14ac:dyDescent="0.25">
      <c r="M82" s="1">
        <f t="shared" ref="M82" si="135">$B$10*N81+$B$11*N82</f>
        <v>0</v>
      </c>
      <c r="N82" s="1">
        <f t="shared" si="134"/>
        <v>0</v>
      </c>
      <c r="O82" s="1">
        <f t="shared" ref="N82:O82" si="136">$B$10*P81+$B$11*P82</f>
        <v>0</v>
      </c>
      <c r="P82" s="1">
        <f t="shared" si="133"/>
        <v>0</v>
      </c>
      <c r="Q82" s="1">
        <v>0</v>
      </c>
    </row>
    <row r="83" spans="4:17" x14ac:dyDescent="0.25">
      <c r="L83" s="1">
        <f t="shared" ref="L83:M91" si="137">$B$10*M82+$B$11*M83</f>
        <v>0.20376909874226581</v>
      </c>
      <c r="M83" s="1">
        <f t="shared" si="137"/>
        <v>0.40149177204813558</v>
      </c>
      <c r="N83" s="1">
        <f t="shared" si="134"/>
        <v>0.79107010835945191</v>
      </c>
      <c r="O83" s="1">
        <f t="shared" ref="N83:O83" si="138">$B$10*P82+$B$11*P83</f>
        <v>1.5586668517451154</v>
      </c>
      <c r="P83" s="1">
        <f t="shared" si="133"/>
        <v>3.0710834969700596</v>
      </c>
      <c r="Q83" s="1">
        <v>6.0510389598663039</v>
      </c>
    </row>
    <row r="84" spans="4:17" x14ac:dyDescent="0.25">
      <c r="K84" s="1">
        <f t="shared" ref="K84:L84" si="139">$B$10*L83+$B$11*L84</f>
        <v>0.83794019195885816</v>
      </c>
      <c r="L84" s="1">
        <f t="shared" si="139"/>
        <v>1.4532935731046825</v>
      </c>
      <c r="M84" s="1">
        <f t="shared" si="137"/>
        <v>2.4738853369023452</v>
      </c>
      <c r="N84" s="1">
        <f t="shared" si="134"/>
        <v>4.106766513297881</v>
      </c>
      <c r="O84" s="1">
        <f t="shared" ref="N84:O84" si="140">$B$10*P83+$B$11*P84</f>
        <v>6.5792566015484057</v>
      </c>
      <c r="P84" s="1">
        <f t="shared" si="133"/>
        <v>9.9833319443673378</v>
      </c>
      <c r="Q84" s="1">
        <v>13.79894228919629</v>
      </c>
    </row>
    <row r="85" spans="4:17" x14ac:dyDescent="0.25">
      <c r="J85" s="1">
        <f t="shared" ref="J85:K91" si="141">$B$10*K84+$B$11*K85</f>
        <v>2.0327078373235064</v>
      </c>
      <c r="K85" s="1">
        <f t="shared" si="141"/>
        <v>3.1920232304766794</v>
      </c>
      <c r="L85" s="1">
        <f t="shared" ref="K85:L85" si="142">$B$10*M84+$B$11*M85</f>
        <v>4.879159690979078</v>
      </c>
      <c r="M85" s="1">
        <f t="shared" si="137"/>
        <v>7.2130625165671098</v>
      </c>
      <c r="N85" s="1">
        <f t="shared" si="134"/>
        <v>10.227185627660482</v>
      </c>
      <c r="O85" s="1">
        <f t="shared" ref="N85:O85" si="143">$B$10*P84+$B$11*P85</f>
        <v>13.766869924862267</v>
      </c>
      <c r="P85" s="1">
        <f t="shared" si="133"/>
        <v>17.438139261946397</v>
      </c>
      <c r="Q85" s="1">
        <v>20.96935061136152</v>
      </c>
    </row>
    <row r="86" spans="4:17" x14ac:dyDescent="0.25">
      <c r="I86" s="1">
        <f t="shared" ref="I86:J86" si="144">$B$10*J85+$B$11*J86</f>
        <v>3.8025767641506691</v>
      </c>
      <c r="J86" s="1">
        <f t="shared" si="144"/>
        <v>5.519928500862612</v>
      </c>
      <c r="K86" s="1">
        <f t="shared" si="141"/>
        <v>7.7787580098732381</v>
      </c>
      <c r="L86" s="1">
        <f t="shared" ref="K86:L86" si="145">$B$10*M85+$B$11*M86</f>
        <v>10.592316761733398</v>
      </c>
      <c r="M86" s="1">
        <f t="shared" si="137"/>
        <v>13.87129864494619</v>
      </c>
      <c r="N86" s="1">
        <f t="shared" si="134"/>
        <v>17.407280165470027</v>
      </c>
      <c r="O86" s="1">
        <f t="shared" ref="N86:O86" si="146">$B$10*P85+$B$11*P86</f>
        <v>20.939668781535161</v>
      </c>
      <c r="P86" s="1">
        <f t="shared" si="133"/>
        <v>24.337297673971854</v>
      </c>
      <c r="Q86" s="1">
        <v>27.605307891822619</v>
      </c>
    </row>
    <row r="87" spans="4:17" x14ac:dyDescent="0.25">
      <c r="H87" s="1">
        <f t="shared" ref="H87:I91" si="147">$B$10*I86+$B$11*I87</f>
        <v>6.0784445907473561</v>
      </c>
      <c r="I87" s="1">
        <f t="shared" si="147"/>
        <v>8.2867807591998677</v>
      </c>
      <c r="J87" s="1">
        <f t="shared" ref="I87:J87" si="148">$B$10*K86+$B$11*K87</f>
        <v>10.971532414566305</v>
      </c>
      <c r="K87" s="1">
        <f t="shared" si="141"/>
        <v>14.069567859856955</v>
      </c>
      <c r="L87" s="1">
        <f t="shared" ref="K87:L87" si="149">$B$10*M86+$B$11*M87</f>
        <v>17.443638742637734</v>
      </c>
      <c r="M87" s="1">
        <f t="shared" si="137"/>
        <v>20.909977056116354</v>
      </c>
      <c r="N87" s="1">
        <f t="shared" si="134"/>
        <v>24.308738680295328</v>
      </c>
      <c r="O87" s="1">
        <f t="shared" ref="N87:O87" si="150">$B$10*P86+$B$11*P87</f>
        <v>27.577838416461681</v>
      </c>
      <c r="P87" s="1">
        <f t="shared" si="133"/>
        <v>30.722222832531031</v>
      </c>
      <c r="Q87" s="1">
        <v>33.746649786116237</v>
      </c>
    </row>
    <row r="88" spans="4:17" x14ac:dyDescent="0.25">
      <c r="G88" s="1">
        <f t="shared" ref="G88" si="151">$B$10*H87+$B$11*H88</f>
        <v>8.7499059810943187</v>
      </c>
      <c r="H88" s="1">
        <f t="shared" si="147"/>
        <v>11.342097294660039</v>
      </c>
      <c r="I88" s="1">
        <f t="shared" si="147"/>
        <v>14.306753647932265</v>
      </c>
      <c r="J88" s="1">
        <f t="shared" ref="I88:J88" si="152">$B$10*K87+$B$11*K88</f>
        <v>17.54300910765588</v>
      </c>
      <c r="K88" s="1">
        <f t="shared" si="141"/>
        <v>20.913383189519692</v>
      </c>
      <c r="L88" s="1">
        <f t="shared" ref="K88:L88" si="153">$B$10*M87+$B$11*M88</f>
        <v>24.280170165367458</v>
      </c>
      <c r="M88" s="1">
        <f t="shared" si="137"/>
        <v>27.550359783082698</v>
      </c>
      <c r="N88" s="1">
        <f t="shared" si="134"/>
        <v>30.69579250199817</v>
      </c>
      <c r="O88" s="1">
        <f t="shared" ref="N88:O88" si="154">$B$10*P87+$B$11*P88</f>
        <v>33.721227765943624</v>
      </c>
      <c r="P88" s="1">
        <f t="shared" si="133"/>
        <v>36.631243447182129</v>
      </c>
      <c r="Q88" s="1">
        <v>39.43024277331898</v>
      </c>
    </row>
    <row r="89" spans="4:17" x14ac:dyDescent="0.25">
      <c r="F89" s="1">
        <f t="shared" ref="F89" si="155">$B$10*G88+$B$11*G89</f>
        <v>11.698464015940182</v>
      </c>
      <c r="G89" s="1">
        <f t="shared" ref="G89:H89" si="156">$B$10*H88+$B$11*H89</f>
        <v>14.559529705712018</v>
      </c>
      <c r="H89" s="1">
        <f t="shared" si="156"/>
        <v>17.681491482157739</v>
      </c>
      <c r="I89" s="1">
        <f t="shared" si="147"/>
        <v>20.956090969558424</v>
      </c>
      <c r="J89" s="1">
        <f t="shared" ref="I89:J89" si="157">$B$10*K88+$B$11*K89</f>
        <v>24.267896705131278</v>
      </c>
      <c r="K89" s="1">
        <f t="shared" si="141"/>
        <v>27.522871988632495</v>
      </c>
      <c r="L89" s="1">
        <f t="shared" ref="K89:L89" si="158">$B$10*M88+$B$11*M89</f>
        <v>30.669353359886621</v>
      </c>
      <c r="M89" s="1">
        <f t="shared" si="137"/>
        <v>33.695797270351804</v>
      </c>
      <c r="N89" s="1">
        <f t="shared" si="134"/>
        <v>36.606783118502889</v>
      </c>
      <c r="O89" s="1">
        <f t="shared" ref="N89:O89" si="159">$B$10*P88+$B$11*P89</f>
        <v>39.406715599932362</v>
      </c>
      <c r="P89" s="1">
        <f t="shared" si="133"/>
        <v>42.099831372220692</v>
      </c>
      <c r="Q89" s="1">
        <v>44.690205465543571</v>
      </c>
    </row>
    <row r="90" spans="4:17" x14ac:dyDescent="0.25">
      <c r="E90" s="1">
        <f t="shared" ref="D90:E91" si="160">$B$10*F89+$B$11*F90</f>
        <v>14.817234260820818</v>
      </c>
      <c r="F90" s="1">
        <f t="shared" ref="F90:G91" si="161">$B$10*G89+$B$11*G90</f>
        <v>17.843461466274398</v>
      </c>
      <c r="G90" s="1">
        <f t="shared" si="161"/>
        <v>21.029949361937675</v>
      </c>
      <c r="H90" s="1">
        <f t="shared" ref="G90:H90" si="162">$B$10*I89+$B$11*I90</f>
        <v>24.279048698042594</v>
      </c>
      <c r="I90" s="1">
        <f t="shared" si="147"/>
        <v>27.503404546960191</v>
      </c>
      <c r="J90" s="1">
        <f t="shared" ref="I90:J90" si="163">$B$10*K89+$B$11*K90</f>
        <v>30.642905403258695</v>
      </c>
      <c r="K90" s="1">
        <f t="shared" si="141"/>
        <v>33.670358296515154</v>
      </c>
      <c r="L90" s="1">
        <f t="shared" ref="K90:L90" si="164">$B$10*M89+$B$11*M90</f>
        <v>36.582314635021696</v>
      </c>
      <c r="M90" s="1">
        <f t="shared" si="137"/>
        <v>39.383180582847402</v>
      </c>
      <c r="N90" s="1">
        <f t="shared" si="134"/>
        <v>42.077194210027329</v>
      </c>
      <c r="O90" s="1">
        <f t="shared" ref="N90:O90" si="165">$B$10*P89+$B$11*P90</f>
        <v>44.668431905306981</v>
      </c>
      <c r="P90" s="1">
        <f t="shared" si="133"/>
        <v>47.160814544242228</v>
      </c>
      <c r="Q90" s="1">
        <v>49.558113421987748</v>
      </c>
    </row>
    <row r="91" spans="4:17" x14ac:dyDescent="0.25">
      <c r="D91" s="1">
        <f t="shared" si="160"/>
        <v>18.019450694012452</v>
      </c>
      <c r="E91" s="1">
        <f t="shared" si="160"/>
        <v>21.126647995186506</v>
      </c>
      <c r="F91" s="1">
        <f t="shared" si="161"/>
        <v>24.312412772403302</v>
      </c>
      <c r="G91" s="1">
        <f t="shared" ref="F91:G91" si="166">$B$10*H90+$B$11*H91</f>
        <v>27.497475888213941</v>
      </c>
      <c r="H91" s="1">
        <f t="shared" ref="G91:H91" si="167">$B$10*I90+$B$11*I91</f>
        <v>30.6204029257716</v>
      </c>
      <c r="I91" s="1">
        <f t="shared" si="147"/>
        <v>33.644910841607128</v>
      </c>
      <c r="J91" s="1">
        <f t="shared" ref="I91:J91" si="168">$B$10*K90+$B$11*K91</f>
        <v>36.557837994019827</v>
      </c>
      <c r="K91" s="1">
        <f t="shared" si="141"/>
        <v>39.359637719449097</v>
      </c>
      <c r="L91" s="1">
        <f t="shared" ref="K91:L91" si="169">$B$10*M90+$B$11*M91</f>
        <v>42.054549500855472</v>
      </c>
      <c r="M91" s="1">
        <f t="shared" si="137"/>
        <v>44.646651086007203</v>
      </c>
      <c r="N91" s="1">
        <f t="shared" ref="M91:N91" si="170">$B$10*O90+$B$11*O91</f>
        <v>47.139864657636515</v>
      </c>
      <c r="O91" s="1">
        <f t="shared" ref="N91:O91" si="171">$B$10*P90+$B$11*P91</f>
        <v>49.537962768206022</v>
      </c>
      <c r="P91" s="1">
        <f t="shared" si="133"/>
        <v>51.844574048265301</v>
      </c>
      <c r="Q91" s="1">
        <v>54.063188697035102</v>
      </c>
    </row>
    <row r="92" spans="4:17" x14ac:dyDescent="0.25">
      <c r="Q92" s="66"/>
    </row>
    <row r="93" spans="4:17" x14ac:dyDescent="0.25">
      <c r="Q93" s="66"/>
    </row>
    <row r="94" spans="4:17" x14ac:dyDescent="0.25">
      <c r="Q94" s="66"/>
    </row>
    <row r="95" spans="4:17" x14ac:dyDescent="0.25">
      <c r="Q95" s="1">
        <v>0</v>
      </c>
    </row>
    <row r="96" spans="4:17" x14ac:dyDescent="0.25">
      <c r="P96" s="1">
        <v>0</v>
      </c>
      <c r="Q96" s="1">
        <v>0</v>
      </c>
    </row>
    <row r="97" spans="4:17" x14ac:dyDescent="0.25">
      <c r="P97" s="1">
        <v>0</v>
      </c>
      <c r="Q97" s="1">
        <v>0</v>
      </c>
    </row>
    <row r="98" spans="4:17" x14ac:dyDescent="0.25">
      <c r="O98" s="1">
        <v>0</v>
      </c>
      <c r="P98" s="1">
        <v>0</v>
      </c>
      <c r="Q98" s="1">
        <v>0</v>
      </c>
    </row>
    <row r="99" spans="4:17" x14ac:dyDescent="0.25">
      <c r="O99" s="1">
        <v>0</v>
      </c>
      <c r="P99" s="1">
        <v>0</v>
      </c>
      <c r="Q99" s="1">
        <v>0</v>
      </c>
    </row>
    <row r="100" spans="4:17" x14ac:dyDescent="0.25">
      <c r="N100" s="1">
        <v>0</v>
      </c>
      <c r="O100" s="1">
        <v>0</v>
      </c>
      <c r="P100" s="1">
        <v>0</v>
      </c>
      <c r="Q100" s="1">
        <v>0</v>
      </c>
    </row>
    <row r="101" spans="4:17" x14ac:dyDescent="0.25"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4:17" x14ac:dyDescent="0.25">
      <c r="L102" s="1">
        <v>0.20376909874226581</v>
      </c>
      <c r="M102" s="1">
        <v>0.40149177204813558</v>
      </c>
      <c r="N102" s="1">
        <v>0.79107010835945191</v>
      </c>
      <c r="O102" s="1">
        <v>1.5586668517451154</v>
      </c>
      <c r="P102" s="1">
        <v>3.0710834969700596</v>
      </c>
      <c r="Q102" s="1">
        <v>6.0510389598663039</v>
      </c>
    </row>
    <row r="103" spans="4:17" x14ac:dyDescent="0.25">
      <c r="K103" s="1">
        <v>0.83850148972881011</v>
      </c>
      <c r="L103" s="1">
        <v>1.4543995132972614</v>
      </c>
      <c r="M103" s="1">
        <v>2.4760644008057455</v>
      </c>
      <c r="N103" s="1">
        <v>4.1110599819022102</v>
      </c>
      <c r="O103" s="1">
        <v>6.5877161389798671</v>
      </c>
      <c r="P103" s="1">
        <v>10.000000000000057</v>
      </c>
      <c r="Q103" s="1">
        <v>13.79894228919629</v>
      </c>
    </row>
    <row r="104" spans="4:17" x14ac:dyDescent="0.25">
      <c r="J104" s="1">
        <v>2.0351699878158578</v>
      </c>
      <c r="K104" s="1">
        <v>3.196329829828811</v>
      </c>
      <c r="L104" s="1">
        <v>4.8865719765676117</v>
      </c>
      <c r="M104" s="1">
        <v>7.2255527388397311</v>
      </c>
      <c r="N104" s="1">
        <v>10.247629381934413</v>
      </c>
      <c r="O104" s="1">
        <v>13.79894228919629</v>
      </c>
      <c r="P104" s="1">
        <v>17.453564953226092</v>
      </c>
      <c r="Q104" s="1">
        <v>20.96935061136152</v>
      </c>
    </row>
    <row r="105" spans="4:17" x14ac:dyDescent="0.25">
      <c r="I105" s="1">
        <v>3.8088367867900508</v>
      </c>
      <c r="J105" s="1">
        <v>5.5298737016689463</v>
      </c>
      <c r="K105" s="1">
        <v>7.7941744983287444</v>
      </c>
      <c r="L105" s="1">
        <v>10.615499944934619</v>
      </c>
      <c r="M105" s="1">
        <v>13.904857497635117</v>
      </c>
      <c r="N105" s="1">
        <v>17.453564953226092</v>
      </c>
      <c r="O105" s="1">
        <v>20.969350611361506</v>
      </c>
      <c r="P105" s="1">
        <v>24.351573601332532</v>
      </c>
      <c r="Q105" s="1">
        <v>27.605307891822619</v>
      </c>
    </row>
    <row r="106" spans="4:17" x14ac:dyDescent="0.25">
      <c r="H106" s="1">
        <v>6.0905573916350706</v>
      </c>
      <c r="I106" s="1">
        <v>8.3045726692786701</v>
      </c>
      <c r="J106" s="1">
        <v>10.996938199092128</v>
      </c>
      <c r="K106" s="1">
        <v>14.104666528807641</v>
      </c>
      <c r="L106" s="1">
        <v>17.490299330008163</v>
      </c>
      <c r="M106" s="1">
        <v>20.969350611361506</v>
      </c>
      <c r="N106" s="1">
        <v>24.351573601332518</v>
      </c>
      <c r="O106" s="1">
        <v>27.605307891822619</v>
      </c>
      <c r="P106" s="1">
        <v>30.735434694373197</v>
      </c>
      <c r="Q106" s="1">
        <v>33.746649786116237</v>
      </c>
    </row>
    <row r="107" spans="4:17" x14ac:dyDescent="0.25">
      <c r="G107" s="1">
        <v>8.7697298720515224</v>
      </c>
      <c r="H107" s="1">
        <v>11.369403465079893</v>
      </c>
      <c r="I107" s="1">
        <v>14.343291762747867</v>
      </c>
      <c r="J107" s="1">
        <v>17.590349223945726</v>
      </c>
      <c r="K107" s="1">
        <v>20.972601513584763</v>
      </c>
      <c r="L107" s="1">
        <v>24.351573601332518</v>
      </c>
      <c r="M107" s="1">
        <v>27.605307891822605</v>
      </c>
      <c r="N107" s="1">
        <v>30.735434694373197</v>
      </c>
      <c r="O107" s="1">
        <v>33.746649786116222</v>
      </c>
      <c r="P107" s="1">
        <v>36.643470554320373</v>
      </c>
      <c r="Q107" s="1">
        <v>39.43024277331898</v>
      </c>
    </row>
    <row r="108" spans="4:17" x14ac:dyDescent="0.25">
      <c r="F108" s="1">
        <v>11.72828656823793</v>
      </c>
      <c r="G108" s="1">
        <v>14.599054229809884</v>
      </c>
      <c r="H108" s="1">
        <v>17.732871805626189</v>
      </c>
      <c r="I108" s="1">
        <v>21.021873089917168</v>
      </c>
      <c r="J108" s="1">
        <v>24.351573601332518</v>
      </c>
      <c r="K108" s="1">
        <v>27.605307891822605</v>
      </c>
      <c r="L108" s="1">
        <v>30.735434694373183</v>
      </c>
      <c r="M108" s="1">
        <v>33.746649786116222</v>
      </c>
      <c r="N108" s="1">
        <v>36.643470554320359</v>
      </c>
      <c r="O108" s="1">
        <v>39.43024277331898</v>
      </c>
      <c r="P108" s="1">
        <v>42.111147123986484</v>
      </c>
      <c r="Q108" s="1">
        <v>44.690205465543571</v>
      </c>
    </row>
    <row r="109" spans="4:17" x14ac:dyDescent="0.25">
      <c r="E109" s="1">
        <v>14.85931421435434</v>
      </c>
      <c r="F109" s="1">
        <v>17.897435108080966</v>
      </c>
      <c r="G109" s="1">
        <v>21.097943373848985</v>
      </c>
      <c r="H109" s="1">
        <v>24.363163421645069</v>
      </c>
      <c r="I109" s="1">
        <v>27.605307891822605</v>
      </c>
      <c r="J109" s="1">
        <v>30.735434694373183</v>
      </c>
      <c r="K109" s="1">
        <v>33.746649786116208</v>
      </c>
      <c r="L109" s="1">
        <v>36.643470554320359</v>
      </c>
      <c r="M109" s="1">
        <v>39.430242773318966</v>
      </c>
      <c r="N109" s="1">
        <v>42.111147123986484</v>
      </c>
      <c r="O109" s="1">
        <v>44.690205465543571</v>
      </c>
      <c r="P109" s="1">
        <v>47.171286869100207</v>
      </c>
      <c r="Q109" s="1">
        <v>49.558113421987748</v>
      </c>
    </row>
    <row r="110" spans="4:17" x14ac:dyDescent="0.25">
      <c r="D110" s="1">
        <v>18.076386648459202</v>
      </c>
      <c r="E110" s="1">
        <v>21.197999129527208</v>
      </c>
      <c r="F110" s="1">
        <v>24.400625758223985</v>
      </c>
      <c r="G110" s="1">
        <v>27.605307891822591</v>
      </c>
      <c r="H110" s="1">
        <v>30.735434694373183</v>
      </c>
      <c r="I110" s="1">
        <v>33.746649786116208</v>
      </c>
      <c r="J110" s="1">
        <v>36.643470554320345</v>
      </c>
      <c r="K110" s="1">
        <v>39.430242773318966</v>
      </c>
      <c r="L110" s="1">
        <v>42.11114712398647</v>
      </c>
      <c r="M110" s="1">
        <v>44.690205465543571</v>
      </c>
      <c r="N110" s="1">
        <v>47.171286869100207</v>
      </c>
      <c r="O110" s="1">
        <v>49.558113421987748</v>
      </c>
      <c r="P110" s="1">
        <v>51.854265811587879</v>
      </c>
      <c r="Q110" s="1">
        <v>54.063188697035102</v>
      </c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disablePrompts="1"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46"/>
  <sheetViews>
    <sheetView showGridLines="0" topLeftCell="A7" workbookViewId="0">
      <selection activeCell="K33" sqref="K33"/>
    </sheetView>
  </sheetViews>
  <sheetFormatPr defaultRowHeight="13.2" x14ac:dyDescent="0.25"/>
  <cols>
    <col min="1" max="5" width="9.109375" style="49"/>
    <col min="6" max="6" width="9.33203125" style="49" customWidth="1"/>
    <col min="7" max="7" width="8.33203125" style="49" bestFit="1" customWidth="1"/>
    <col min="8" max="262" width="9.109375" style="49"/>
    <col min="263" max="263" width="8.33203125" style="49" bestFit="1" customWidth="1"/>
    <col min="264" max="518" width="9.109375" style="49"/>
    <col min="519" max="519" width="8.33203125" style="49" bestFit="1" customWidth="1"/>
    <col min="520" max="774" width="9.109375" style="49"/>
    <col min="775" max="775" width="8.33203125" style="49" bestFit="1" customWidth="1"/>
    <col min="776" max="1030" width="9.109375" style="49"/>
    <col min="1031" max="1031" width="8.33203125" style="49" bestFit="1" customWidth="1"/>
    <col min="1032" max="1286" width="9.109375" style="49"/>
    <col min="1287" max="1287" width="8.33203125" style="49" bestFit="1" customWidth="1"/>
    <col min="1288" max="1542" width="9.109375" style="49"/>
    <col min="1543" max="1543" width="8.33203125" style="49" bestFit="1" customWidth="1"/>
    <col min="1544" max="1798" width="9.109375" style="49"/>
    <col min="1799" max="1799" width="8.33203125" style="49" bestFit="1" customWidth="1"/>
    <col min="1800" max="2054" width="9.109375" style="49"/>
    <col min="2055" max="2055" width="8.33203125" style="49" bestFit="1" customWidth="1"/>
    <col min="2056" max="2310" width="9.109375" style="49"/>
    <col min="2311" max="2311" width="8.33203125" style="49" bestFit="1" customWidth="1"/>
    <col min="2312" max="2566" width="9.109375" style="49"/>
    <col min="2567" max="2567" width="8.33203125" style="49" bestFit="1" customWidth="1"/>
    <col min="2568" max="2822" width="9.109375" style="49"/>
    <col min="2823" max="2823" width="8.33203125" style="49" bestFit="1" customWidth="1"/>
    <col min="2824" max="3078" width="9.109375" style="49"/>
    <col min="3079" max="3079" width="8.33203125" style="49" bestFit="1" customWidth="1"/>
    <col min="3080" max="3334" width="9.109375" style="49"/>
    <col min="3335" max="3335" width="8.33203125" style="49" bestFit="1" customWidth="1"/>
    <col min="3336" max="3590" width="9.109375" style="49"/>
    <col min="3591" max="3591" width="8.33203125" style="49" bestFit="1" customWidth="1"/>
    <col min="3592" max="3846" width="9.109375" style="49"/>
    <col min="3847" max="3847" width="8.33203125" style="49" bestFit="1" customWidth="1"/>
    <col min="3848" max="4102" width="9.109375" style="49"/>
    <col min="4103" max="4103" width="8.33203125" style="49" bestFit="1" customWidth="1"/>
    <col min="4104" max="4358" width="9.109375" style="49"/>
    <col min="4359" max="4359" width="8.33203125" style="49" bestFit="1" customWidth="1"/>
    <col min="4360" max="4614" width="9.109375" style="49"/>
    <col min="4615" max="4615" width="8.33203125" style="49" bestFit="1" customWidth="1"/>
    <col min="4616" max="4870" width="9.109375" style="49"/>
    <col min="4871" max="4871" width="8.33203125" style="49" bestFit="1" customWidth="1"/>
    <col min="4872" max="5126" width="9.109375" style="49"/>
    <col min="5127" max="5127" width="8.33203125" style="49" bestFit="1" customWidth="1"/>
    <col min="5128" max="5382" width="9.109375" style="49"/>
    <col min="5383" max="5383" width="8.33203125" style="49" bestFit="1" customWidth="1"/>
    <col min="5384" max="5638" width="9.109375" style="49"/>
    <col min="5639" max="5639" width="8.33203125" style="49" bestFit="1" customWidth="1"/>
    <col min="5640" max="5894" width="9.109375" style="49"/>
    <col min="5895" max="5895" width="8.33203125" style="49" bestFit="1" customWidth="1"/>
    <col min="5896" max="6150" width="9.109375" style="49"/>
    <col min="6151" max="6151" width="8.33203125" style="49" bestFit="1" customWidth="1"/>
    <col min="6152" max="6406" width="9.109375" style="49"/>
    <col min="6407" max="6407" width="8.33203125" style="49" bestFit="1" customWidth="1"/>
    <col min="6408" max="6662" width="9.109375" style="49"/>
    <col min="6663" max="6663" width="8.33203125" style="49" bestFit="1" customWidth="1"/>
    <col min="6664" max="6918" width="9.109375" style="49"/>
    <col min="6919" max="6919" width="8.33203125" style="49" bestFit="1" customWidth="1"/>
    <col min="6920" max="7174" width="9.109375" style="49"/>
    <col min="7175" max="7175" width="8.33203125" style="49" bestFit="1" customWidth="1"/>
    <col min="7176" max="7430" width="9.109375" style="49"/>
    <col min="7431" max="7431" width="8.33203125" style="49" bestFit="1" customWidth="1"/>
    <col min="7432" max="7686" width="9.109375" style="49"/>
    <col min="7687" max="7687" width="8.33203125" style="49" bestFit="1" customWidth="1"/>
    <col min="7688" max="7942" width="9.109375" style="49"/>
    <col min="7943" max="7943" width="8.33203125" style="49" bestFit="1" customWidth="1"/>
    <col min="7944" max="8198" width="9.109375" style="49"/>
    <col min="8199" max="8199" width="8.33203125" style="49" bestFit="1" customWidth="1"/>
    <col min="8200" max="8454" width="9.109375" style="49"/>
    <col min="8455" max="8455" width="8.33203125" style="49" bestFit="1" customWidth="1"/>
    <col min="8456" max="8710" width="9.109375" style="49"/>
    <col min="8711" max="8711" width="8.33203125" style="49" bestFit="1" customWidth="1"/>
    <col min="8712" max="8966" width="9.109375" style="49"/>
    <col min="8967" max="8967" width="8.33203125" style="49" bestFit="1" customWidth="1"/>
    <col min="8968" max="9222" width="9.109375" style="49"/>
    <col min="9223" max="9223" width="8.33203125" style="49" bestFit="1" customWidth="1"/>
    <col min="9224" max="9478" width="9.109375" style="49"/>
    <col min="9479" max="9479" width="8.33203125" style="49" bestFit="1" customWidth="1"/>
    <col min="9480" max="9734" width="9.109375" style="49"/>
    <col min="9735" max="9735" width="8.33203125" style="49" bestFit="1" customWidth="1"/>
    <col min="9736" max="9990" width="9.109375" style="49"/>
    <col min="9991" max="9991" width="8.33203125" style="49" bestFit="1" customWidth="1"/>
    <col min="9992" max="10246" width="9.109375" style="49"/>
    <col min="10247" max="10247" width="8.33203125" style="49" bestFit="1" customWidth="1"/>
    <col min="10248" max="10502" width="9.109375" style="49"/>
    <col min="10503" max="10503" width="8.33203125" style="49" bestFit="1" customWidth="1"/>
    <col min="10504" max="10758" width="9.109375" style="49"/>
    <col min="10759" max="10759" width="8.33203125" style="49" bestFit="1" customWidth="1"/>
    <col min="10760" max="11014" width="9.109375" style="49"/>
    <col min="11015" max="11015" width="8.33203125" style="49" bestFit="1" customWidth="1"/>
    <col min="11016" max="11270" width="9.109375" style="49"/>
    <col min="11271" max="11271" width="8.33203125" style="49" bestFit="1" customWidth="1"/>
    <col min="11272" max="11526" width="9.109375" style="49"/>
    <col min="11527" max="11527" width="8.33203125" style="49" bestFit="1" customWidth="1"/>
    <col min="11528" max="11782" width="9.109375" style="49"/>
    <col min="11783" max="11783" width="8.33203125" style="49" bestFit="1" customWidth="1"/>
    <col min="11784" max="12038" width="9.109375" style="49"/>
    <col min="12039" max="12039" width="8.33203125" style="49" bestFit="1" customWidth="1"/>
    <col min="12040" max="12294" width="9.109375" style="49"/>
    <col min="12295" max="12295" width="8.33203125" style="49" bestFit="1" customWidth="1"/>
    <col min="12296" max="12550" width="9.109375" style="49"/>
    <col min="12551" max="12551" width="8.33203125" style="49" bestFit="1" customWidth="1"/>
    <col min="12552" max="12806" width="9.109375" style="49"/>
    <col min="12807" max="12807" width="8.33203125" style="49" bestFit="1" customWidth="1"/>
    <col min="12808" max="13062" width="9.109375" style="49"/>
    <col min="13063" max="13063" width="8.33203125" style="49" bestFit="1" customWidth="1"/>
    <col min="13064" max="13318" width="9.109375" style="49"/>
    <col min="13319" max="13319" width="8.33203125" style="49" bestFit="1" customWidth="1"/>
    <col min="13320" max="13574" width="9.109375" style="49"/>
    <col min="13575" max="13575" width="8.33203125" style="49" bestFit="1" customWidth="1"/>
    <col min="13576" max="13830" width="9.109375" style="49"/>
    <col min="13831" max="13831" width="8.33203125" style="49" bestFit="1" customWidth="1"/>
    <col min="13832" max="14086" width="9.109375" style="49"/>
    <col min="14087" max="14087" width="8.33203125" style="49" bestFit="1" customWidth="1"/>
    <col min="14088" max="14342" width="9.109375" style="49"/>
    <col min="14343" max="14343" width="8.33203125" style="49" bestFit="1" customWidth="1"/>
    <col min="14344" max="14598" width="9.109375" style="49"/>
    <col min="14599" max="14599" width="8.33203125" style="49" bestFit="1" customWidth="1"/>
    <col min="14600" max="14854" width="9.109375" style="49"/>
    <col min="14855" max="14855" width="8.33203125" style="49" bestFit="1" customWidth="1"/>
    <col min="14856" max="15110" width="9.109375" style="49"/>
    <col min="15111" max="15111" width="8.33203125" style="49" bestFit="1" customWidth="1"/>
    <col min="15112" max="15366" width="9.109375" style="49"/>
    <col min="15367" max="15367" width="8.33203125" style="49" bestFit="1" customWidth="1"/>
    <col min="15368" max="15622" width="9.109375" style="49"/>
    <col min="15623" max="15623" width="8.33203125" style="49" bestFit="1" customWidth="1"/>
    <col min="15624" max="15878" width="9.109375" style="49"/>
    <col min="15879" max="15879" width="8.33203125" style="49" bestFit="1" customWidth="1"/>
    <col min="15880" max="16134" width="9.109375" style="49"/>
    <col min="16135" max="16135" width="8.33203125" style="49" bestFit="1" customWidth="1"/>
    <col min="16136" max="16384" width="9.109375" style="49"/>
  </cols>
  <sheetData>
    <row r="1" spans="1:23" ht="13.8" thickBot="1" x14ac:dyDescent="0.3">
      <c r="A1" s="60" t="s">
        <v>0</v>
      </c>
      <c r="B1" s="61"/>
      <c r="F1" s="60" t="s">
        <v>1</v>
      </c>
      <c r="G1" s="61"/>
    </row>
    <row r="2" spans="1:23" x14ac:dyDescent="0.25">
      <c r="A2" s="3" t="s">
        <v>2</v>
      </c>
      <c r="B2" s="4">
        <v>100</v>
      </c>
      <c r="F2" s="50" t="s">
        <v>20</v>
      </c>
      <c r="G2" s="42">
        <v>1</v>
      </c>
    </row>
    <row r="3" spans="1:23" ht="15" thickBot="1" x14ac:dyDescent="0.35">
      <c r="A3" s="7" t="s">
        <v>4</v>
      </c>
      <c r="B3" s="8">
        <v>0.25</v>
      </c>
      <c r="F3" s="51" t="s">
        <v>3</v>
      </c>
      <c r="G3" s="52">
        <v>100</v>
      </c>
    </row>
    <row r="4" spans="1:23" ht="14.4" x14ac:dyDescent="0.3">
      <c r="A4" s="7" t="s">
        <v>5</v>
      </c>
      <c r="B4" s="10">
        <v>0.3</v>
      </c>
    </row>
    <row r="5" spans="1:23" x14ac:dyDescent="0.25">
      <c r="A5" s="7" t="s">
        <v>6</v>
      </c>
      <c r="B5" s="11">
        <v>15</v>
      </c>
    </row>
    <row r="6" spans="1:23" ht="14.4" x14ac:dyDescent="0.3">
      <c r="A6" s="7" t="s">
        <v>23</v>
      </c>
      <c r="B6" s="46">
        <v>0.02</v>
      </c>
    </row>
    <row r="7" spans="1:23" ht="15" thickBot="1" x14ac:dyDescent="0.35">
      <c r="A7" s="47" t="s">
        <v>24</v>
      </c>
      <c r="B7" s="48">
        <v>0.01</v>
      </c>
    </row>
    <row r="8" spans="1:23" x14ac:dyDescent="0.25">
      <c r="A8" s="13" t="s">
        <v>8</v>
      </c>
      <c r="B8" s="14">
        <f>EXP(B4*SQRT(B3/B5))</f>
        <v>1.0394896104013376</v>
      </c>
    </row>
    <row r="9" spans="1:23" x14ac:dyDescent="0.25">
      <c r="A9" s="15" t="s">
        <v>9</v>
      </c>
      <c r="B9" s="16">
        <f>1/B8</f>
        <v>0.96201057710803761</v>
      </c>
    </row>
    <row r="10" spans="1:23" x14ac:dyDescent="0.25">
      <c r="A10" s="15" t="s">
        <v>10</v>
      </c>
      <c r="B10" s="18">
        <f>(EXP((B6 - B7) * B3/B5) - B9) / (B8 - B9)</f>
        <v>0.49247005062451049</v>
      </c>
    </row>
    <row r="11" spans="1:23" ht="13.8" thickBot="1" x14ac:dyDescent="0.3">
      <c r="A11" s="19" t="s">
        <v>11</v>
      </c>
      <c r="B11" s="20">
        <f>1 - B10</f>
        <v>0.50752994937548945</v>
      </c>
    </row>
    <row r="14" spans="1:23" x14ac:dyDescent="0.25">
      <c r="A14" s="53" t="s">
        <v>33</v>
      </c>
      <c r="M14" s="53"/>
    </row>
    <row r="15" spans="1:23" x14ac:dyDescent="0.25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5">
      <c r="A16" s="49">
        <v>10</v>
      </c>
      <c r="B16" s="54"/>
      <c r="C16" s="55" t="str">
        <f t="shared" ref="C16:K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ca="1">IF($A16&lt;L$15,$B$9*OFFSET(L16,0,-1),IF($A16=L$15,$B$8*OFFSET(L16,1,-1),""))</f>
        <v>147.29958713933715</v>
      </c>
      <c r="M16" s="55" t="str">
        <f t="shared" ref="M16:N24" ca="1" si="1">IF($A16&lt;M$15,$B$9*OFFSET(M16,0,-1),IF($A16=M$15,$B$8*OFFSET(M16,1,-1),""))</f>
        <v/>
      </c>
      <c r="N16" s="55" t="str">
        <f t="shared" ca="1" si="1"/>
        <v/>
      </c>
      <c r="O16" s="55" t="str">
        <f t="shared" ref="M16:O17" ca="1" si="2">IF($A16&lt;O$15,$B$9*OFFSET(O16,0,-1),IF($A16=O$15,$B$8*OFFSET(O16,1,-1),""))</f>
        <v/>
      </c>
      <c r="P16" s="54"/>
      <c r="Q16" s="54"/>
      <c r="R16" s="54"/>
      <c r="S16" s="54"/>
      <c r="T16" s="54"/>
      <c r="U16" s="54"/>
      <c r="V16" s="54"/>
      <c r="W16" s="54"/>
    </row>
    <row r="17" spans="1:24" x14ac:dyDescent="0.25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141.70376083168941</v>
      </c>
      <c r="L17" s="55">
        <f ca="1">IF($A17&lt;L$15,$B$9*OFFSET(L17,0,-1),IF($A17=L$15,$B$8*OFFSET(L17,1,-1),""))</f>
        <v>136.32051673607288</v>
      </c>
      <c r="M17" s="55" t="str">
        <f t="shared" ca="1" si="1"/>
        <v/>
      </c>
      <c r="N17" s="55" t="str">
        <f t="shared" ca="1" si="1"/>
        <v/>
      </c>
      <c r="O17" s="55" t="str">
        <f t="shared" ca="1" si="2"/>
        <v/>
      </c>
      <c r="P17" s="54"/>
      <c r="Q17" s="54"/>
      <c r="R17" s="54"/>
      <c r="S17" s="54"/>
      <c r="T17" s="54"/>
      <c r="U17" s="54"/>
      <c r="V17" s="54"/>
      <c r="W17" s="54"/>
    </row>
    <row r="18" spans="1:24" x14ac:dyDescent="0.25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136.32051673607288</v>
      </c>
      <c r="K18" s="55">
        <f t="shared" ca="1" si="0"/>
        <v>131.14177897693537</v>
      </c>
      <c r="L18" s="55">
        <f ca="1">IF($A18&lt;L$15,$B$9*OFFSET(L18,0,-1),IF($A18=L$15,$B$8*OFFSET(L18,1,-1),""))</f>
        <v>126.15977847657631</v>
      </c>
      <c r="M18" s="55" t="str">
        <f t="shared" ca="1" si="1"/>
        <v/>
      </c>
      <c r="N18" s="55" t="str">
        <f t="shared" ca="1" si="1"/>
        <v/>
      </c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5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131.14177897693537</v>
      </c>
      <c r="J19" s="55">
        <f t="shared" ca="1" si="0"/>
        <v>126.15977847657631</v>
      </c>
      <c r="K19" s="55">
        <f t="shared" ca="1" si="0"/>
        <v>121.36704130007335</v>
      </c>
      <c r="L19" s="55">
        <f ca="1">IF($A19&lt;L$15,$B$9*OFFSET(L19,0,-1),IF($A19=L$15,$B$8*OFFSET(L19,1,-1),""))</f>
        <v>116.7563774429786</v>
      </c>
      <c r="M19" s="55" t="str">
        <f t="shared" ca="1" si="1"/>
        <v/>
      </c>
      <c r="N19" s="55" t="str">
        <f t="shared" ca="1" si="1"/>
        <v/>
      </c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5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126.15977847657631</v>
      </c>
      <c r="I20" s="55">
        <f t="shared" ca="1" si="0"/>
        <v>121.36704130007335</v>
      </c>
      <c r="J20" s="55">
        <f t="shared" ca="1" si="0"/>
        <v>116.7563774429786</v>
      </c>
      <c r="K20" s="55">
        <f t="shared" ca="1" si="0"/>
        <v>112.32087004496371</v>
      </c>
      <c r="L20" s="55">
        <f ca="1">IF($A20&lt;L$15,$B$9*OFFSET(L20,0,-1),IF($A20=L$15,$B$8*OFFSET(L20,1,-1),""))</f>
        <v>108.05386501323244</v>
      </c>
      <c r="M20" s="55" t="str">
        <f t="shared" ca="1" si="1"/>
        <v/>
      </c>
      <c r="N20" s="55" t="str">
        <f t="shared" ca="1" si="1"/>
        <v/>
      </c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5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121.36704130007337</v>
      </c>
      <c r="H21" s="55">
        <f t="shared" ca="1" si="0"/>
        <v>116.75637744297862</v>
      </c>
      <c r="I21" s="55">
        <f t="shared" ca="1" si="0"/>
        <v>112.32087004496373</v>
      </c>
      <c r="J21" s="55">
        <f t="shared" ca="1" si="0"/>
        <v>108.05386501323245</v>
      </c>
      <c r="K21" s="55">
        <f t="shared" ca="1" si="0"/>
        <v>103.94896104013375</v>
      </c>
      <c r="L21" s="55">
        <f ca="1">IF($A21&lt;L$15,$B$9*OFFSET(L21,0,-1),IF($A21=L$15,$B$8*OFFSET(L21,1,-1),""))</f>
        <v>99.999999999999986</v>
      </c>
      <c r="M21" s="55" t="str">
        <f t="shared" ca="1" si="1"/>
        <v/>
      </c>
      <c r="N21" s="55" t="str">
        <f t="shared" ca="1" si="1"/>
        <v/>
      </c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5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116.75637744297862</v>
      </c>
      <c r="G22" s="55">
        <f t="shared" ca="1" si="0"/>
        <v>112.32087004496373</v>
      </c>
      <c r="H22" s="55">
        <f t="shared" ca="1" si="0"/>
        <v>108.05386501323245</v>
      </c>
      <c r="I22" s="55">
        <f t="shared" ca="1" si="0"/>
        <v>103.94896104013375</v>
      </c>
      <c r="J22" s="55">
        <f t="shared" ca="1" si="0"/>
        <v>99.999999999999986</v>
      </c>
      <c r="K22" s="55">
        <f t="shared" ca="1" si="0"/>
        <v>96.201057710803752</v>
      </c>
      <c r="L22" s="55">
        <f ca="1">IF($A22&lt;L$15,$B$9*OFFSET(L22,0,-1),IF($A22=L$15,$B$8*OFFSET(L22,1,-1),""))</f>
        <v>92.546435046773951</v>
      </c>
      <c r="M22" s="55" t="str">
        <f t="shared" ca="1" si="1"/>
        <v/>
      </c>
      <c r="N22" s="55" t="str">
        <f t="shared" ca="1" si="1"/>
        <v/>
      </c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5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112.32087004496373</v>
      </c>
      <c r="F23" s="55">
        <f t="shared" ca="1" si="0"/>
        <v>108.05386501323245</v>
      </c>
      <c r="G23" s="55">
        <f t="shared" ca="1" si="0"/>
        <v>103.94896104013375</v>
      </c>
      <c r="H23" s="55">
        <f t="shared" ca="1" si="0"/>
        <v>99.999999999999986</v>
      </c>
      <c r="I23" s="55">
        <f t="shared" ca="1" si="0"/>
        <v>96.201057710803752</v>
      </c>
      <c r="J23" s="55">
        <f t="shared" ca="1" si="0"/>
        <v>92.546435046773951</v>
      </c>
      <c r="K23" s="55">
        <f t="shared" ca="1" si="0"/>
        <v>89.030649388638523</v>
      </c>
      <c r="L23" s="55">
        <f ca="1">IF($A23&lt;L$15,$B$9*OFFSET(L23,0,-1),IF($A23=L$15,$B$8*OFFSET(L23,1,-1),""))</f>
        <v>85.648426398667496</v>
      </c>
      <c r="M23" s="55" t="str">
        <f t="shared" ca="1" si="1"/>
        <v/>
      </c>
      <c r="N23" s="55" t="str">
        <f t="shared" ca="1" si="1"/>
        <v/>
      </c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5">
      <c r="A24" s="49">
        <v>2</v>
      </c>
      <c r="C24" s="55" t="str">
        <f t="shared" ca="1" si="0"/>
        <v/>
      </c>
      <c r="D24" s="55">
        <f t="shared" ca="1" si="0"/>
        <v>108.05386501323245</v>
      </c>
      <c r="E24" s="55">
        <f t="shared" ca="1" si="0"/>
        <v>103.94896104013375</v>
      </c>
      <c r="F24" s="55">
        <f t="shared" ca="1" si="0"/>
        <v>99.999999999999986</v>
      </c>
      <c r="G24" s="55">
        <f t="shared" ca="1" si="0"/>
        <v>96.201057710803752</v>
      </c>
      <c r="H24" s="55">
        <f t="shared" ca="1" si="0"/>
        <v>92.546435046773951</v>
      </c>
      <c r="I24" s="55">
        <f t="shared" ca="1" si="0"/>
        <v>89.030649388638523</v>
      </c>
      <c r="J24" s="55">
        <f t="shared" ca="1" si="0"/>
        <v>85.648426398667496</v>
      </c>
      <c r="K24" s="55">
        <f t="shared" ca="1" si="0"/>
        <v>82.394692108177395</v>
      </c>
      <c r="L24" s="55">
        <f ca="1">IF($A24&lt;L$15,$B$9*OFFSET(L24,0,-1),IF($A24=L$15,$B$8*OFFSET(L24,1,-1),""))</f>
        <v>79.264565305626803</v>
      </c>
      <c r="M24" s="55" t="str">
        <f t="shared" ca="1" si="1"/>
        <v/>
      </c>
      <c r="N24" s="55" t="str">
        <f t="shared" ca="1" si="1"/>
        <v/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5">
      <c r="A25" s="49">
        <v>1</v>
      </c>
      <c r="C25" s="55">
        <f t="shared" ca="1" si="0"/>
        <v>103.94896104013375</v>
      </c>
      <c r="D25" s="55">
        <f t="shared" ca="1" si="0"/>
        <v>99.999999999999986</v>
      </c>
      <c r="E25" s="55">
        <f t="shared" ca="1" si="0"/>
        <v>96.201057710803752</v>
      </c>
      <c r="F25" s="55">
        <f t="shared" ca="1" si="0"/>
        <v>92.546435046773951</v>
      </c>
      <c r="G25" s="55">
        <f t="shared" ca="1" si="0"/>
        <v>89.030649388638523</v>
      </c>
      <c r="H25" s="55">
        <f t="shared" ca="1" si="0"/>
        <v>85.648426398667496</v>
      </c>
      <c r="I25" s="55">
        <f t="shared" ca="1" si="0"/>
        <v>82.394692108177395</v>
      </c>
      <c r="J25" s="55">
        <f t="shared" ca="1" si="0"/>
        <v>79.264565305626803</v>
      </c>
      <c r="K25" s="55">
        <f t="shared" ca="1" si="0"/>
        <v>76.253350213883778</v>
      </c>
      <c r="L25" s="55">
        <f ca="1">IF($A25&lt;L$15,$B$9*OFFSET(L25,0,-1),IF($A25=L$15,$B$8*OFFSET(L25,1,-1),""))</f>
        <v>73.356529445679641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5">
      <c r="A26" s="49">
        <v>0</v>
      </c>
      <c r="B26" s="55">
        <f>$B$2</f>
        <v>100</v>
      </c>
      <c r="C26" s="55">
        <f t="shared" ca="1" si="0"/>
        <v>96.201057710803767</v>
      </c>
      <c r="D26" s="55">
        <f t="shared" ca="1" si="0"/>
        <v>92.546435046773965</v>
      </c>
      <c r="E26" s="55">
        <f t="shared" ca="1" si="0"/>
        <v>89.030649388638537</v>
      </c>
      <c r="F26" s="55">
        <f t="shared" ca="1" si="0"/>
        <v>85.64842639866751</v>
      </c>
      <c r="G26" s="55">
        <f t="shared" ca="1" si="0"/>
        <v>82.394692108177409</v>
      </c>
      <c r="H26" s="55">
        <f t="shared" ca="1" si="0"/>
        <v>79.264565305626817</v>
      </c>
      <c r="I26" s="55">
        <f t="shared" ca="1" si="0"/>
        <v>76.253350213883792</v>
      </c>
      <c r="J26" s="55">
        <f t="shared" ca="1" si="0"/>
        <v>73.356529445679655</v>
      </c>
      <c r="K26" s="55">
        <f t="shared" ca="1" si="0"/>
        <v>70.569757226681034</v>
      </c>
      <c r="L26" s="55">
        <f ca="1">IF($A26&lt;L$15,$B$9*OFFSET(L26,0,-1),IF($A26=L$15,$B$8*OFFSET(L26,1,-1),""))</f>
        <v>67.88885287601353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5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5">
      <c r="A29" s="58" t="s">
        <v>34</v>
      </c>
    </row>
    <row r="30" spans="1:24" x14ac:dyDescent="0.25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5">
      <c r="A31" s="49">
        <v>10</v>
      </c>
      <c r="B31" s="59" t="str">
        <f t="shared" ref="B31:K41" si="3">IF($A31 &lt;= B$30, ($B$10*C30+$B$11*C31)/EXP($B$6 * $B$3/$B$5),"")</f>
        <v/>
      </c>
      <c r="C31" s="59" t="str">
        <f t="shared" si="3"/>
        <v/>
      </c>
      <c r="D31" s="59" t="str">
        <f t="shared" si="3"/>
        <v/>
      </c>
      <c r="E31" s="59" t="str">
        <f t="shared" si="3"/>
        <v/>
      </c>
      <c r="F31" s="59" t="str">
        <f t="shared" si="3"/>
        <v/>
      </c>
      <c r="G31" s="59" t="str">
        <f t="shared" si="3"/>
        <v/>
      </c>
      <c r="H31" s="59" t="str">
        <f t="shared" si="3"/>
        <v/>
      </c>
      <c r="I31" s="59" t="str">
        <f t="shared" si="3"/>
        <v/>
      </c>
      <c r="J31" s="59" t="str">
        <f t="shared" si="3"/>
        <v/>
      </c>
      <c r="K31" s="59" t="str">
        <f t="shared" si="3"/>
        <v/>
      </c>
      <c r="L31" s="56">
        <f t="shared" ref="L31:L40" ca="1" si="4">MAX($G$2*(L16-$G$3),0)</f>
        <v>47.299587139337149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5">
      <c r="A32" s="49">
        <v>9</v>
      </c>
      <c r="B32" s="59" t="str">
        <f t="shared" si="3"/>
        <v/>
      </c>
      <c r="C32" s="59" t="str">
        <f t="shared" si="3"/>
        <v/>
      </c>
      <c r="D32" s="59" t="str">
        <f t="shared" si="3"/>
        <v/>
      </c>
      <c r="E32" s="59" t="str">
        <f t="shared" si="3"/>
        <v/>
      </c>
      <c r="F32" s="59" t="str">
        <f t="shared" si="3"/>
        <v/>
      </c>
      <c r="G32" s="59" t="str">
        <f t="shared" si="3"/>
        <v/>
      </c>
      <c r="H32" s="59" t="str">
        <f t="shared" si="3"/>
        <v/>
      </c>
      <c r="I32" s="59" t="str">
        <f t="shared" si="3"/>
        <v/>
      </c>
      <c r="J32" s="59" t="str">
        <f t="shared" si="3"/>
        <v/>
      </c>
      <c r="K32" s="59">
        <f t="shared" ca="1" si="3"/>
        <v>41.713473284610927</v>
      </c>
      <c r="L32" s="56">
        <f t="shared" ca="1" si="4"/>
        <v>36.320516736072875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5">
      <c r="A33" s="49">
        <v>8</v>
      </c>
      <c r="B33" s="59" t="str">
        <f t="shared" si="3"/>
        <v/>
      </c>
      <c r="C33" s="59" t="str">
        <f t="shared" si="3"/>
        <v/>
      </c>
      <c r="D33" s="59" t="str">
        <f t="shared" si="3"/>
        <v/>
      </c>
      <c r="E33" s="59" t="str">
        <f t="shared" si="3"/>
        <v/>
      </c>
      <c r="F33" s="59" t="str">
        <f t="shared" si="3"/>
        <v/>
      </c>
      <c r="G33" s="59" t="str">
        <f t="shared" si="3"/>
        <v/>
      </c>
      <c r="H33" s="59" t="str">
        <f t="shared" si="3"/>
        <v/>
      </c>
      <c r="I33" s="59" t="str">
        <f t="shared" si="3"/>
        <v/>
      </c>
      <c r="J33" s="59">
        <f t="shared" ca="1" si="3"/>
        <v>36.341728585730031</v>
      </c>
      <c r="K33" s="59">
        <f t="shared" ca="1" si="3"/>
        <v>31.153251613479966</v>
      </c>
      <c r="L33" s="56">
        <f t="shared" ca="1" si="4"/>
        <v>26.159778476576307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5">
      <c r="A34" s="49">
        <v>7</v>
      </c>
      <c r="B34" s="59" t="str">
        <f t="shared" si="3"/>
        <v/>
      </c>
      <c r="C34" s="59" t="str">
        <f t="shared" si="3"/>
        <v/>
      </c>
      <c r="D34" s="59" t="str">
        <f t="shared" si="3"/>
        <v/>
      </c>
      <c r="E34" s="59" t="str">
        <f t="shared" si="3"/>
        <v/>
      </c>
      <c r="F34" s="59" t="str">
        <f t="shared" si="3"/>
        <v/>
      </c>
      <c r="G34" s="59" t="str">
        <f t="shared" si="3"/>
        <v/>
      </c>
      <c r="H34" s="59" t="str">
        <f t="shared" si="3"/>
        <v/>
      </c>
      <c r="I34" s="59">
        <f t="shared" ca="1" si="3"/>
        <v>31.176174494099989</v>
      </c>
      <c r="J34" s="59">
        <f t="shared" ca="1" si="3"/>
        <v>26.18437667456389</v>
      </c>
      <c r="K34" s="59">
        <f t="shared" ca="1" si="3"/>
        <v>21.380142923811395</v>
      </c>
      <c r="L34" s="56">
        <f t="shared" ca="1" si="4"/>
        <v>16.756377442978604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5">
      <c r="A35" s="49">
        <v>6</v>
      </c>
      <c r="B35" s="59" t="str">
        <f t="shared" si="3"/>
        <v/>
      </c>
      <c r="C35" s="59" t="str">
        <f t="shared" si="3"/>
        <v/>
      </c>
      <c r="D35" s="59" t="str">
        <f t="shared" si="3"/>
        <v/>
      </c>
      <c r="E35" s="59" t="str">
        <f t="shared" si="3"/>
        <v/>
      </c>
      <c r="F35" s="59" t="str">
        <f t="shared" si="3"/>
        <v/>
      </c>
      <c r="G35" s="59" t="str">
        <f t="shared" si="3"/>
        <v/>
      </c>
      <c r="H35" s="59">
        <f t="shared" ca="1" si="3"/>
        <v>26.208944470806625</v>
      </c>
      <c r="I35" s="59">
        <f t="shared" ca="1" si="3"/>
        <v>21.406322964437816</v>
      </c>
      <c r="J35" s="59">
        <f t="shared" ca="1" si="3"/>
        <v>16.784109585624261</v>
      </c>
      <c r="K35" s="59">
        <f t="shared" ca="1" si="3"/>
        <v>12.335479238276651</v>
      </c>
      <c r="L35" s="56">
        <f t="shared" ca="1" si="4"/>
        <v>8.0538650132324392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5">
      <c r="A36" s="49">
        <v>5</v>
      </c>
      <c r="B36" s="59" t="str">
        <f t="shared" si="3"/>
        <v/>
      </c>
      <c r="C36" s="59" t="str">
        <f t="shared" si="3"/>
        <v/>
      </c>
      <c r="D36" s="59" t="str">
        <f t="shared" si="3"/>
        <v/>
      </c>
      <c r="E36" s="59" t="str">
        <f t="shared" si="3"/>
        <v/>
      </c>
      <c r="F36" s="59" t="str">
        <f t="shared" si="3"/>
        <v/>
      </c>
      <c r="G36" s="59">
        <f t="shared" ca="1" si="3"/>
        <v>21.432472083526388</v>
      </c>
      <c r="H36" s="59">
        <f t="shared" ca="1" si="3"/>
        <v>16.811810282050942</v>
      </c>
      <c r="I36" s="59">
        <f t="shared" ca="1" si="3"/>
        <v>12.364673664372768</v>
      </c>
      <c r="J36" s="59">
        <f t="shared" ca="1" si="3"/>
        <v>8.0844975099354865</v>
      </c>
      <c r="K36" s="59">
        <f t="shared" ca="1" si="3"/>
        <v>3.9649654353441037</v>
      </c>
      <c r="L36" s="56">
        <f t="shared" ca="1" si="4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5">
      <c r="A37" s="49">
        <v>4</v>
      </c>
      <c r="B37" s="59" t="str">
        <f t="shared" si="3"/>
        <v/>
      </c>
      <c r="C37" s="59" t="str">
        <f t="shared" si="3"/>
        <v/>
      </c>
      <c r="D37" s="59" t="str">
        <f t="shared" si="3"/>
        <v/>
      </c>
      <c r="E37" s="59" t="str">
        <f t="shared" si="3"/>
        <v/>
      </c>
      <c r="F37" s="59">
        <f t="shared" ca="1" si="3"/>
        <v>16.966614667198865</v>
      </c>
      <c r="G37" s="59">
        <f t="shared" ca="1" si="3"/>
        <v>12.64441742606448</v>
      </c>
      <c r="H37" s="59">
        <f t="shared" ca="1" si="3"/>
        <v>8.6089892411353759</v>
      </c>
      <c r="I37" s="59">
        <f t="shared" ca="1" si="3"/>
        <v>4.9704020820858767</v>
      </c>
      <c r="J37" s="59">
        <f t="shared" ca="1" si="3"/>
        <v>1.9519759615593326</v>
      </c>
      <c r="K37" s="59">
        <f t="shared" ca="1" si="3"/>
        <v>0</v>
      </c>
      <c r="L37" s="56">
        <f t="shared" ca="1" si="4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5">
      <c r="A38" s="49">
        <v>3</v>
      </c>
      <c r="B38" s="59" t="str">
        <f t="shared" si="3"/>
        <v/>
      </c>
      <c r="C38" s="59" t="str">
        <f t="shared" si="3"/>
        <v/>
      </c>
      <c r="D38" s="59" t="str">
        <f t="shared" si="3"/>
        <v/>
      </c>
      <c r="E38" s="59">
        <f t="shared" ca="1" si="3"/>
        <v>12.985291276009317</v>
      </c>
      <c r="F38" s="59">
        <f t="shared" ca="1" si="3"/>
        <v>9.1306352453487296</v>
      </c>
      <c r="G38" s="59">
        <f t="shared" ca="1" si="3"/>
        <v>5.7271150429440079</v>
      </c>
      <c r="H38" s="59">
        <f t="shared" ca="1" si="3"/>
        <v>2.9345165421762811</v>
      </c>
      <c r="I38" s="59">
        <f t="shared" ca="1" si="3"/>
        <v>0.96096932410579972</v>
      </c>
      <c r="J38" s="59">
        <f t="shared" ca="1" si="3"/>
        <v>0</v>
      </c>
      <c r="K38" s="59">
        <f t="shared" ca="1" si="3"/>
        <v>0</v>
      </c>
      <c r="L38" s="56">
        <f t="shared" ca="1" si="4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5">
      <c r="A39" s="49">
        <v>2</v>
      </c>
      <c r="B39" s="59" t="str">
        <f t="shared" si="3"/>
        <v/>
      </c>
      <c r="C39" s="59" t="str">
        <f t="shared" si="3"/>
        <v/>
      </c>
      <c r="D39" s="59">
        <f t="shared" ca="1" si="3"/>
        <v>9.6191622626457409</v>
      </c>
      <c r="E39" s="59">
        <f t="shared" ca="1" si="3"/>
        <v>6.3592348322005368</v>
      </c>
      <c r="F39" s="59">
        <f t="shared" ca="1" si="3"/>
        <v>3.6742472661139787</v>
      </c>
      <c r="G39" s="59">
        <f t="shared" ca="1" si="3"/>
        <v>1.6847076419259603</v>
      </c>
      <c r="H39" s="59">
        <f t="shared" ca="1" si="3"/>
        <v>0.47309088844242297</v>
      </c>
      <c r="I39" s="59">
        <f t="shared" ca="1" si="3"/>
        <v>0</v>
      </c>
      <c r="J39" s="59">
        <f t="shared" ca="1" si="3"/>
        <v>0</v>
      </c>
      <c r="K39" s="59">
        <f t="shared" ca="1" si="3"/>
        <v>0</v>
      </c>
      <c r="L39" s="56">
        <f t="shared" ca="1" si="4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5">
      <c r="A40" s="49">
        <v>1</v>
      </c>
      <c r="B40" s="59" t="str">
        <f t="shared" si="3"/>
        <v/>
      </c>
      <c r="C40" s="59">
        <f t="shared" ca="1" si="3"/>
        <v>6.9133387498652352</v>
      </c>
      <c r="D40" s="59">
        <f t="shared" ca="1" si="3"/>
        <v>4.2923462082628427</v>
      </c>
      <c r="E40" s="59">
        <f t="shared" ca="1" si="3"/>
        <v>2.2896077965554062</v>
      </c>
      <c r="F40" s="59">
        <f t="shared" ca="1" si="3"/>
        <v>0.94755864123972533</v>
      </c>
      <c r="G40" s="59">
        <f t="shared" ca="1" si="3"/>
        <v>0.23290544569204144</v>
      </c>
      <c r="H40" s="59">
        <f t="shared" ca="1" si="3"/>
        <v>0</v>
      </c>
      <c r="I40" s="59">
        <f t="shared" ca="1" si="3"/>
        <v>0</v>
      </c>
      <c r="J40" s="59">
        <f t="shared" ca="1" si="3"/>
        <v>0</v>
      </c>
      <c r="K40" s="59">
        <f t="shared" ca="1" si="3"/>
        <v>0</v>
      </c>
      <c r="L40" s="56">
        <f t="shared" ca="1" si="4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5">
      <c r="A41" s="49">
        <v>0</v>
      </c>
      <c r="B41" s="59">
        <f t="shared" ca="1" si="3"/>
        <v>4.8342829229578106</v>
      </c>
      <c r="C41" s="59">
        <f t="shared" ca="1" si="3"/>
        <v>2.82009433498569</v>
      </c>
      <c r="D41" s="59">
        <f t="shared" ca="1" si="3"/>
        <v>1.3933809610823082</v>
      </c>
      <c r="E41" s="59">
        <f t="shared" ca="1" si="3"/>
        <v>0.52466308967395336</v>
      </c>
      <c r="F41" s="59">
        <f t="shared" ca="1" si="3"/>
        <v>0.11466073001659656</v>
      </c>
      <c r="G41" s="59">
        <f t="shared" ca="1" si="3"/>
        <v>0</v>
      </c>
      <c r="H41" s="59">
        <f t="shared" ca="1" si="3"/>
        <v>0</v>
      </c>
      <c r="I41" s="59">
        <f t="shared" ca="1" si="3"/>
        <v>0</v>
      </c>
      <c r="J41" s="59">
        <f t="shared" ca="1" si="3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5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EuropeanCall_EG</vt:lpstr>
      <vt:lpstr>AmericanPut_EG</vt:lpstr>
      <vt:lpstr>OptionsOnFuturesEG</vt:lpstr>
      <vt:lpstr>10PeriodBinomialModel</vt:lpstr>
      <vt:lpstr>OptionsOnFuturesEG!FuturesLattice</vt:lpstr>
      <vt:lpstr>OptionsOnFuturesEG!FuturesOptionLattice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user</cp:lastModifiedBy>
  <dcterms:created xsi:type="dcterms:W3CDTF">2013-01-29T14:00:58Z</dcterms:created>
  <dcterms:modified xsi:type="dcterms:W3CDTF">2019-07-31T13:41:05Z</dcterms:modified>
</cp:coreProperties>
</file>