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sh\Projects\BMW Group Financial Analysis\"/>
    </mc:Choice>
  </mc:AlternateContent>
  <xr:revisionPtr revIDLastSave="0" documentId="13_ncr:1_{4BEC2B0D-0D79-44F6-845C-D9A366FFBF24}" xr6:coauthVersionLast="47" xr6:coauthVersionMax="47" xr10:uidLastSave="{00000000-0000-0000-0000-000000000000}"/>
  <bookViews>
    <workbookView xWindow="-110" yWindow="-110" windowWidth="21820" windowHeight="14620" firstSheet="1" activeTab="5" xr2:uid="{036FD7B5-7242-4FFF-AF71-9DD638C46C6E}"/>
  </bookViews>
  <sheets>
    <sheet name="Company Profile" sheetId="8" r:id="rId1"/>
    <sheet name="Year-on-year" sheetId="1" r:id="rId2"/>
    <sheet name="Income Statement" sheetId="2" r:id="rId3"/>
    <sheet name="Balance Sheet" sheetId="3" r:id="rId4"/>
    <sheet name="Cash Flow Statement" sheetId="4" r:id="rId5"/>
    <sheet name="Horizontal &amp; Vertical Analysis" sheetId="5" r:id="rId6"/>
    <sheet name="Ratio Analysis" sheetId="6" r:id="rId7"/>
    <sheet name="FCF Analysis" sheetId="10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4" l="1"/>
  <c r="B41" i="4"/>
  <c r="C37" i="4"/>
  <c r="B37" i="4"/>
  <c r="C28" i="4"/>
  <c r="B28" i="4"/>
  <c r="C14" i="4"/>
  <c r="C20" i="4" s="1"/>
  <c r="B14" i="4"/>
  <c r="B20" i="4" s="1"/>
  <c r="D27" i="6"/>
  <c r="C27" i="6"/>
  <c r="D26" i="6"/>
  <c r="C26" i="6"/>
  <c r="C7" i="6"/>
  <c r="D5" i="6"/>
  <c r="C5" i="6"/>
  <c r="C3" i="6"/>
  <c r="C22" i="5"/>
  <c r="B22" i="5"/>
  <c r="C18" i="5"/>
  <c r="B18" i="5"/>
  <c r="B17" i="5"/>
  <c r="C17" i="5"/>
  <c r="C15" i="5"/>
  <c r="B15" i="5"/>
  <c r="C8" i="5"/>
  <c r="D8" i="5"/>
  <c r="E8" i="5"/>
  <c r="B8" i="5"/>
  <c r="C7" i="5"/>
  <c r="D7" i="5"/>
  <c r="E7" i="5"/>
  <c r="B7" i="5"/>
  <c r="C6" i="5"/>
  <c r="D6" i="5"/>
  <c r="E6" i="5"/>
  <c r="B6" i="5"/>
  <c r="C5" i="5"/>
  <c r="D5" i="5"/>
  <c r="E5" i="5"/>
  <c r="B5" i="5"/>
  <c r="E4" i="5"/>
  <c r="D4" i="5"/>
  <c r="C4" i="5"/>
  <c r="B4" i="5"/>
  <c r="C46" i="3"/>
  <c r="B46" i="3"/>
  <c r="C40" i="3"/>
  <c r="B40" i="3"/>
  <c r="C32" i="3"/>
  <c r="C34" i="3" s="1"/>
  <c r="B32" i="3"/>
  <c r="B34" i="3" s="1"/>
  <c r="C24" i="3"/>
  <c r="D6" i="6" s="1"/>
  <c r="B24" i="3"/>
  <c r="C19" i="6" s="1"/>
  <c r="C23" i="3"/>
  <c r="D13" i="6" s="1"/>
  <c r="B23" i="3"/>
  <c r="C12" i="6" s="1"/>
  <c r="C15" i="3"/>
  <c r="B15" i="3"/>
  <c r="C16" i="2"/>
  <c r="C20" i="5" s="1"/>
  <c r="B16" i="2"/>
  <c r="B20" i="5" s="1"/>
  <c r="C7" i="2"/>
  <c r="C16" i="5" s="1"/>
  <c r="B7" i="2"/>
  <c r="B11" i="2" s="1"/>
  <c r="C17" i="1"/>
  <c r="D17" i="1"/>
  <c r="E17" i="1"/>
  <c r="F17" i="1"/>
  <c r="B17" i="1"/>
  <c r="D5" i="10" l="1"/>
  <c r="D4" i="10"/>
  <c r="C5" i="10"/>
  <c r="C4" i="10"/>
  <c r="D7" i="6"/>
  <c r="C47" i="3"/>
  <c r="C32" i="5"/>
  <c r="B32" i="5"/>
  <c r="B28" i="5"/>
  <c r="B33" i="5"/>
  <c r="C18" i="6"/>
  <c r="C13" i="6"/>
  <c r="D18" i="6"/>
  <c r="B47" i="3"/>
  <c r="B29" i="5"/>
  <c r="D19" i="6"/>
  <c r="C25" i="6"/>
  <c r="B30" i="5"/>
  <c r="D12" i="6"/>
  <c r="D25" i="6"/>
  <c r="C30" i="5"/>
  <c r="C28" i="5"/>
  <c r="B31" i="5"/>
  <c r="C29" i="5"/>
  <c r="C31" i="5"/>
  <c r="C6" i="6"/>
  <c r="C33" i="5"/>
  <c r="D3" i="6"/>
  <c r="C11" i="2"/>
  <c r="B16" i="5"/>
  <c r="C20" i="6"/>
  <c r="B19" i="5"/>
  <c r="C4" i="6"/>
  <c r="B17" i="2"/>
  <c r="B21" i="5" s="1"/>
  <c r="D4" i="6"/>
  <c r="D20" i="6" l="1"/>
  <c r="C17" i="2"/>
  <c r="C21" i="5" s="1"/>
  <c r="C19" i="5"/>
</calcChain>
</file>

<file path=xl/sharedStrings.xml><?xml version="1.0" encoding="utf-8"?>
<sst xmlns="http://schemas.openxmlformats.org/spreadsheetml/2006/main" count="308" uniqueCount="240">
  <si>
    <t>Group</t>
  </si>
  <si>
    <t>Employees at year-end</t>
  </si>
  <si>
    <t>Automotive Segment</t>
  </si>
  <si>
    <t>Deliveries</t>
  </si>
  <si>
    <t>Motorcycle Segment</t>
  </si>
  <si>
    <t>BMW</t>
  </si>
  <si>
    <t>MINI</t>
  </si>
  <si>
    <t>Rolls-Royce</t>
  </si>
  <si>
    <t>Total capital expenditure</t>
  </si>
  <si>
    <t>Depreciation and amortisation</t>
  </si>
  <si>
    <t>Research and development expenditure ratio</t>
  </si>
  <si>
    <t>EBIT margin</t>
  </si>
  <si>
    <t>in million €</t>
  </si>
  <si>
    <t>Share of all-electric cars in deliveries</t>
  </si>
  <si>
    <t>Total</t>
  </si>
  <si>
    <t>Production</t>
  </si>
  <si>
    <t>Group revenues</t>
  </si>
  <si>
    <t xml:space="preserve">  Automotive</t>
  </si>
  <si>
    <t xml:space="preserve">  Motorcycles</t>
  </si>
  <si>
    <t xml:space="preserve">  Financial Services</t>
  </si>
  <si>
    <t xml:space="preserve">  Other Entities</t>
  </si>
  <si>
    <t xml:space="preserve">  Eliminations</t>
  </si>
  <si>
    <t>Group EBIT</t>
  </si>
  <si>
    <t>Profit/loss before tax(EBT)</t>
  </si>
  <si>
    <t>Group EBT</t>
  </si>
  <si>
    <t>Group income taxes</t>
  </si>
  <si>
    <t>Group net profit/loss</t>
  </si>
  <si>
    <t>Revenue</t>
  </si>
  <si>
    <t>Cost of sales</t>
  </si>
  <si>
    <t>Gross Profit</t>
  </si>
  <si>
    <t>Selling and administrative expenses</t>
  </si>
  <si>
    <t>Other operating income</t>
  </si>
  <si>
    <t>Other operating expenses</t>
  </si>
  <si>
    <t>Profit/Loss before financial result (EBIT)</t>
  </si>
  <si>
    <t xml:space="preserve">  Result from equity accounted investments</t>
  </si>
  <si>
    <t xml:space="preserve">  Interest and similar income</t>
  </si>
  <si>
    <t xml:space="preserve">  Interest and similar expenses</t>
  </si>
  <si>
    <t xml:space="preserve">  Other financial result</t>
  </si>
  <si>
    <t>Financial result (Total interest and similar expenses)</t>
  </si>
  <si>
    <t>Profit/Loss before tax (EBT)</t>
  </si>
  <si>
    <t>Net profit/loss</t>
  </si>
  <si>
    <t>ASSETS</t>
  </si>
  <si>
    <t>Intangible assets</t>
  </si>
  <si>
    <t>Property, plant and equipment</t>
  </si>
  <si>
    <t>Leased products</t>
  </si>
  <si>
    <t>Investments accounted for using the equity method</t>
  </si>
  <si>
    <t>Other investments</t>
  </si>
  <si>
    <t>Recievables from sales financing</t>
  </si>
  <si>
    <t>Financial assets</t>
  </si>
  <si>
    <t>Deferred tax</t>
  </si>
  <si>
    <t>Other assets</t>
  </si>
  <si>
    <t>Non-current assets</t>
  </si>
  <si>
    <t>Inventories</t>
  </si>
  <si>
    <t>Trade recievables</t>
  </si>
  <si>
    <t>Current tax</t>
  </si>
  <si>
    <t>Cash and cash equivalents</t>
  </si>
  <si>
    <t>Current assets</t>
  </si>
  <si>
    <t>Total assets</t>
  </si>
  <si>
    <t>EQUITY AND LIABILITIES</t>
  </si>
  <si>
    <t>Subscribed capital</t>
  </si>
  <si>
    <t>Capital reserves</t>
  </si>
  <si>
    <t>Revenue reserves</t>
  </si>
  <si>
    <t>Accumulated other equity</t>
  </si>
  <si>
    <t>Treasury shares</t>
  </si>
  <si>
    <t>Equity attributable to shareholders</t>
  </si>
  <si>
    <t>Non-controlling interests</t>
  </si>
  <si>
    <t>Equity</t>
  </si>
  <si>
    <t>Pension provisions</t>
  </si>
  <si>
    <t>Other provisions</t>
  </si>
  <si>
    <t>Financial liabilities</t>
  </si>
  <si>
    <t>Other liabilities</t>
  </si>
  <si>
    <t>Non-current liabilities</t>
  </si>
  <si>
    <t>Trade payables</t>
  </si>
  <si>
    <t>Current liabilities</t>
  </si>
  <si>
    <t>Total equity and liabilities</t>
  </si>
  <si>
    <t>Horizontal Analysis (Year-over-Year Comparison)</t>
  </si>
  <si>
    <t>Metric</t>
  </si>
  <si>
    <t>2021 % Change</t>
  </si>
  <si>
    <t>2022 % Change</t>
  </si>
  <si>
    <t>2024 % Change</t>
  </si>
  <si>
    <t>2023 % Change</t>
  </si>
  <si>
    <t>Group Revenues</t>
  </si>
  <si>
    <t>Group Net Profit/Loss</t>
  </si>
  <si>
    <t>Earnings in € per share</t>
  </si>
  <si>
    <t>Earnings per Share (EPS)</t>
  </si>
  <si>
    <t>Summary</t>
  </si>
  <si>
    <t>Growth in sales/business volume</t>
  </si>
  <si>
    <t>Efficiency of core operations</t>
  </si>
  <si>
    <t>Profitability before tax impact</t>
  </si>
  <si>
    <t>Overall profitability</t>
  </si>
  <si>
    <t>Return to shareholders per share</t>
  </si>
  <si>
    <t>Vertical Analysis</t>
  </si>
  <si>
    <t>Cost of Sales</t>
  </si>
  <si>
    <t>Other Operating Income</t>
  </si>
  <si>
    <t>EBIT (Operating Profit)</t>
  </si>
  <si>
    <t>Profit Before Tax (EBT)</t>
  </si>
  <si>
    <t>Net Profit/Loss</t>
  </si>
  <si>
    <t>R&amp;D Expenses</t>
  </si>
  <si>
    <t>Financial Expenses/Income</t>
  </si>
  <si>
    <t>% of revenue spent on production or inventory</t>
  </si>
  <si>
    <t>% of revenue left after direct costs</t>
  </si>
  <si>
    <t>% of revenue spent as investment in innovation</t>
  </si>
  <si>
    <t>Contribution to revenue from non-core operations</t>
  </si>
  <si>
    <t>Operating efficiency before tax and interest</t>
  </si>
  <si>
    <t>Cost or income from financing activities</t>
  </si>
  <si>
    <t>Profitability before taxes</t>
  </si>
  <si>
    <t>Bottom-line profitability</t>
  </si>
  <si>
    <t>Income Statement</t>
  </si>
  <si>
    <t>Balance Sheet</t>
  </si>
  <si>
    <t>Non-Current Assets</t>
  </si>
  <si>
    <t>Current Assets</t>
  </si>
  <si>
    <t>Total Liabilities</t>
  </si>
  <si>
    <t xml:space="preserve">  •Current Liabilities</t>
  </si>
  <si>
    <t>Shareholder's Equity</t>
  </si>
  <si>
    <t>Long-term asset base (Plants, IP)</t>
  </si>
  <si>
    <t>Short-term liquidity (Cash, Recievables)</t>
  </si>
  <si>
    <t>How much of assets are financed by debt</t>
  </si>
  <si>
    <t>Long-term obligations (Loans, Bonds)</t>
  </si>
  <si>
    <t>Short-term obligations (Payables, Accruals)</t>
  </si>
  <si>
    <t>Owners' stake in assets</t>
  </si>
  <si>
    <t xml:space="preserve">  •Non-Current Liabilities</t>
  </si>
  <si>
    <t>Profitability Ratios</t>
  </si>
  <si>
    <t>Ratio</t>
  </si>
  <si>
    <t>Formula</t>
  </si>
  <si>
    <t>Gross Profit Margin</t>
  </si>
  <si>
    <t>Operating Margin (EBIT)</t>
  </si>
  <si>
    <t>Net Profit Margin</t>
  </si>
  <si>
    <t>Return on Assets (ROA)</t>
  </si>
  <si>
    <t>Return on Equity (ROE)</t>
  </si>
  <si>
    <t>Liquidity Ratios</t>
  </si>
  <si>
    <t>Current Ratio</t>
  </si>
  <si>
    <t>Quick Ratio</t>
  </si>
  <si>
    <t>Solvency (Leverage) Ratios</t>
  </si>
  <si>
    <t>Debt to Equity</t>
  </si>
  <si>
    <t>Debt Ratio</t>
  </si>
  <si>
    <t>Interest Coverage</t>
  </si>
  <si>
    <t>Gross Profit / Revenue</t>
  </si>
  <si>
    <t>Net Profit / Revenue</t>
  </si>
  <si>
    <t>EBIT / Revenue</t>
  </si>
  <si>
    <t>Net Profit / Total Assets</t>
  </si>
  <si>
    <t>Current Assets / Current Liabilities</t>
  </si>
  <si>
    <t>(Current Assets - Inventories) / Current Liabilities</t>
  </si>
  <si>
    <t>Total Liabilities / Shareholders' Equity</t>
  </si>
  <si>
    <t>Total Liabilities / Total Assets</t>
  </si>
  <si>
    <t>EBIT / Interest Expense</t>
  </si>
  <si>
    <t>Net Profit / Shareholders' Equity</t>
  </si>
  <si>
    <t>Measures how efficiently raw materials are converted into products</t>
  </si>
  <si>
    <t>Shows core operating efficiency</t>
  </si>
  <si>
    <t>Measures overall profitability after tax</t>
  </si>
  <si>
    <t>Measures how efficiently assets generate profits</t>
  </si>
  <si>
    <t>Shows how well equity capital is utilized</t>
  </si>
  <si>
    <t>Ability to pay short-term obligations</t>
  </si>
  <si>
    <t>More strict liquidity measure (excludes stock)</t>
  </si>
  <si>
    <t>Financial leverage; risk to shareholders</t>
  </si>
  <si>
    <t>Ability to cover interest payments</t>
  </si>
  <si>
    <t>Portion of assets funded by debt</t>
  </si>
  <si>
    <t>Efficiency Ratios</t>
  </si>
  <si>
    <t>Asset Turnover</t>
  </si>
  <si>
    <t>Inventory Turnover</t>
  </si>
  <si>
    <t>Revenue / Total Assets</t>
  </si>
  <si>
    <t>Cost of Goods Sold / Inventory</t>
  </si>
  <si>
    <t>Revenue / Account Receivable</t>
  </si>
  <si>
    <t>Receivables Turnover</t>
  </si>
  <si>
    <t>How effectively assets generate revenue</t>
  </si>
  <si>
    <t>How fast inventory is used up/sold</t>
  </si>
  <si>
    <t>Efficiency in collecting receivables</t>
  </si>
  <si>
    <t>BMW Financial Health Radar - 2024</t>
  </si>
  <si>
    <t>Industry Average</t>
  </si>
  <si>
    <t>•</t>
  </si>
  <si>
    <t>BMW Group is one of the world’s leading premium automotive manufacturers, known for its performance-oriented and innovative vehicles. The company operates globally across three main business segments: Automotive, Motorcycles, and Financial Services. Its brand portfolio includes BMW, MINI, and Rolls-Royce. In 2024, BMW demonstrated resilience despite market challenges, with strong profitability and a continued focus on electrification and digital mobility solutions.</t>
  </si>
  <si>
    <t>Go To :</t>
  </si>
  <si>
    <t>Cash Flow Statement</t>
  </si>
  <si>
    <t>Profit/lloss before tax</t>
  </si>
  <si>
    <t>Income taxes paid</t>
  </si>
  <si>
    <t>Interest received</t>
  </si>
  <si>
    <t>Other interest and similar income/expenses</t>
  </si>
  <si>
    <t>Depreciation and amortisation of tangible and intangible assets</t>
  </si>
  <si>
    <t>Other non-cash income and expense items</t>
  </si>
  <si>
    <t>Results from equity accounted investments</t>
  </si>
  <si>
    <t>Change in leased products</t>
  </si>
  <si>
    <t>Change in receivables from sales financing</t>
  </si>
  <si>
    <t>Changes in working capital</t>
  </si>
  <si>
    <t xml:space="preserve">  Change in inventories</t>
  </si>
  <si>
    <t xml:space="preserve">  Change in trade receivables</t>
  </si>
  <si>
    <t xml:space="preserve">  Change in trade payables</t>
  </si>
  <si>
    <t>Change in provisions</t>
  </si>
  <si>
    <t>Change in other operating assets and liabilities</t>
  </si>
  <si>
    <t>Cash inflow/outflow from operating activities</t>
  </si>
  <si>
    <t>Total investment in intangible assets and property, plant and equipment</t>
  </si>
  <si>
    <t>Proceeds from subsidies for intangible assets and property, plant and equipment</t>
  </si>
  <si>
    <t>Proceeds from the disposal of intangible assets and property, plant and equipment</t>
  </si>
  <si>
    <t>Expenditure for investment assets</t>
  </si>
  <si>
    <t>Proceeds from the disposal of investment assets and other business units</t>
  </si>
  <si>
    <t>Investments in marketable securities and investment funds</t>
  </si>
  <si>
    <t>Proceeds from the disposal of marketable securities and investment funds</t>
  </si>
  <si>
    <t>Cash inflow/outflow from investing activities</t>
  </si>
  <si>
    <t>Payments out of equity</t>
  </si>
  <si>
    <t>Treasury shares acquired</t>
  </si>
  <si>
    <t>Payment of dividends to shareholders</t>
  </si>
  <si>
    <t>Interest paid</t>
  </si>
  <si>
    <t>Proceeds from issue of non-current financial liabilities</t>
  </si>
  <si>
    <t>Repayment of non-current financial liabilities</t>
  </si>
  <si>
    <t>Change in financial liabilities</t>
  </si>
  <si>
    <t>Cash inflow/outflow from financing activities</t>
  </si>
  <si>
    <t>Effect of exchange rate on cash and cash equivalents</t>
  </si>
  <si>
    <t>Change in cash and cash equivalents</t>
  </si>
  <si>
    <t>Cash and cash equivalents as at 1 January</t>
  </si>
  <si>
    <t>Cash and cash equivalents as at 31 December</t>
  </si>
  <si>
    <t>Payment of dividends to non-controlling interests</t>
  </si>
  <si>
    <t>Free Cash Flow to the Firm (FCFF)</t>
  </si>
  <si>
    <t>Free Cash Flow Analysis</t>
  </si>
  <si>
    <t>Interpretation</t>
  </si>
  <si>
    <t>Operating Cash Flow - Capital Expenditures</t>
  </si>
  <si>
    <t>Free Cash Flow to Equity (FCFE)</t>
  </si>
  <si>
    <t>Operating Cash Flow - Capital Expenditures + Net Borrowing</t>
  </si>
  <si>
    <t>BMW generates enough cash to pay shareholders or reinvest</t>
  </si>
  <si>
    <t>BMW didn’t generate enough free cash to cover reinvestments in assets, and support debt and euity holders.</t>
  </si>
  <si>
    <t>2024 (€M)</t>
  </si>
  <si>
    <t>2023 (€M)</t>
  </si>
  <si>
    <t>INCOME STATEMENT</t>
  </si>
  <si>
    <t>BALANCE SHEET</t>
  </si>
  <si>
    <t>CASH FLOW STATEMENT</t>
  </si>
  <si>
    <t>Company Name :</t>
  </si>
  <si>
    <t>BMW Group (Bayerische Motoren Werke AG)</t>
  </si>
  <si>
    <t>Founded :</t>
  </si>
  <si>
    <t>Headquarters :</t>
  </si>
  <si>
    <t>Munich, Germany</t>
  </si>
  <si>
    <t>CEO :</t>
  </si>
  <si>
    <t>Oliver Zipse (as of 2024)</t>
  </si>
  <si>
    <t>Industry :</t>
  </si>
  <si>
    <t>Automotive</t>
  </si>
  <si>
    <t>Business Segments :</t>
  </si>
  <si>
    <t>Automotive, Motorcycles, Financial Services</t>
  </si>
  <si>
    <t>Brands :</t>
  </si>
  <si>
    <t>BMW, MINI, Rolls-Royce</t>
  </si>
  <si>
    <t>Employees :</t>
  </si>
  <si>
    <t>~ 150,000 (as per 2024 report)</t>
  </si>
  <si>
    <t>Website :</t>
  </si>
  <si>
    <t>http://www.bmwgroup.com</t>
  </si>
  <si>
    <t>Segment-wise Contribution To Group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</si>
</sst>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[$€-2]\ * #,##0.00_ ;_ [$€-2]\ * \-#,##0.00_ ;_ [$€-2]\ * &quot;-&quot;??_ ;_ @_ "/>
    <numFmt numFmtId="165" formatCode="#,##0_ ;\-#,##0\ "/>
    <numFmt numFmtId="166" formatCode="0.0%"/>
    <numFmt numFmtId="167" formatCode="_ [$€-2]\ * #,##0_ ;_ [$€-2]\ * \-#,##0_ ;_ [$€-2]\ * &quot;-&quot;_ ;_ @_ "/>
    <numFmt numFmtId="168" formatCode="[$€-2]\ #,##0"/>
    <numFmt numFmtId="169" formatCode="[$€-2]\ #,##0;[$€-2]\ \-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1" fillId="5" borderId="0" xfId="4"/>
    <xf numFmtId="0" fontId="1" fillId="3" borderId="0" xfId="2"/>
    <xf numFmtId="3" fontId="1" fillId="3" borderId="0" xfId="2" applyNumberFormat="1"/>
    <xf numFmtId="0" fontId="3" fillId="5" borderId="0" xfId="4" applyFont="1"/>
    <xf numFmtId="0" fontId="2" fillId="2" borderId="0" xfId="1" applyFont="1"/>
    <xf numFmtId="0" fontId="4" fillId="2" borderId="0" xfId="1"/>
    <xf numFmtId="3" fontId="1" fillId="5" borderId="0" xfId="4" applyNumberFormat="1"/>
    <xf numFmtId="3" fontId="3" fillId="5" borderId="0" xfId="4" applyNumberFormat="1" applyFont="1"/>
    <xf numFmtId="0" fontId="5" fillId="2" borderId="1" xfId="6" applyFill="1"/>
    <xf numFmtId="0" fontId="7" fillId="2" borderId="1" xfId="6" applyFont="1" applyFill="1"/>
    <xf numFmtId="0" fontId="6" fillId="5" borderId="2" xfId="7" applyFill="1"/>
    <xf numFmtId="3" fontId="6" fillId="5" borderId="2" xfId="7" applyNumberFormat="1" applyFill="1"/>
    <xf numFmtId="0" fontId="2" fillId="2" borderId="3" xfId="1" applyFont="1" applyBorder="1"/>
    <xf numFmtId="0" fontId="1" fillId="3" borderId="3" xfId="2" applyBorder="1" applyAlignment="1">
      <alignment vertical="top"/>
    </xf>
    <xf numFmtId="10" fontId="1" fillId="3" borderId="3" xfId="2" applyNumberFormat="1" applyBorder="1" applyAlignment="1">
      <alignment vertical="top"/>
    </xf>
    <xf numFmtId="0" fontId="1" fillId="3" borderId="3" xfId="2" applyBorder="1" applyAlignment="1">
      <alignment vertical="top" wrapText="1"/>
    </xf>
    <xf numFmtId="0" fontId="1" fillId="5" borderId="3" xfId="4" applyBorder="1"/>
    <xf numFmtId="0" fontId="3" fillId="5" borderId="3" xfId="4" applyFont="1" applyBorder="1"/>
    <xf numFmtId="0" fontId="2" fillId="2" borderId="4" xfId="1" applyFont="1" applyBorder="1"/>
    <xf numFmtId="0" fontId="2" fillId="2" borderId="5" xfId="1" applyFont="1" applyBorder="1"/>
    <xf numFmtId="0" fontId="2" fillId="2" borderId="6" xfId="1" applyFont="1" applyBorder="1"/>
    <xf numFmtId="0" fontId="2" fillId="2" borderId="7" xfId="1" applyFont="1" applyBorder="1"/>
    <xf numFmtId="0" fontId="2" fillId="2" borderId="8" xfId="1" applyFont="1" applyBorder="1"/>
    <xf numFmtId="0" fontId="2" fillId="2" borderId="9" xfId="1" applyFont="1" applyBorder="1"/>
    <xf numFmtId="0" fontId="0" fillId="3" borderId="3" xfId="2" applyFont="1" applyBorder="1"/>
    <xf numFmtId="167" fontId="1" fillId="3" borderId="3" xfId="2" applyNumberFormat="1" applyBorder="1"/>
    <xf numFmtId="0" fontId="1" fillId="3" borderId="3" xfId="2" applyBorder="1"/>
    <xf numFmtId="165" fontId="1" fillId="3" borderId="3" xfId="2" applyNumberFormat="1" applyBorder="1"/>
    <xf numFmtId="10" fontId="1" fillId="3" borderId="3" xfId="2" applyNumberFormat="1" applyBorder="1"/>
    <xf numFmtId="9" fontId="1" fillId="3" borderId="3" xfId="2" applyNumberFormat="1" applyBorder="1"/>
    <xf numFmtId="166" fontId="1" fillId="3" borderId="3" xfId="2" applyNumberFormat="1" applyBorder="1"/>
    <xf numFmtId="3" fontId="1" fillId="3" borderId="3" xfId="2" applyNumberFormat="1" applyBorder="1"/>
    <xf numFmtId="0" fontId="3" fillId="4" borderId="3" xfId="3" applyFont="1" applyBorder="1"/>
    <xf numFmtId="3" fontId="3" fillId="4" borderId="3" xfId="3" applyNumberFormat="1" applyFont="1" applyBorder="1"/>
    <xf numFmtId="0" fontId="0" fillId="0" borderId="3" xfId="0" applyBorder="1"/>
    <xf numFmtId="168" fontId="2" fillId="2" borderId="3" xfId="1" applyNumberFormat="1" applyFont="1" applyBorder="1"/>
    <xf numFmtId="168" fontId="1" fillId="3" borderId="3" xfId="2" applyNumberFormat="1" applyBorder="1"/>
    <xf numFmtId="169" fontId="1" fillId="3" borderId="3" xfId="2" applyNumberFormat="1" applyBorder="1"/>
    <xf numFmtId="0" fontId="1" fillId="3" borderId="3" xfId="2" applyNumberFormat="1" applyBorder="1"/>
    <xf numFmtId="164" fontId="1" fillId="3" borderId="3" xfId="2" applyNumberFormat="1" applyBorder="1"/>
    <xf numFmtId="0" fontId="2" fillId="2" borderId="10" xfId="1" applyFont="1" applyBorder="1"/>
    <xf numFmtId="0" fontId="3" fillId="5" borderId="10" xfId="4" applyFont="1" applyBorder="1" applyAlignment="1">
      <alignment vertical="top"/>
    </xf>
    <xf numFmtId="0" fontId="1" fillId="3" borderId="10" xfId="2" applyBorder="1" applyAlignment="1">
      <alignment vertical="top" wrapText="1"/>
    </xf>
    <xf numFmtId="10" fontId="1" fillId="3" borderId="10" xfId="2" applyNumberFormat="1" applyBorder="1" applyAlignment="1">
      <alignment vertical="top"/>
    </xf>
    <xf numFmtId="2" fontId="1" fillId="3" borderId="10" xfId="2" applyNumberFormat="1" applyBorder="1" applyAlignment="1">
      <alignment vertical="top"/>
    </xf>
    <xf numFmtId="0" fontId="2" fillId="2" borderId="10" xfId="1" applyFont="1" applyBorder="1" applyAlignment="1">
      <alignment vertical="top"/>
    </xf>
    <xf numFmtId="9" fontId="1" fillId="3" borderId="10" xfId="5" applyFill="1" applyBorder="1" applyAlignment="1">
      <alignment vertical="top"/>
    </xf>
    <xf numFmtId="0" fontId="4" fillId="6" borderId="10" xfId="8" applyBorder="1"/>
    <xf numFmtId="10" fontId="1" fillId="7" borderId="10" xfId="9" applyNumberFormat="1" applyBorder="1"/>
    <xf numFmtId="3" fontId="1" fillId="3" borderId="3" xfId="2" applyNumberFormat="1" applyBorder="1" applyAlignment="1">
      <alignment vertical="top"/>
    </xf>
    <xf numFmtId="0" fontId="12" fillId="2" borderId="3" xfId="7" applyFont="1" applyFill="1" applyBorder="1"/>
    <xf numFmtId="0" fontId="3" fillId="5" borderId="3" xfId="4" applyFont="1" applyBorder="1" applyAlignment="1">
      <alignment vertical="top" wrapText="1"/>
    </xf>
    <xf numFmtId="0" fontId="11" fillId="3" borderId="3" xfId="2" applyFont="1" applyBorder="1" applyAlignment="1">
      <alignment vertical="top" wrapText="1"/>
    </xf>
    <xf numFmtId="0" fontId="10" fillId="0" borderId="0" xfId="0" applyFont="1" applyAlignment="1">
      <alignment horizontal="right"/>
    </xf>
    <xf numFmtId="0" fontId="9" fillId="0" borderId="0" xfId="10" applyAlignment="1">
      <alignment horizontal="right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12" xfId="10" applyBorder="1" applyAlignment="1">
      <alignment horizontal="left"/>
    </xf>
    <xf numFmtId="0" fontId="9" fillId="0" borderId="0" xfId="10" applyBorder="1" applyAlignment="1">
      <alignment horizontal="left"/>
    </xf>
    <xf numFmtId="0" fontId="9" fillId="0" borderId="11" xfId="10" applyBorder="1" applyAlignment="1">
      <alignment horizontal="left"/>
    </xf>
    <xf numFmtId="0" fontId="9" fillId="0" borderId="0" xfId="10" applyAlignment="1">
      <alignment horizontal="left"/>
    </xf>
    <xf numFmtId="0" fontId="8" fillId="0" borderId="0" xfId="0" applyFont="1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7" fillId="2" borderId="3" xfId="6" applyFont="1" applyFill="1" applyBorder="1" applyAlignment="1">
      <alignment horizontal="center" vertical="center"/>
    </xf>
    <xf numFmtId="0" fontId="7" fillId="2" borderId="18" xfId="6" applyFont="1" applyFill="1" applyBorder="1" applyAlignment="1">
      <alignment horizontal="center" vertical="center"/>
    </xf>
    <xf numFmtId="0" fontId="7" fillId="2" borderId="19" xfId="6" applyFont="1" applyFill="1" applyBorder="1" applyAlignment="1">
      <alignment horizontal="center" vertical="center"/>
    </xf>
    <xf numFmtId="0" fontId="7" fillId="2" borderId="20" xfId="6" applyFont="1" applyFill="1" applyBorder="1" applyAlignment="1">
      <alignment horizontal="center" vertical="center"/>
    </xf>
    <xf numFmtId="0" fontId="3" fillId="5" borderId="3" xfId="4" applyFont="1" applyBorder="1" applyAlignment="1">
      <alignment horizontal="center"/>
    </xf>
    <xf numFmtId="0" fontId="3" fillId="5" borderId="3" xfId="4" applyFont="1" applyBorder="1" applyAlignment="1">
      <alignment horizontal="center" vertical="center"/>
    </xf>
    <xf numFmtId="0" fontId="7" fillId="2" borderId="10" xfId="6" applyFont="1" applyFill="1" applyBorder="1" applyAlignment="1">
      <alignment horizontal="center" vertical="top"/>
    </xf>
    <xf numFmtId="0" fontId="2" fillId="2" borderId="10" xfId="1" applyFont="1" applyBorder="1" applyAlignment="1">
      <alignment horizontal="center" vertical="center"/>
    </xf>
    <xf numFmtId="0" fontId="7" fillId="2" borderId="13" xfId="6" applyFont="1" applyFill="1" applyBorder="1" applyAlignment="1">
      <alignment horizontal="center" vertical="center"/>
    </xf>
    <xf numFmtId="0" fontId="7" fillId="2" borderId="14" xfId="6" applyFont="1" applyFill="1" applyBorder="1" applyAlignment="1">
      <alignment horizontal="center" vertical="center"/>
    </xf>
    <xf numFmtId="0" fontId="7" fillId="2" borderId="15" xfId="6" applyFont="1" applyFill="1" applyBorder="1" applyAlignment="1">
      <alignment horizontal="center" vertical="center"/>
    </xf>
    <xf numFmtId="0" fontId="7" fillId="2" borderId="16" xfId="6" applyFont="1" applyFill="1" applyBorder="1" applyAlignment="1">
      <alignment horizontal="center" vertical="center"/>
    </xf>
    <xf numFmtId="0" fontId="7" fillId="2" borderId="8" xfId="6" applyFont="1" applyFill="1" applyBorder="1" applyAlignment="1">
      <alignment horizontal="center" vertical="center"/>
    </xf>
    <xf numFmtId="0" fontId="7" fillId="2" borderId="17" xfId="6" applyFont="1" applyFill="1" applyBorder="1" applyAlignment="1">
      <alignment horizontal="center" vertical="center"/>
    </xf>
  </cellXfs>
  <cellStyles count="11">
    <cellStyle name="20% - Accent1" xfId="2" builtinId="30"/>
    <cellStyle name="20% - Accent3" xfId="9" builtinId="38"/>
    <cellStyle name="40% - Accent1" xfId="3" builtinId="31"/>
    <cellStyle name="60% - Accent1" xfId="4" builtinId="32"/>
    <cellStyle name="Accent1" xfId="1" builtinId="29"/>
    <cellStyle name="Accent3" xfId="8" builtinId="37"/>
    <cellStyle name="Heading 1" xfId="6" builtinId="16"/>
    <cellStyle name="Heading 2" xfId="7" builtinId="17"/>
    <cellStyle name="Hyperlink" xfId="10" builtinId="8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>
                <a:latin typeface="Times New Roman" panose="02020603050405020304" pitchFamily="18" charset="0"/>
                <a:cs typeface="Times New Roman" panose="02020603050405020304" pitchFamily="18" charset="0"/>
              </a:rPr>
              <a:t>Year-over-Year</a:t>
            </a:r>
            <a:r>
              <a:rPr lang="en-IN" sz="16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Comparison</a:t>
            </a:r>
            <a:endParaRPr lang="en-IN" sz="16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'Horizontal &amp; Vertical Analysis'!$A$4</c:f>
              <c:strCache>
                <c:ptCount val="1"/>
                <c:pt idx="0">
                  <c:v>Group Revenues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'Horizontal &amp; Vertical Analysis'!$B$3:$E$3</c:f>
              <c:strCache>
                <c:ptCount val="4"/>
                <c:pt idx="0">
                  <c:v>2021 % Change</c:v>
                </c:pt>
                <c:pt idx="1">
                  <c:v>2022 % Change</c:v>
                </c:pt>
                <c:pt idx="2">
                  <c:v>2023 % Change</c:v>
                </c:pt>
                <c:pt idx="3">
                  <c:v>2024 % Change</c:v>
                </c:pt>
              </c:strCache>
            </c:strRef>
          </c:cat>
          <c:val>
            <c:numRef>
              <c:f>'Horizontal &amp; Vertical Analysis'!$B$4:$E$4</c:f>
              <c:numCache>
                <c:formatCode>0.00%</c:formatCode>
                <c:ptCount val="4"/>
                <c:pt idx="0">
                  <c:v>0.12373977169411052</c:v>
                </c:pt>
                <c:pt idx="1">
                  <c:v>0.282014401423961</c:v>
                </c:pt>
                <c:pt idx="2">
                  <c:v>9.037234415538882E-2</c:v>
                </c:pt>
                <c:pt idx="3">
                  <c:v>-8.4361213649050151E-2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3-4163-99D5-AD2B9DDE68B1}"/>
            </c:ext>
          </c:extLst>
        </c:ser>
        <c:ser>
          <c:idx val="1"/>
          <c:order val="1"/>
          <c:tx>
            <c:strRef>
              <c:f>'Horizontal &amp; Vertical Analysis'!$A$5</c:f>
              <c:strCache>
                <c:ptCount val="1"/>
                <c:pt idx="0">
                  <c:v>Group EBIT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'Horizontal &amp; Vertical Analysis'!$B$3:$E$3</c:f>
              <c:strCache>
                <c:ptCount val="4"/>
                <c:pt idx="0">
                  <c:v>2021 % Change</c:v>
                </c:pt>
                <c:pt idx="1">
                  <c:v>2022 % Change</c:v>
                </c:pt>
                <c:pt idx="2">
                  <c:v>2023 % Change</c:v>
                </c:pt>
                <c:pt idx="3">
                  <c:v>2024 % Change</c:v>
                </c:pt>
              </c:strCache>
            </c:strRef>
          </c:cat>
          <c:val>
            <c:numRef>
              <c:f>'Horizontal &amp; Vertical Analysis'!$B$5:$E$5</c:f>
              <c:numCache>
                <c:formatCode>0.00%</c:formatCode>
                <c:ptCount val="4"/>
                <c:pt idx="0">
                  <c:v>1.7743271221532091</c:v>
                </c:pt>
                <c:pt idx="1">
                  <c:v>4.4701492537313432E-2</c:v>
                </c:pt>
                <c:pt idx="2">
                  <c:v>0.32023715979712836</c:v>
                </c:pt>
                <c:pt idx="3">
                  <c:v>-0.37728600800779138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23-4163-99D5-AD2B9DDE68B1}"/>
            </c:ext>
          </c:extLst>
        </c:ser>
        <c:ser>
          <c:idx val="2"/>
          <c:order val="2"/>
          <c:tx>
            <c:strRef>
              <c:f>'Horizontal &amp; Vertical Analysis'!$A$6</c:f>
              <c:strCache>
                <c:ptCount val="1"/>
                <c:pt idx="0">
                  <c:v>Group EBT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'Horizontal &amp; Vertical Analysis'!$B$3:$E$3</c:f>
              <c:strCache>
                <c:ptCount val="4"/>
                <c:pt idx="0">
                  <c:v>2021 % Change</c:v>
                </c:pt>
                <c:pt idx="1">
                  <c:v>2022 % Change</c:v>
                </c:pt>
                <c:pt idx="2">
                  <c:v>2023 % Change</c:v>
                </c:pt>
                <c:pt idx="3">
                  <c:v>2024 % Change</c:v>
                </c:pt>
              </c:strCache>
            </c:strRef>
          </c:cat>
          <c:val>
            <c:numRef>
              <c:f>'Horizontal &amp; Vertical Analysis'!$B$6:$E$6</c:f>
              <c:numCache>
                <c:formatCode>0.00%</c:formatCode>
                <c:ptCount val="4"/>
                <c:pt idx="0">
                  <c:v>2.0754500191497511</c:v>
                </c:pt>
                <c:pt idx="1">
                  <c:v>0.46382316313823163</c:v>
                </c:pt>
                <c:pt idx="2">
                  <c:v>-0.27278914458292569</c:v>
                </c:pt>
                <c:pt idx="3">
                  <c:v>-0.35827094057089376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23-4163-99D5-AD2B9DDE68B1}"/>
            </c:ext>
          </c:extLst>
        </c:ser>
        <c:ser>
          <c:idx val="3"/>
          <c:order val="3"/>
          <c:tx>
            <c:strRef>
              <c:f>'Horizontal &amp; Vertical Analysis'!$A$7</c:f>
              <c:strCache>
                <c:ptCount val="1"/>
                <c:pt idx="0">
                  <c:v>Group Net Profit/Loss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'Horizontal &amp; Vertical Analysis'!$B$3:$E$3</c:f>
              <c:strCache>
                <c:ptCount val="4"/>
                <c:pt idx="0">
                  <c:v>2021 % Change</c:v>
                </c:pt>
                <c:pt idx="1">
                  <c:v>2022 % Change</c:v>
                </c:pt>
                <c:pt idx="2">
                  <c:v>2023 % Change</c:v>
                </c:pt>
                <c:pt idx="3">
                  <c:v>2024 % Change</c:v>
                </c:pt>
              </c:strCache>
            </c:strRef>
          </c:cat>
          <c:val>
            <c:numRef>
              <c:f>'Horizontal &amp; Vertical Analysis'!$B$7:$E$7</c:f>
              <c:numCache>
                <c:formatCode>0.00%</c:formatCode>
                <c:ptCount val="4"/>
                <c:pt idx="0">
                  <c:v>2.2312678247342492</c:v>
                </c:pt>
                <c:pt idx="1">
                  <c:v>0.49097328091149806</c:v>
                </c:pt>
                <c:pt idx="2">
                  <c:v>-0.34533419438165969</c:v>
                </c:pt>
                <c:pt idx="3">
                  <c:v>-0.36884504726674888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3-4163-99D5-AD2B9DDE68B1}"/>
            </c:ext>
          </c:extLst>
        </c:ser>
        <c:ser>
          <c:idx val="4"/>
          <c:order val="4"/>
          <c:tx>
            <c:strRef>
              <c:f>'Horizontal &amp; Vertical Analysis'!$A$8</c:f>
              <c:strCache>
                <c:ptCount val="1"/>
                <c:pt idx="0">
                  <c:v>Earnings per Share (EPS)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'Horizontal &amp; Vertical Analysis'!$B$3:$E$3</c:f>
              <c:strCache>
                <c:ptCount val="4"/>
                <c:pt idx="0">
                  <c:v>2021 % Change</c:v>
                </c:pt>
                <c:pt idx="1">
                  <c:v>2022 % Change</c:v>
                </c:pt>
                <c:pt idx="2">
                  <c:v>2023 % Change</c:v>
                </c:pt>
                <c:pt idx="3">
                  <c:v>2024 % Change</c:v>
                </c:pt>
              </c:strCache>
            </c:strRef>
          </c:cat>
          <c:val>
            <c:numRef>
              <c:f>'Horizontal &amp; Vertical Analysis'!$B$8:$E$8</c:f>
              <c:numCache>
                <c:formatCode>0.00%</c:formatCode>
                <c:ptCount val="4"/>
                <c:pt idx="0">
                  <c:v>2.2757417102966837</c:v>
                </c:pt>
                <c:pt idx="1">
                  <c:v>0.45498135322322852</c:v>
                </c:pt>
                <c:pt idx="2">
                  <c:v>-0.35298425485170259</c:v>
                </c:pt>
                <c:pt idx="3">
                  <c:v>-0.34238822863610652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23-4163-99D5-AD2B9DDE6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53247"/>
        <c:axId val="565149887"/>
      </c:lineChart>
      <c:catAx>
        <c:axId val="565153247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49887"/>
        <c:crosses val="autoZero"/>
        <c:auto val="1"/>
        <c:lblAlgn val="ctr"/>
        <c:lblOffset val="100"/>
        <c:noMultiLvlLbl val="0"/>
      </c:catAx>
      <c:valAx>
        <c:axId val="5651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5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Free cash flow analysis</a:t>
            </a:r>
          </a:p>
          <a:p>
            <a:pPr>
              <a:defRPr/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2024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'FCF Analysis'!$A$4</c:f>
              <c:strCache>
                <c:ptCount val="1"/>
                <c:pt idx="0">
                  <c:v>Free Cash Flow to the Firm (FCFF)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'FCF Analysis'!$C$3:$D$3</c:f>
              <c:strCache>
                <c:ptCount val="2"/>
                <c:pt idx="0">
                  <c:v>2024 (€M)</c:v>
                </c:pt>
                <c:pt idx="1">
                  <c:v>2023 (€M)</c:v>
                </c:pt>
              </c:strCache>
            </c:strRef>
          </c:cat>
          <c:val>
            <c:numRef>
              <c:f>'FCF Analysis'!$C$4:$D$4</c:f>
              <c:numCache>
                <c:formatCode>#,##0</c:formatCode>
                <c:ptCount val="2"/>
                <c:pt idx="0">
                  <c:v>-4639</c:v>
                </c:pt>
                <c:pt idx="1">
                  <c:v>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0-46C1-8485-C9249F9EF1C2}"/>
            </c:ext>
          </c:extLst>
        </c:ser>
        <c:ser>
          <c:idx val="1"/>
          <c:order val="1"/>
          <c:tx>
            <c:strRef>
              <c:f>'FCF Analysis'!$A$5</c:f>
              <c:strCache>
                <c:ptCount val="1"/>
                <c:pt idx="0">
                  <c:v>Free Cash Flow to Equity (FCFE)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'FCF Analysis'!$C$3:$D$3</c:f>
              <c:strCache>
                <c:ptCount val="2"/>
                <c:pt idx="0">
                  <c:v>2024 (€M)</c:v>
                </c:pt>
                <c:pt idx="1">
                  <c:v>2023 (€M)</c:v>
                </c:pt>
              </c:strCache>
            </c:strRef>
          </c:cat>
          <c:val>
            <c:numRef>
              <c:f>'FCF Analysis'!$C$5:$D$5</c:f>
              <c:numCache>
                <c:formatCode>#,##0</c:formatCode>
                <c:ptCount val="2"/>
                <c:pt idx="0">
                  <c:v>3204</c:v>
                </c:pt>
                <c:pt idx="1">
                  <c:v>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0-46C1-8485-C9249F9EF1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9417744"/>
        <c:axId val="1699418224"/>
      </c:barChart>
      <c:catAx>
        <c:axId val="1699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18224"/>
        <c:crosses val="autoZero"/>
        <c:auto val="1"/>
        <c:lblAlgn val="ctr"/>
        <c:lblOffset val="100"/>
        <c:noMultiLvlLbl val="0"/>
      </c:catAx>
      <c:valAx>
        <c:axId val="1699418224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9941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0">
                <a:latin typeface="Times New Roman" panose="02020603050405020304" pitchFamily="18" charset="0"/>
                <a:cs typeface="Times New Roman" panose="02020603050405020304" pitchFamily="18" charset="0"/>
              </a:rPr>
              <a:t>Income</a:t>
            </a:r>
            <a:r>
              <a:rPr lang="en-IN" sz="1600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Statement Vertical Analysis</a:t>
            </a:r>
            <a:endParaRPr lang="en-IN" sz="1600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&amp; Vertical Analysis'!$A$15:$A$22</c:f>
              <c:strCache>
                <c:ptCount val="8"/>
                <c:pt idx="0">
                  <c:v>Cost of Sales</c:v>
                </c:pt>
                <c:pt idx="1">
                  <c:v>Gross Profit</c:v>
                </c:pt>
                <c:pt idx="2">
                  <c:v>R&amp;D Expenses</c:v>
                </c:pt>
                <c:pt idx="3">
                  <c:v>Other Operating Income</c:v>
                </c:pt>
                <c:pt idx="4">
                  <c:v>EBIT (Operating Profit)</c:v>
                </c:pt>
                <c:pt idx="5">
                  <c:v>Financial Expenses/Income</c:v>
                </c:pt>
                <c:pt idx="6">
                  <c:v>Profit Before Tax (EBT)</c:v>
                </c:pt>
                <c:pt idx="7">
                  <c:v>Net Profit/Loss</c:v>
                </c:pt>
              </c:strCache>
            </c:strRef>
          </c:cat>
          <c:val>
            <c:numRef>
              <c:f>'Horizontal &amp; Vertical Analysis'!$B$15:$B$22</c:f>
              <c:numCache>
                <c:formatCode>0.00%</c:formatCode>
                <c:ptCount val="8"/>
                <c:pt idx="0">
                  <c:v>0.83919792105632818</c:v>
                </c:pt>
                <c:pt idx="1">
                  <c:v>0.16080207894367188</c:v>
                </c:pt>
                <c:pt idx="2">
                  <c:v>6.4000000000000001E-2</c:v>
                </c:pt>
                <c:pt idx="3">
                  <c:v>9.9100997331085829E-3</c:v>
                </c:pt>
                <c:pt idx="4">
                  <c:v>8.0832982160415789E-2</c:v>
                </c:pt>
                <c:pt idx="5">
                  <c:v>3.778620592779885E-3</c:v>
                </c:pt>
                <c:pt idx="6">
                  <c:v>7.7054361567635898E-2</c:v>
                </c:pt>
                <c:pt idx="7">
                  <c:v>5.3926113218148615E-2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D-4B26-AFE6-2AF85043BAF6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&amp; Vertical Analysis'!$A$15:$A$22</c:f>
              <c:strCache>
                <c:ptCount val="8"/>
                <c:pt idx="0">
                  <c:v>Cost of Sales</c:v>
                </c:pt>
                <c:pt idx="1">
                  <c:v>Gross Profit</c:v>
                </c:pt>
                <c:pt idx="2">
                  <c:v>R&amp;D Expenses</c:v>
                </c:pt>
                <c:pt idx="3">
                  <c:v>Other Operating Income</c:v>
                </c:pt>
                <c:pt idx="4">
                  <c:v>EBIT (Operating Profit)</c:v>
                </c:pt>
                <c:pt idx="5">
                  <c:v>Financial Expenses/Income</c:v>
                </c:pt>
                <c:pt idx="6">
                  <c:v>Profit Before Tax (EBT)</c:v>
                </c:pt>
                <c:pt idx="7">
                  <c:v>Net Profit/Loss</c:v>
                </c:pt>
              </c:strCache>
            </c:strRef>
          </c:cat>
          <c:val>
            <c:numRef>
              <c:f>'Horizontal &amp; Vertical Analysis'!$C$15:$C$22</c:f>
              <c:numCache>
                <c:formatCode>0.00%</c:formatCode>
                <c:ptCount val="8"/>
                <c:pt idx="0">
                  <c:v>0.80907149931188826</c:v>
                </c:pt>
                <c:pt idx="1">
                  <c:v>0.19092850068811174</c:v>
                </c:pt>
                <c:pt idx="2">
                  <c:v>0.05</c:v>
                </c:pt>
                <c:pt idx="3">
                  <c:v>6.7203436700150488E-3</c:v>
                </c:pt>
                <c:pt idx="4">
                  <c:v>0.1188568341715006</c:v>
                </c:pt>
                <c:pt idx="5">
                  <c:v>8.9132979202304861E-3</c:v>
                </c:pt>
                <c:pt idx="6">
                  <c:v>0.10994353625127011</c:v>
                </c:pt>
                <c:pt idx="7">
                  <c:v>7.8232517460031639E-2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9D-4B26-AFE6-2AF85043BA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3179551"/>
        <c:axId val="623151231"/>
      </c:barChart>
      <c:catAx>
        <c:axId val="62317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51231"/>
        <c:crosses val="autoZero"/>
        <c:auto val="1"/>
        <c:lblAlgn val="ctr"/>
        <c:lblOffset val="100"/>
        <c:noMultiLvlLbl val="0"/>
      </c:catAx>
      <c:valAx>
        <c:axId val="623151231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6231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Balance</a:t>
            </a:r>
            <a:r>
              <a:rPr lang="en-IN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sheet analysis</a:t>
            </a:r>
            <a:endParaRPr lang="en-I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&amp; Vertical Analysis'!$A$28:$A$33</c:f>
              <c:strCache>
                <c:ptCount val="6"/>
                <c:pt idx="0">
                  <c:v>Non-Current Assets</c:v>
                </c:pt>
                <c:pt idx="1">
                  <c:v>Current Assets</c:v>
                </c:pt>
                <c:pt idx="2">
                  <c:v>Total Liabilities</c:v>
                </c:pt>
                <c:pt idx="3">
                  <c:v>  •Non-Current Liabilities</c:v>
                </c:pt>
                <c:pt idx="4">
                  <c:v>  •Current Liabilities</c:v>
                </c:pt>
                <c:pt idx="5">
                  <c:v>Shareholder's Equity</c:v>
                </c:pt>
              </c:strCache>
            </c:strRef>
          </c:cat>
          <c:val>
            <c:numRef>
              <c:f>'Horizontal &amp; Vertical Analysis'!$B$28:$B$33</c:f>
              <c:numCache>
                <c:formatCode>0.00%</c:formatCode>
                <c:ptCount val="6"/>
                <c:pt idx="0">
                  <c:v>0.6399870019273004</c:v>
                </c:pt>
                <c:pt idx="1">
                  <c:v>0.36001299807269954</c:v>
                </c:pt>
                <c:pt idx="2">
                  <c:v>0.645156350380231</c:v>
                </c:pt>
                <c:pt idx="3">
                  <c:v>0.31763106389972062</c:v>
                </c:pt>
                <c:pt idx="4">
                  <c:v>0.32752528648051038</c:v>
                </c:pt>
                <c:pt idx="5">
                  <c:v>0.354843649619769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A-418D-8ACA-26A27068CAF4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'Horizontal &amp; Vertical Analysis'!$A$28:$A$33</c:f>
              <c:strCache>
                <c:ptCount val="6"/>
                <c:pt idx="0">
                  <c:v>Non-Current Assets</c:v>
                </c:pt>
                <c:pt idx="1">
                  <c:v>Current Assets</c:v>
                </c:pt>
                <c:pt idx="2">
                  <c:v>Total Liabilities</c:v>
                </c:pt>
                <c:pt idx="3">
                  <c:v>  •Non-Current Liabilities</c:v>
                </c:pt>
                <c:pt idx="4">
                  <c:v>  •Current Liabilities</c:v>
                </c:pt>
                <c:pt idx="5">
                  <c:v>Shareholder's Equity</c:v>
                </c:pt>
              </c:strCache>
            </c:strRef>
          </c:cat>
          <c:val>
            <c:numRef>
              <c:f>'Horizontal &amp; Vertical Analysis'!$C$28:$C$33</c:f>
              <c:numCache>
                <c:formatCode>0.00%</c:formatCode>
                <c:ptCount val="6"/>
                <c:pt idx="0">
                  <c:v>0.62145960381043486</c:v>
                </c:pt>
                <c:pt idx="1">
                  <c:v>0.37854039618956514</c:v>
                </c:pt>
                <c:pt idx="2">
                  <c:v>0.62962652955478493</c:v>
                </c:pt>
                <c:pt idx="3">
                  <c:v>0.28285702897684245</c:v>
                </c:pt>
                <c:pt idx="4">
                  <c:v>0.34676950057794254</c:v>
                </c:pt>
                <c:pt idx="5">
                  <c:v>0.37037347044521501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A-418D-8ACA-26A27068C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23196351"/>
        <c:axId val="623193951"/>
      </c:barChart>
      <c:catAx>
        <c:axId val="62319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193951"/>
        <c:crosses val="autoZero"/>
        <c:auto val="1"/>
        <c:lblAlgn val="ctr"/>
        <c:lblOffset val="100"/>
        <c:noMultiLvlLbl val="0"/>
      </c:catAx>
      <c:valAx>
        <c:axId val="623193951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62319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IN" sz="16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Segment-Wise Group Revenue Breakdown</a:t>
            </a:r>
          </a:p>
          <a:p>
            <a:pPr algn="ctr" rtl="0">
              <a:defRPr lang="en-IN" sz="1600" b="0" cap="all" spc="120" normalizeH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IN" sz="1600" b="0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2023 vs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IN" sz="1600" b="0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2023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E9-4B89-97D5-6642251D14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3FB-48E5-8591-C6948F791D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3FB-48E5-8591-C6948F791D38}"/>
              </c:ext>
            </c:extLst>
          </c:dPt>
          <c:dLbls>
            <c:dLbl>
              <c:idx val="1"/>
              <c:layout>
                <c:manualLayout>
                  <c:x val="3.6111111111111108E-2"/>
                  <c:y val="-8.4875562720133283E-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FB-48E5-8591-C6948F791D38}"/>
                </c:ext>
              </c:extLst>
            </c:dLbl>
            <c:dLbl>
              <c:idx val="2"/>
              <c:layout>
                <c:manualLayout>
                  <c:x val="1.1111111111111059E-2"/>
                  <c:y val="1.388888888888888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FB-48E5-8591-C6948F791D3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'Horizontal &amp; Vertical Analysis'!$A$38:$A$40</c:f>
              <c:strCache>
                <c:ptCount val="3"/>
                <c:pt idx="0">
                  <c:v>  Automotive</c:v>
                </c:pt>
                <c:pt idx="1">
                  <c:v>  Motorcycles</c:v>
                </c:pt>
                <c:pt idx="2">
                  <c:v>  Financial Services</c:v>
                </c:pt>
              </c:strCache>
            </c:strRef>
          </c:cat>
          <c:val>
            <c:numRef>
              <c:f>'Horizontal &amp; Vertical Analysis'!$E$38:$E$40</c:f>
              <c:numCache>
                <c:formatCode>[$€-2]\ #,##0</c:formatCode>
                <c:ptCount val="3"/>
                <c:pt idx="0">
                  <c:v>132277</c:v>
                </c:pt>
                <c:pt idx="1">
                  <c:v>3214</c:v>
                </c:pt>
                <c:pt idx="2">
                  <c:v>36227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B-48E5-8591-C6948F791D38}"/>
            </c:ext>
          </c:extLst>
        </c:ser>
        <c:ser>
          <c:idx val="1"/>
          <c:order val="1"/>
          <c:tx>
            <c:v>2024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3FB-48E5-8591-C6948F791D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3FB-48E5-8591-C6948F791D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3FB-48E5-8591-C6948F791D38}"/>
              </c:ext>
            </c:extLst>
          </c:dPt>
          <c:dLbls>
            <c:dLbl>
              <c:idx val="0"/>
              <c:layout>
                <c:manualLayout>
                  <c:x val="1.3888888888888888E-2"/>
                  <c:y val="3.24074074074074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FB-48E5-8591-C6948F791D38}"/>
                </c:ext>
              </c:extLst>
            </c:dLbl>
            <c:dLbl>
              <c:idx val="1"/>
              <c:layout>
                <c:manualLayout>
                  <c:x val="-2.7777777777777828E-2"/>
                  <c:y val="-8.4875562720133283E-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FB-48E5-8591-C6948F791D38}"/>
                </c:ext>
              </c:extLst>
            </c:dLbl>
            <c:dLbl>
              <c:idx val="2"/>
              <c:layout>
                <c:manualLayout>
                  <c:x val="-1.388888888888894E-2"/>
                  <c:y val="-2.777777777777782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FB-48E5-8591-C6948F791D3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'Horizontal &amp; Vertical Analysis'!$A$38:$A$40</c:f>
              <c:strCache>
                <c:ptCount val="3"/>
                <c:pt idx="0">
                  <c:v>  Automotive</c:v>
                </c:pt>
                <c:pt idx="1">
                  <c:v>  Motorcycles</c:v>
                </c:pt>
                <c:pt idx="2">
                  <c:v>  Financial Services</c:v>
                </c:pt>
              </c:strCache>
            </c:strRef>
          </c:cat>
          <c:val>
            <c:numRef>
              <c:f>'Horizontal &amp; Vertical Analysis'!$F$38:$F$40</c:f>
              <c:numCache>
                <c:formatCode>[$€-2]\ #,##0</c:formatCode>
                <c:ptCount val="3"/>
                <c:pt idx="0">
                  <c:v>124917</c:v>
                </c:pt>
                <c:pt idx="1">
                  <c:v>3220</c:v>
                </c:pt>
                <c:pt idx="2">
                  <c:v>38562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B-48E5-8591-C6948F791D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Profitability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Analysis'!$A$3:$A$7</c:f>
              <c:strCache>
                <c:ptCount val="5"/>
                <c:pt idx="0">
                  <c:v>Gross Profit Margin</c:v>
                </c:pt>
                <c:pt idx="1">
                  <c:v>Operating Margin (EBIT)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'Ratio Analysis'!$C$3:$C$7</c:f>
              <c:numCache>
                <c:formatCode>0.00%</c:formatCode>
                <c:ptCount val="5"/>
                <c:pt idx="0">
                  <c:v>0.16080207894367188</c:v>
                </c:pt>
                <c:pt idx="1">
                  <c:v>8.0832982160415789E-2</c:v>
                </c:pt>
                <c:pt idx="2">
                  <c:v>5.3926113218148615E-2</c:v>
                </c:pt>
                <c:pt idx="3">
                  <c:v>2.8677931663006289E-2</c:v>
                </c:pt>
                <c:pt idx="4">
                  <c:v>8.081850046840626E-2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0-4CF5-8C9D-E05392AF9772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Analysis'!$A$3:$A$7</c:f>
              <c:strCache>
                <c:ptCount val="5"/>
                <c:pt idx="0">
                  <c:v>Gross Profit Margin</c:v>
                </c:pt>
                <c:pt idx="1">
                  <c:v>Operating Margin (EBIT)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</c:strCache>
            </c:strRef>
          </c:cat>
          <c:val>
            <c:numRef>
              <c:f>'Ratio Analysis'!$D$3:$D$7</c:f>
              <c:numCache>
                <c:formatCode>0.00%</c:formatCode>
                <c:ptCount val="5"/>
                <c:pt idx="0">
                  <c:v>0.19092850068811174</c:v>
                </c:pt>
                <c:pt idx="1">
                  <c:v>0.1188568341715006</c:v>
                </c:pt>
                <c:pt idx="2">
                  <c:v>7.8232517460031639E-2</c:v>
                </c:pt>
                <c:pt idx="3">
                  <c:v>4.848738490972139E-2</c:v>
                </c:pt>
                <c:pt idx="4">
                  <c:v>0.13091484347255256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0-4CF5-8C9D-E05392AF9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40191599"/>
        <c:axId val="2140192079"/>
      </c:barChart>
      <c:catAx>
        <c:axId val="214019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192079"/>
        <c:crosses val="autoZero"/>
        <c:auto val="1"/>
        <c:lblAlgn val="ctr"/>
        <c:lblOffset val="100"/>
        <c:noMultiLvlLbl val="0"/>
      </c:catAx>
      <c:valAx>
        <c:axId val="2140192079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214019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Liquidity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Analysis'!$A$12:$A$13</c:f>
              <c:strCache>
                <c:ptCount val="2"/>
                <c:pt idx="0">
                  <c:v>Current Ratio</c:v>
                </c:pt>
                <c:pt idx="1">
                  <c:v>Quick Ratio</c:v>
                </c:pt>
              </c:strCache>
            </c:strRef>
          </c:cat>
          <c:val>
            <c:numRef>
              <c:f>'Ratio Analysis'!$C$12:$C$13</c:f>
              <c:numCache>
                <c:formatCode>0.00</c:formatCode>
                <c:ptCount val="2"/>
                <c:pt idx="0">
                  <c:v>1.0991914607305364</c:v>
                </c:pt>
                <c:pt idx="1">
                  <c:v>0.82108360227622623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709-BC26-A702A906019F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Analysis'!$A$12:$A$13</c:f>
              <c:strCache>
                <c:ptCount val="2"/>
                <c:pt idx="0">
                  <c:v>Current Ratio</c:v>
                </c:pt>
                <c:pt idx="1">
                  <c:v>Quick Ratio</c:v>
                </c:pt>
              </c:strCache>
            </c:strRef>
          </c:cat>
          <c:val>
            <c:numRef>
              <c:f>'Ratio Analysis'!$D$12:$D$13</c:f>
              <c:numCache>
                <c:formatCode>0.00</c:formatCode>
                <c:ptCount val="2"/>
                <c:pt idx="0">
                  <c:v>1.0916196365559017</c:v>
                </c:pt>
                <c:pt idx="1">
                  <c:v>0.8189905863150998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2-4709-BC26-A702A90601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70528623"/>
        <c:axId val="619968719"/>
      </c:barChart>
      <c:catAx>
        <c:axId val="187052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968719"/>
        <c:crosses val="autoZero"/>
        <c:auto val="1"/>
        <c:lblAlgn val="ctr"/>
        <c:lblOffset val="100"/>
        <c:noMultiLvlLbl val="0"/>
      </c:catAx>
      <c:valAx>
        <c:axId val="61996871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87052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SOLVENCY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>
                  <a:alpha val="83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  <a:round/>
              </a:ln>
              <a:effectLst/>
            </c:spPr>
            <c:txPr>
              <a:bodyPr rot="0" spcFirstLastPara="1" vertOverflow="clip" horzOverflow="clip" vert="horz" wrap="square" lIns="38100" tIns="19050" rIns="36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'Ratio Analysis'!$A$18:$A$20</c:f>
              <c:strCache>
                <c:ptCount val="3"/>
                <c:pt idx="0">
                  <c:v>Debt to Equity</c:v>
                </c:pt>
                <c:pt idx="1">
                  <c:v>Debt Ratio</c:v>
                </c:pt>
                <c:pt idx="2">
                  <c:v>Interest Coverage</c:v>
                </c:pt>
              </c:strCache>
            </c:strRef>
          </c:cat>
          <c:val>
            <c:numRef>
              <c:f>'Ratio Analysis'!$C$18:$C$20</c:f>
              <c:numCache>
                <c:formatCode>0.00</c:formatCode>
                <c:ptCount val="3"/>
                <c:pt idx="0">
                  <c:v>1.8181425849710009</c:v>
                </c:pt>
                <c:pt idx="1">
                  <c:v>0.645156350380231</c:v>
                </c:pt>
                <c:pt idx="2">
                  <c:v>21.392193308550187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312-A4F7-90D6747E8FED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dLbls>
            <c:dLbl>
              <c:idx val="2"/>
              <c:layout>
                <c:manualLayout>
                  <c:x val="-1.0185067526415994E-16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34-4312-A4F7-90D6747E8F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'Ratio Analysis'!$A$18:$A$20</c:f>
              <c:strCache>
                <c:ptCount val="3"/>
                <c:pt idx="0">
                  <c:v>Debt to Equity</c:v>
                </c:pt>
                <c:pt idx="1">
                  <c:v>Debt Ratio</c:v>
                </c:pt>
                <c:pt idx="2">
                  <c:v>Interest Coverage</c:v>
                </c:pt>
              </c:strCache>
            </c:strRef>
          </c:cat>
          <c:val>
            <c:numRef>
              <c:f>'Ratio Analysis'!$D$18:$D$20</c:f>
              <c:numCache>
                <c:formatCode>0.00</c:formatCode>
                <c:ptCount val="3"/>
                <c:pt idx="0">
                  <c:v>1.6999774006435435</c:v>
                </c:pt>
                <c:pt idx="1">
                  <c:v>0.62962652955478493</c:v>
                </c:pt>
                <c:pt idx="2">
                  <c:v>13.334776334776334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312-A4F7-90D6747E8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52863"/>
        <c:axId val="615154783"/>
        <c:axId val="643709215"/>
      </c:line3DChart>
      <c:catAx>
        <c:axId val="6151528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54783"/>
        <c:crosses val="autoZero"/>
        <c:auto val="1"/>
        <c:lblAlgn val="ctr"/>
        <c:lblOffset val="100"/>
        <c:noMultiLvlLbl val="0"/>
      </c:catAx>
      <c:valAx>
        <c:axId val="6151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52863"/>
        <c:crosses val="autoZero"/>
        <c:crossBetween val="between"/>
      </c:valAx>
      <c:serAx>
        <c:axId val="6437092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1547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ROA V/S ROE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2024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Analysis'!$A$6:$A$7</c:f>
              <c:strCache>
                <c:ptCount val="2"/>
                <c:pt idx="0">
                  <c:v>Return on Assets (ROA)</c:v>
                </c:pt>
                <c:pt idx="1">
                  <c:v>Return on Equity (ROE)</c:v>
                </c:pt>
              </c:strCache>
            </c:strRef>
          </c:cat>
          <c:val>
            <c:numRef>
              <c:f>'Ratio Analysis'!$C$6:$C$7</c:f>
              <c:numCache>
                <c:formatCode>0.00%</c:formatCode>
                <c:ptCount val="2"/>
                <c:pt idx="0">
                  <c:v>2.8677931663006289E-2</c:v>
                </c:pt>
                <c:pt idx="1">
                  <c:v>8.081850046840626E-2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F-4551-93F8-4F2F5015E372}"/>
            </c:ext>
          </c:extLst>
        </c:ser>
        <c:ser>
          <c:idx val="1"/>
          <c:order val="1"/>
          <c:tx>
            <c:v>2023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'Ratio Analysis'!$A$6:$A$7</c:f>
              <c:strCache>
                <c:ptCount val="2"/>
                <c:pt idx="0">
                  <c:v>Return on Assets (ROA)</c:v>
                </c:pt>
                <c:pt idx="1">
                  <c:v>Return on Equity (ROE)</c:v>
                </c:pt>
              </c:strCache>
            </c:strRef>
          </c:cat>
          <c:val>
            <c:numRef>
              <c:f>'Ratio Analysis'!$D$6:$D$7</c:f>
              <c:numCache>
                <c:formatCode>0.00%</c:formatCode>
                <c:ptCount val="2"/>
                <c:pt idx="0">
                  <c:v>4.848738490972139E-2</c:v>
                </c:pt>
                <c:pt idx="1">
                  <c:v>0.13091484347255256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F-4551-93F8-4F2F5015E3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625539183"/>
        <c:axId val="625542063"/>
      </c:barChart>
      <c:catAx>
        <c:axId val="62553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42063"/>
        <c:crosses val="autoZero"/>
        <c:auto val="1"/>
        <c:lblAlgn val="ctr"/>
        <c:lblOffset val="100"/>
        <c:noMultiLvlLbl val="0"/>
      </c:catAx>
      <c:valAx>
        <c:axId val="625542063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2553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BMW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FINANCIAL HEALTH RADAR - 2024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2024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A3-407C-B8D7-71FE4E0C5629}"/>
              </c:ext>
            </c:extLst>
          </c:dPt>
          <c:cat>
            <c:strRef>
              <c:f>'Ratio Analysis'!$A$32:$A$38</c:f>
              <c:strCache>
                <c:ptCount val="7"/>
                <c:pt idx="0">
                  <c:v>Gross Profit Margin</c:v>
                </c:pt>
                <c:pt idx="1">
                  <c:v>Operating Margin (EBIT)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  <c:pt idx="5">
                  <c:v>Current Ratio</c:v>
                </c:pt>
                <c:pt idx="6">
                  <c:v>Debt to Equity</c:v>
                </c:pt>
              </c:strCache>
            </c:strRef>
          </c:cat>
          <c:val>
            <c:numRef>
              <c:f>'Ratio Analysis'!$B$32:$B$38</c:f>
              <c:numCache>
                <c:formatCode>0.00%</c:formatCode>
                <c:ptCount val="7"/>
                <c:pt idx="0">
                  <c:v>0.16080207894367188</c:v>
                </c:pt>
                <c:pt idx="1">
                  <c:v>8.0832982160415789E-2</c:v>
                </c:pt>
                <c:pt idx="2">
                  <c:v>5.3926113218148615E-2</c:v>
                </c:pt>
                <c:pt idx="3">
                  <c:v>2.8677931663006289E-2</c:v>
                </c:pt>
                <c:pt idx="4">
                  <c:v>8.081850046840626E-2</c:v>
                </c:pt>
                <c:pt idx="5" formatCode="0%">
                  <c:v>1.0991914607305364</c:v>
                </c:pt>
                <c:pt idx="6" formatCode="0%">
                  <c:v>1.8181425849710009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3-407C-B8D7-71FE4E0C5629}"/>
            </c:ext>
          </c:extLst>
        </c:ser>
        <c:ser>
          <c:idx val="1"/>
          <c:order val="1"/>
          <c:tx>
            <c:v>Industry Average</c:v>
          </c:tx>
          <c:spPr>
            <a:ln w="28575" cap="rnd">
              <a:solidFill>
                <a:schemeClr val="bg1">
                  <a:lumMod val="75000"/>
                  <a:alpha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'Ratio Analysis'!$A$32:$A$38</c:f>
              <c:strCache>
                <c:ptCount val="7"/>
                <c:pt idx="0">
                  <c:v>Gross Profit Margin</c:v>
                </c:pt>
                <c:pt idx="1">
                  <c:v>Operating Margin (EBIT)</c:v>
                </c:pt>
                <c:pt idx="2">
                  <c:v>Net Profit Margin</c:v>
                </c:pt>
                <c:pt idx="3">
                  <c:v>Return on Assets (ROA)</c:v>
                </c:pt>
                <c:pt idx="4">
                  <c:v>Return on Equity (ROE)</c:v>
                </c:pt>
                <c:pt idx="5">
                  <c:v>Current Ratio</c:v>
                </c:pt>
                <c:pt idx="6">
                  <c:v>Debt to Equity</c:v>
                </c:pt>
              </c:strCache>
            </c:strRef>
          </c:cat>
          <c:val>
            <c:numRef>
              <c:f>'Ratio Analysis'!$C$32:$C$38</c:f>
              <c:numCache>
                <c:formatCode>0.00%</c:formatCode>
                <c:ptCount val="7"/>
                <c:pt idx="0">
                  <c:v>0.18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0.04</c:v>
                </c:pt>
                <c:pt idx="4">
                  <c:v>0.1</c:v>
                </c:pt>
                <c:pt idx="5">
                  <c:v>1.5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3-407C-B8D7-71FE4E0C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40223"/>
        <c:axId val="1005040703"/>
      </c:radarChart>
      <c:catAx>
        <c:axId val="10050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040703"/>
        <c:crosses val="autoZero"/>
        <c:auto val="1"/>
        <c:lblAlgn val="ctr"/>
        <c:lblOffset val="100"/>
        <c:noMultiLvlLbl val="0"/>
      </c:catAx>
      <c:valAx>
        <c:axId val="10050407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10050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1</xdr:row>
      <xdr:rowOff>6350</xdr:rowOff>
    </xdr:from>
    <xdr:to>
      <xdr:col>10</xdr:col>
      <xdr:colOff>368916</xdr:colOff>
      <xdr:row>6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62E39A8-6128-0BC1-1008-8898DE00AD56}"/>
            </a:ext>
          </a:extLst>
        </xdr:cNvPr>
        <xdr:cNvGrpSpPr/>
      </xdr:nvGrpSpPr>
      <xdr:grpSpPr>
        <a:xfrm>
          <a:off x="260350" y="190500"/>
          <a:ext cx="6242666" cy="914400"/>
          <a:chOff x="260350" y="190500"/>
          <a:chExt cx="6242666" cy="914400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D8A7D498-4FB5-310D-D9F0-E23BF61B35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350" y="196850"/>
            <a:ext cx="1741320" cy="908050"/>
          </a:xfrm>
          <a:prstGeom prst="rect">
            <a:avLst/>
          </a:prstGeom>
        </xdr:spPr>
      </xdr:pic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0943E375-03FC-4682-A211-A432D95B52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0300" y="190500"/>
            <a:ext cx="907200" cy="907200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EA468DAE-7704-DA6F-319E-25E23F570F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59151" y="381000"/>
            <a:ext cx="1236083" cy="520700"/>
          </a:xfrm>
          <a:prstGeom prst="rect">
            <a:avLst/>
          </a:prstGeom>
        </xdr:spPr>
      </xdr:pic>
      <xdr:pic>
        <xdr:nvPicPr>
          <xdr:cNvPr id="18" name="Picture 17">
            <a:extLst>
              <a:ext uri="{FF2B5EF4-FFF2-40B4-BE49-F238E27FC236}">
                <a16:creationId xmlns:a16="http://schemas.microsoft.com/office/drawing/2014/main" id="{28ACDD3C-43C7-7335-F223-22F315EAAB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38701" y="444500"/>
            <a:ext cx="1664315" cy="4127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606424</xdr:colOff>
      <xdr:row>0</xdr:row>
      <xdr:rowOff>0</xdr:rowOff>
    </xdr:from>
    <xdr:to>
      <xdr:col>16</xdr:col>
      <xdr:colOff>609599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D9AA3-DB95-27FB-C67D-B4BB272A6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9524</xdr:colOff>
      <xdr:row>10</xdr:row>
      <xdr:rowOff>9524</xdr:rowOff>
    </xdr:from>
    <xdr:to>
      <xdr:col>17</xdr:col>
      <xdr:colOff>12700</xdr:colOff>
      <xdr:row>19</xdr:row>
      <xdr:rowOff>539750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05DFB3-D820-BA91-2307-A8C5D3EA9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600075</xdr:colOff>
      <xdr:row>22</xdr:row>
      <xdr:rowOff>180974</xdr:rowOff>
    </xdr:from>
    <xdr:to>
      <xdr:col>17</xdr:col>
      <xdr:colOff>12700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4D644A-811A-A9E5-7D0B-213B5F2AF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317500</xdr:colOff>
      <xdr:row>35</xdr:row>
      <xdr:rowOff>22224</xdr:rowOff>
    </xdr:from>
    <xdr:to>
      <xdr:col>17</xdr:col>
      <xdr:colOff>38100</xdr:colOff>
      <xdr:row>54</xdr:row>
      <xdr:rowOff>50799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B12B1A-44D2-8216-1CBB-861A5708E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0.47626</cdr:x>
      <cdr:y>0.33899</cdr:y>
    </cdr:from>
    <cdr:to>
      <cdr:x>0.64562</cdr:x>
      <cdr:y>0.74359</cdr:y>
    </cdr:to>
    <cdr:grpSp>
      <cdr:nvGrpSpPr>
        <cdr:cNvPr id="5" name="Group 4">
          <a:extLst xmlns:a="http://schemas.openxmlformats.org/drawingml/2006/main">
            <a:ext uri="{FF2B5EF4-FFF2-40B4-BE49-F238E27FC236}">
              <a16:creationId xmlns:a16="http://schemas.microsoft.com/office/drawing/2014/main" id="{1B3C26F9-E955-F682-E995-25E48E818715}"/>
            </a:ext>
          </a:extLst>
        </cdr:cNvPr>
        <cdr:cNvGrpSpPr/>
      </cdr:nvGrpSpPr>
      <cdr:grpSpPr>
        <a:xfrm xmlns:a="http://schemas.openxmlformats.org/drawingml/2006/main">
          <a:off x="3060542" y="1217288"/>
          <a:ext cx="1088341" cy="1452888"/>
          <a:chOff x="3089276" y="1217305"/>
          <a:chExt cx="1098550" cy="1452871"/>
        </a:xfrm>
        <a:solidFill xmlns:a="http://schemas.openxmlformats.org/drawingml/2006/main">
          <a:schemeClr val="bg1">
            <a:lumMod val="50000"/>
          </a:schemeClr>
        </a:solidFill>
      </cdr:grpSpPr>
      <cdr:sp macro="" textlink="">
        <cdr:nvSpPr>
          <cdr:cNvPr id="2" name="Speech Bubble: Rectangle with Corners Rounded 1">
            <a:extLst xmlns:a="http://schemas.openxmlformats.org/drawingml/2006/main">
              <a:ext uri="{FF2B5EF4-FFF2-40B4-BE49-F238E27FC236}">
                <a16:creationId xmlns:a16="http://schemas.microsoft.com/office/drawing/2014/main" id="{F3311CFE-A5F6-D540-08FD-14E94AD0CD17}"/>
              </a:ext>
            </a:extLst>
          </cdr:cNvPr>
          <cdr:cNvSpPr/>
        </cdr:nvSpPr>
        <cdr:spPr>
          <a:xfrm xmlns:a="http://schemas.openxmlformats.org/drawingml/2006/main">
            <a:off x="3684864" y="1217305"/>
            <a:ext cx="502962" cy="252722"/>
          </a:xfrm>
          <a:prstGeom xmlns:a="http://schemas.openxmlformats.org/drawingml/2006/main" prst="wedgeRoundRectCallout">
            <a:avLst>
              <a:gd name="adj1" fmla="val -18167"/>
              <a:gd name="adj2" fmla="val 97398"/>
              <a:gd name="adj3" fmla="val 16667"/>
            </a:avLst>
          </a:prstGeom>
          <a:grpFill xmlns:a="http://schemas.openxmlformats.org/drawingml/2006/main"/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r>
              <a:rPr lang="en-IN" kern="1200"/>
              <a:t>2024</a:t>
            </a:r>
          </a:p>
        </cdr:txBody>
      </cdr:sp>
      <cdr:sp macro="" textlink="">
        <cdr:nvSpPr>
          <cdr:cNvPr id="3" name="Speech Bubble: Rectangle with Corners Rounded 2">
            <a:extLst xmlns:a="http://schemas.openxmlformats.org/drawingml/2006/main">
              <a:ext uri="{FF2B5EF4-FFF2-40B4-BE49-F238E27FC236}">
                <a16:creationId xmlns:a16="http://schemas.microsoft.com/office/drawing/2014/main" id="{ACD74D93-B1E0-83F6-13F2-AA08D25C323E}"/>
              </a:ext>
            </a:extLst>
          </cdr:cNvPr>
          <cdr:cNvSpPr/>
        </cdr:nvSpPr>
        <cdr:spPr>
          <a:xfrm xmlns:a="http://schemas.openxmlformats.org/drawingml/2006/main">
            <a:off x="3089276" y="2435225"/>
            <a:ext cx="501650" cy="234951"/>
          </a:xfrm>
          <a:prstGeom xmlns:a="http://schemas.openxmlformats.org/drawingml/2006/main" prst="wedgeRoundRectCallout">
            <a:avLst>
              <a:gd name="adj1" fmla="val -18167"/>
              <a:gd name="adj2" fmla="val 97398"/>
              <a:gd name="adj3" fmla="val 16667"/>
            </a:avLst>
          </a:prstGeom>
          <a:grpFill xmlns:a="http://schemas.openxmlformats.org/drawingml/2006/main"/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IN" kern="1200"/>
              <a:t>2023</a:t>
            </a:r>
          </a:p>
        </cdr:txBody>
      </cdr:sp>
    </cdr:grp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3175</xdr:rowOff>
    </xdr:from>
    <xdr:to>
      <xdr:col>13</xdr:col>
      <xdr:colOff>307975</xdr:colOff>
      <xdr:row>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E63A8-6A6B-687E-926A-9986A2751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9</xdr:row>
      <xdr:rowOff>3175</xdr:rowOff>
    </xdr:from>
    <xdr:to>
      <xdr:col>13</xdr:col>
      <xdr:colOff>307975</xdr:colOff>
      <xdr:row>13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AAF9A-EA74-083C-E7D7-249192CD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3174</xdr:colOff>
      <xdr:row>15</xdr:row>
      <xdr:rowOff>3175</xdr:rowOff>
    </xdr:from>
    <xdr:to>
      <xdr:col>13</xdr:col>
      <xdr:colOff>609599</xdr:colOff>
      <xdr:row>25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60E775-566C-F906-F301-481A3BA5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3174</xdr:colOff>
      <xdr:row>26</xdr:row>
      <xdr:rowOff>3174</xdr:rowOff>
    </xdr:from>
    <xdr:to>
      <xdr:col>13</xdr:col>
      <xdr:colOff>603249</xdr:colOff>
      <xdr:row>39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6FFEE0-630F-CC1B-1940-F4392FC22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</xdr:colOff>
      <xdr:row>40</xdr:row>
      <xdr:rowOff>6350</xdr:rowOff>
    </xdr:from>
    <xdr:to>
      <xdr:col>14</xdr:col>
      <xdr:colOff>19050</xdr:colOff>
      <xdr:row>57</xdr:row>
      <xdr:rowOff>171450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7E2EE413-F976-9524-D211-C71F4C35C38D}"/>
            </a:ext>
          </a:extLst>
        </xdr:cNvPr>
        <xdr:cNvGrpSpPr/>
      </xdr:nvGrpSpPr>
      <xdr:grpSpPr>
        <a:xfrm>
          <a:off x="6597650" y="11493500"/>
          <a:ext cx="4889500" cy="3295650"/>
          <a:chOff x="6597650" y="11493500"/>
          <a:chExt cx="4889500" cy="329565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17F2A596-54D6-C4D2-818F-2F29E70773AC}"/>
              </a:ext>
            </a:extLst>
          </xdr:cNvPr>
          <xdr:cNvGraphicFramePr/>
        </xdr:nvGraphicFramePr>
        <xdr:xfrm>
          <a:off x="6597650" y="11493500"/>
          <a:ext cx="4889500" cy="3295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B807271-F1EF-1CF5-6E3E-8B85D1DE9ABE}"/>
              </a:ext>
            </a:extLst>
          </xdr:cNvPr>
          <xdr:cNvSpPr txBox="1"/>
        </xdr:nvSpPr>
        <xdr:spPr>
          <a:xfrm>
            <a:off x="8731250" y="13474700"/>
            <a:ext cx="663771" cy="7966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IN" sz="900" b="1">
                <a:solidFill>
                  <a:schemeClr val="bg2">
                    <a:lumMod val="75000"/>
                  </a:schemeClr>
                </a:solidFill>
              </a:rPr>
              <a:t>Low</a:t>
            </a:r>
          </a:p>
          <a:p>
            <a:pPr algn="ctr"/>
            <a:endParaRPr lang="en-IN" sz="900" b="1">
              <a:solidFill>
                <a:schemeClr val="bg2">
                  <a:lumMod val="75000"/>
                </a:schemeClr>
              </a:solidFill>
            </a:endParaRPr>
          </a:p>
          <a:p>
            <a:pPr algn="ctr"/>
            <a:r>
              <a:rPr lang="en-IN" sz="900" b="1">
                <a:solidFill>
                  <a:schemeClr val="bg2">
                    <a:lumMod val="75000"/>
                  </a:schemeClr>
                </a:solidFill>
              </a:rPr>
              <a:t>Moderate</a:t>
            </a:r>
          </a:p>
          <a:p>
            <a:pPr algn="ctr"/>
            <a:endParaRPr lang="en-IN" sz="900" b="1">
              <a:solidFill>
                <a:schemeClr val="bg2">
                  <a:lumMod val="75000"/>
                </a:schemeClr>
              </a:solidFill>
            </a:endParaRPr>
          </a:p>
          <a:p>
            <a:pPr algn="ctr"/>
            <a:r>
              <a:rPr lang="en-IN" sz="900" b="1">
                <a:solidFill>
                  <a:schemeClr val="bg2">
                    <a:lumMod val="75000"/>
                  </a:schemeClr>
                </a:solidFill>
              </a:rPr>
              <a:t>High</a:t>
            </a:r>
            <a:endParaRPr lang="en-IN" sz="1100" b="1">
              <a:solidFill>
                <a:schemeClr val="bg2">
                  <a:lumMod val="75000"/>
                </a:schemeClr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12700</xdr:rowOff>
    </xdr:from>
    <xdr:to>
      <xdr:col>14</xdr:col>
      <xdr:colOff>234950</xdr:colOff>
      <xdr:row>4</xdr:row>
      <xdr:rowOff>1092200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3EFC5-B76D-C1BE-3E27-42691DA79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mwgroup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C371-BD34-4FF7-8B15-F1AB61937D9D}">
  <dimension ref="A1:N29"/>
  <sheetViews>
    <sheetView workbookViewId="0">
      <selection activeCell="O28" sqref="O28"/>
    </sheetView>
  </sheetViews>
  <sheetFormatPr defaultRowHeight="14.5" x14ac:dyDescent="0.35"/>
  <cols>
    <col min="8" max="8" width="9.26953125" customWidth="1"/>
  </cols>
  <sheetData>
    <row r="1" spans="1:14" x14ac:dyDescent="0.3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4" ht="14.5" customHeight="1" x14ac:dyDescent="0.3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</row>
    <row r="3" spans="1:14" ht="14.5" customHeight="1" x14ac:dyDescent="0.3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</row>
    <row r="4" spans="1:14" ht="14.5" customHeight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</row>
    <row r="5" spans="1:14" ht="14.5" customHeight="1" x14ac:dyDescent="0.3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</row>
    <row r="6" spans="1:14" ht="14.5" customHeight="1" x14ac:dyDescent="0.3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</row>
    <row r="7" spans="1:14" x14ac:dyDescent="0.3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</row>
    <row r="8" spans="1:14" x14ac:dyDescent="0.3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</row>
    <row r="9" spans="1:14" x14ac:dyDescent="0.3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</row>
    <row r="10" spans="1:14" x14ac:dyDescent="0.3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</row>
    <row r="11" spans="1:14" ht="15.5" x14ac:dyDescent="0.35">
      <c r="A11" s="58" t="s">
        <v>168</v>
      </c>
      <c r="B11" s="58"/>
      <c r="C11" s="57" t="s">
        <v>222</v>
      </c>
      <c r="D11" s="57"/>
      <c r="E11" s="57"/>
      <c r="F11" s="57"/>
      <c r="G11" s="57"/>
      <c r="H11" s="57"/>
      <c r="I11" s="59" t="s">
        <v>223</v>
      </c>
      <c r="J11" s="59"/>
      <c r="K11" s="59"/>
      <c r="L11" s="59"/>
      <c r="M11" s="59"/>
      <c r="N11" s="59"/>
    </row>
    <row r="12" spans="1:14" ht="15.5" x14ac:dyDescent="0.35">
      <c r="A12" s="58" t="s">
        <v>168</v>
      </c>
      <c r="B12" s="58"/>
      <c r="C12" s="57" t="s">
        <v>224</v>
      </c>
      <c r="D12" s="57"/>
      <c r="E12" s="57"/>
      <c r="F12" s="57"/>
      <c r="G12" s="57"/>
      <c r="H12" s="57"/>
      <c r="I12" s="54">
        <v>1916</v>
      </c>
      <c r="J12" s="54"/>
      <c r="K12" s="54"/>
      <c r="L12" s="54"/>
      <c r="M12" s="54"/>
      <c r="N12" s="54"/>
    </row>
    <row r="13" spans="1:14" ht="15.5" x14ac:dyDescent="0.35">
      <c r="A13" s="58" t="s">
        <v>168</v>
      </c>
      <c r="B13" s="58"/>
      <c r="C13" s="57" t="s">
        <v>225</v>
      </c>
      <c r="D13" s="57"/>
      <c r="E13" s="57"/>
      <c r="F13" s="57"/>
      <c r="G13" s="57"/>
      <c r="H13" s="57"/>
      <c r="I13" s="54" t="s">
        <v>226</v>
      </c>
      <c r="J13" s="54"/>
      <c r="K13" s="54"/>
      <c r="L13" s="54"/>
      <c r="M13" s="54"/>
      <c r="N13" s="54"/>
    </row>
    <row r="14" spans="1:14" ht="15.5" x14ac:dyDescent="0.35">
      <c r="A14" s="58" t="s">
        <v>168</v>
      </c>
      <c r="B14" s="58"/>
      <c r="C14" s="57" t="s">
        <v>227</v>
      </c>
      <c r="D14" s="57"/>
      <c r="E14" s="57"/>
      <c r="F14" s="57"/>
      <c r="G14" s="57"/>
      <c r="H14" s="57"/>
      <c r="I14" s="54" t="s">
        <v>228</v>
      </c>
      <c r="J14" s="54"/>
      <c r="K14" s="54"/>
      <c r="L14" s="54"/>
      <c r="M14" s="54"/>
      <c r="N14" s="54"/>
    </row>
    <row r="15" spans="1:14" ht="15.5" x14ac:dyDescent="0.35">
      <c r="A15" s="58" t="s">
        <v>168</v>
      </c>
      <c r="B15" s="58"/>
      <c r="C15" s="57" t="s">
        <v>229</v>
      </c>
      <c r="D15" s="57"/>
      <c r="E15" s="57"/>
      <c r="F15" s="57"/>
      <c r="G15" s="57"/>
      <c r="H15" s="57"/>
      <c r="I15" s="54" t="s">
        <v>230</v>
      </c>
      <c r="J15" s="54"/>
      <c r="K15" s="54"/>
      <c r="L15" s="54"/>
      <c r="M15" s="54"/>
      <c r="N15" s="54"/>
    </row>
    <row r="16" spans="1:14" ht="15.5" x14ac:dyDescent="0.35">
      <c r="A16" s="58" t="s">
        <v>168</v>
      </c>
      <c r="B16" s="58"/>
      <c r="C16" s="57" t="s">
        <v>231</v>
      </c>
      <c r="D16" s="57"/>
      <c r="E16" s="57"/>
      <c r="F16" s="57"/>
      <c r="G16" s="57"/>
      <c r="H16" s="57"/>
      <c r="I16" s="54" t="s">
        <v>232</v>
      </c>
      <c r="J16" s="54"/>
      <c r="K16" s="54"/>
      <c r="L16" s="54"/>
      <c r="M16" s="54"/>
      <c r="N16" s="54"/>
    </row>
    <row r="17" spans="1:14" ht="15.5" x14ac:dyDescent="0.35">
      <c r="A17" s="58" t="s">
        <v>168</v>
      </c>
      <c r="B17" s="58"/>
      <c r="C17" s="57" t="s">
        <v>233</v>
      </c>
      <c r="D17" s="57"/>
      <c r="E17" s="57"/>
      <c r="F17" s="57"/>
      <c r="G17" s="57"/>
      <c r="H17" s="57"/>
      <c r="I17" s="54" t="s">
        <v>234</v>
      </c>
      <c r="J17" s="54"/>
      <c r="K17" s="54"/>
      <c r="L17" s="54"/>
      <c r="M17" s="54"/>
      <c r="N17" s="54"/>
    </row>
    <row r="18" spans="1:14" ht="15.5" x14ac:dyDescent="0.35">
      <c r="A18" s="58" t="s">
        <v>168</v>
      </c>
      <c r="B18" s="58"/>
      <c r="C18" s="57" t="s">
        <v>235</v>
      </c>
      <c r="D18" s="57"/>
      <c r="E18" s="57"/>
      <c r="F18" s="57"/>
      <c r="G18" s="57"/>
      <c r="H18" s="57"/>
      <c r="I18" s="54" t="s">
        <v>236</v>
      </c>
      <c r="J18" s="54"/>
      <c r="K18" s="54"/>
      <c r="L18" s="54"/>
      <c r="M18" s="54"/>
      <c r="N18" s="54"/>
    </row>
    <row r="19" spans="1:14" ht="15.5" x14ac:dyDescent="0.35">
      <c r="A19" s="58" t="s">
        <v>168</v>
      </c>
      <c r="B19" s="58"/>
      <c r="C19" s="57" t="s">
        <v>237</v>
      </c>
      <c r="D19" s="57"/>
      <c r="E19" s="57"/>
      <c r="F19" s="57"/>
      <c r="G19" s="57"/>
      <c r="H19" s="57"/>
      <c r="I19" s="55" t="s">
        <v>238</v>
      </c>
      <c r="J19" s="55"/>
      <c r="K19" s="55"/>
      <c r="L19" s="55"/>
      <c r="M19" s="55"/>
      <c r="N19" s="55"/>
    </row>
    <row r="20" spans="1:14" x14ac:dyDescent="0.3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x14ac:dyDescent="0.3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</row>
    <row r="22" spans="1:14" ht="14.5" customHeight="1" x14ac:dyDescent="0.35">
      <c r="A22" s="64" t="s">
        <v>168</v>
      </c>
      <c r="B22" s="64"/>
      <c r="C22" s="65" t="s">
        <v>169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</row>
    <row r="23" spans="1:14" ht="14.5" customHeight="1" x14ac:dyDescent="0.35">
      <c r="A23" s="64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1:14" ht="14.5" customHeight="1" x14ac:dyDescent="0.35">
      <c r="A24" s="64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</row>
    <row r="25" spans="1:14" ht="14.5" customHeight="1" x14ac:dyDescent="0.35">
      <c r="A25" s="64"/>
      <c r="B25" s="64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spans="1:14" ht="14.5" customHeight="1" x14ac:dyDescent="0.35">
      <c r="A26" s="64"/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7" spans="1:14" ht="14.5" customHeight="1" x14ac:dyDescent="0.35">
      <c r="A27" s="64"/>
      <c r="B27" s="64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  <row r="28" spans="1:14" x14ac:dyDescent="0.3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x14ac:dyDescent="0.35">
      <c r="A29" s="58" t="s">
        <v>168</v>
      </c>
      <c r="B29" s="58"/>
      <c r="C29" t="s">
        <v>170</v>
      </c>
      <c r="D29" s="61" t="s">
        <v>107</v>
      </c>
      <c r="E29" s="61"/>
      <c r="F29" s="62"/>
      <c r="G29" s="63" t="s">
        <v>108</v>
      </c>
      <c r="H29" s="63"/>
      <c r="I29" s="63"/>
      <c r="J29" s="60" t="s">
        <v>171</v>
      </c>
      <c r="K29" s="61"/>
      <c r="L29" s="61"/>
    </row>
  </sheetData>
  <mergeCells count="37">
    <mergeCell ref="A20:N21"/>
    <mergeCell ref="A12:B12"/>
    <mergeCell ref="A13:B13"/>
    <mergeCell ref="A14:B14"/>
    <mergeCell ref="A15:B15"/>
    <mergeCell ref="A16:B16"/>
    <mergeCell ref="C12:H12"/>
    <mergeCell ref="A17:B17"/>
    <mergeCell ref="I12:N12"/>
    <mergeCell ref="C13:H13"/>
    <mergeCell ref="C14:H14"/>
    <mergeCell ref="I13:N13"/>
    <mergeCell ref="I14:N14"/>
    <mergeCell ref="C19:H19"/>
    <mergeCell ref="I15:N15"/>
    <mergeCell ref="J29:L29"/>
    <mergeCell ref="A29:B29"/>
    <mergeCell ref="D29:F29"/>
    <mergeCell ref="G29:I29"/>
    <mergeCell ref="A22:B27"/>
    <mergeCell ref="C22:N27"/>
    <mergeCell ref="A28:N28"/>
    <mergeCell ref="I16:N16"/>
    <mergeCell ref="I17:N17"/>
    <mergeCell ref="I18:N18"/>
    <mergeCell ref="I19:N19"/>
    <mergeCell ref="A1:N7"/>
    <mergeCell ref="C15:H15"/>
    <mergeCell ref="C16:H16"/>
    <mergeCell ref="C17:H17"/>
    <mergeCell ref="C18:H18"/>
    <mergeCell ref="A18:B18"/>
    <mergeCell ref="A11:B11"/>
    <mergeCell ref="C11:H11"/>
    <mergeCell ref="I11:N11"/>
    <mergeCell ref="A8:N10"/>
    <mergeCell ref="A19:B19"/>
  </mergeCells>
  <hyperlinks>
    <hyperlink ref="D29:F29" location="'Income Statement'!A1" display="Income Statement" xr:uid="{BF446336-F30D-473F-9A33-BF31C3EB0C87}"/>
    <hyperlink ref="G29:I29" location="'Balance Sheet'!A1" display="Balance Sheet" xr:uid="{477DCE8A-CF9F-4779-A9C8-32A822A78439}"/>
    <hyperlink ref="J29:L29" location="'Cash Flow Statement'!A1" display="Cash Flow Statement" xr:uid="{EE9E343A-EEF5-4E53-849C-D7049509A092}"/>
    <hyperlink ref="I19:N19" r:id="rId1" display="http://www.bmwgroup.com" xr:uid="{604EA7A8-D9ED-4F6C-ACB5-3C09F5A7256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47DEC-FD2A-4747-A06F-74FC6E443871}">
  <sheetPr codeName="Sheet1"/>
  <dimension ref="A1:F45"/>
  <sheetViews>
    <sheetView zoomScale="80" zoomScaleNormal="80" workbookViewId="0">
      <selection activeCell="J26" sqref="J26"/>
    </sheetView>
  </sheetViews>
  <sheetFormatPr defaultRowHeight="14.5" x14ac:dyDescent="0.35"/>
  <cols>
    <col min="1" max="1" width="39" bestFit="1" customWidth="1"/>
    <col min="2" max="2" width="8.90625" bestFit="1" customWidth="1"/>
    <col min="3" max="5" width="10.1796875" bestFit="1" customWidth="1"/>
    <col min="6" max="6" width="9.36328125" bestFit="1" customWidth="1"/>
    <col min="10" max="10" width="12.7265625" bestFit="1" customWidth="1"/>
  </cols>
  <sheetData>
    <row r="1" spans="1:6" x14ac:dyDescent="0.35">
      <c r="A1" s="19" t="s">
        <v>12</v>
      </c>
      <c r="B1" s="20"/>
      <c r="C1" s="20"/>
      <c r="D1" s="20"/>
      <c r="E1" s="20"/>
      <c r="F1" s="21"/>
    </row>
    <row r="2" spans="1:6" x14ac:dyDescent="0.35">
      <c r="A2" s="22"/>
      <c r="B2" s="23">
        <v>2020</v>
      </c>
      <c r="C2" s="23">
        <v>2021</v>
      </c>
      <c r="D2" s="23">
        <v>2022</v>
      </c>
      <c r="E2" s="23">
        <v>2023</v>
      </c>
      <c r="F2" s="24">
        <v>2024</v>
      </c>
    </row>
    <row r="3" spans="1:6" x14ac:dyDescent="0.35">
      <c r="A3" s="18" t="s">
        <v>0</v>
      </c>
      <c r="B3" s="17"/>
      <c r="C3" s="17"/>
      <c r="D3" s="17"/>
      <c r="E3" s="17"/>
      <c r="F3" s="17"/>
    </row>
    <row r="4" spans="1:6" x14ac:dyDescent="0.35">
      <c r="A4" s="25" t="s">
        <v>23</v>
      </c>
      <c r="B4" s="26">
        <v>5222</v>
      </c>
      <c r="C4" s="26">
        <v>16060</v>
      </c>
      <c r="D4" s="26">
        <v>23509</v>
      </c>
      <c r="E4" s="26">
        <v>17096</v>
      </c>
      <c r="F4" s="26">
        <v>10971</v>
      </c>
    </row>
    <row r="5" spans="1:6" x14ac:dyDescent="0.35">
      <c r="A5" s="27" t="s">
        <v>1</v>
      </c>
      <c r="B5" s="28">
        <v>120726</v>
      </c>
      <c r="C5" s="28">
        <v>118909</v>
      </c>
      <c r="D5" s="28">
        <v>149475</v>
      </c>
      <c r="E5" s="28">
        <v>154950</v>
      </c>
      <c r="F5" s="28">
        <v>159104</v>
      </c>
    </row>
    <row r="6" spans="1:6" x14ac:dyDescent="0.35">
      <c r="A6" s="27" t="s">
        <v>8</v>
      </c>
      <c r="B6" s="26">
        <v>6222</v>
      </c>
      <c r="C6" s="26">
        <v>7518</v>
      </c>
      <c r="D6" s="26">
        <v>10610</v>
      </c>
      <c r="E6" s="26">
        <v>11440</v>
      </c>
      <c r="F6" s="26">
        <v>12581</v>
      </c>
    </row>
    <row r="7" spans="1:6" x14ac:dyDescent="0.35">
      <c r="A7" s="27" t="s">
        <v>9</v>
      </c>
      <c r="B7" s="26">
        <v>6143</v>
      </c>
      <c r="C7" s="26">
        <v>6495</v>
      </c>
      <c r="D7" s="26">
        <v>8566</v>
      </c>
      <c r="E7" s="26">
        <v>8974</v>
      </c>
      <c r="F7" s="26">
        <v>8650</v>
      </c>
    </row>
    <row r="8" spans="1:6" x14ac:dyDescent="0.35">
      <c r="A8" s="27" t="s">
        <v>10</v>
      </c>
      <c r="B8" s="29">
        <v>6.3E-2</v>
      </c>
      <c r="C8" s="29">
        <v>6.2E-2</v>
      </c>
      <c r="D8" s="30">
        <v>0.05</v>
      </c>
      <c r="E8" s="30">
        <v>0.05</v>
      </c>
      <c r="F8" s="29">
        <v>6.4000000000000001E-2</v>
      </c>
    </row>
    <row r="9" spans="1:6" x14ac:dyDescent="0.35">
      <c r="A9" s="27" t="s">
        <v>83</v>
      </c>
      <c r="B9" s="27">
        <v>5.73</v>
      </c>
      <c r="C9" s="27">
        <v>18.77</v>
      </c>
      <c r="D9" s="27">
        <v>27.31</v>
      </c>
      <c r="E9" s="27">
        <v>17.670000000000002</v>
      </c>
      <c r="F9" s="27">
        <v>11.62</v>
      </c>
    </row>
    <row r="10" spans="1:6" x14ac:dyDescent="0.35">
      <c r="A10" s="27"/>
      <c r="B10" s="27"/>
      <c r="C10" s="27"/>
      <c r="D10" s="27"/>
      <c r="E10" s="27"/>
      <c r="F10" s="27"/>
    </row>
    <row r="11" spans="1:6" x14ac:dyDescent="0.35">
      <c r="A11" s="18" t="s">
        <v>2</v>
      </c>
      <c r="B11" s="17"/>
      <c r="C11" s="17"/>
      <c r="D11" s="17"/>
      <c r="E11" s="17"/>
      <c r="F11" s="17"/>
    </row>
    <row r="12" spans="1:6" x14ac:dyDescent="0.35">
      <c r="A12" s="27" t="s">
        <v>11</v>
      </c>
      <c r="B12" s="31">
        <v>2.7E-2</v>
      </c>
      <c r="C12" s="31">
        <v>0.10299999999999999</v>
      </c>
      <c r="D12" s="31">
        <v>8.5999999999999993E-2</v>
      </c>
      <c r="E12" s="31">
        <v>9.8000000000000004E-2</v>
      </c>
      <c r="F12" s="31">
        <v>6.3E-2</v>
      </c>
    </row>
    <row r="13" spans="1:6" x14ac:dyDescent="0.35">
      <c r="A13" s="27" t="s">
        <v>3</v>
      </c>
      <c r="B13" s="27"/>
      <c r="C13" s="27"/>
      <c r="D13" s="32"/>
      <c r="E13" s="27"/>
      <c r="F13" s="27"/>
    </row>
    <row r="14" spans="1:6" x14ac:dyDescent="0.35">
      <c r="A14" s="27" t="s">
        <v>5</v>
      </c>
      <c r="B14" s="32">
        <v>2028841</v>
      </c>
      <c r="C14" s="32">
        <v>2213790</v>
      </c>
      <c r="D14" s="32">
        <v>2100689</v>
      </c>
      <c r="E14" s="32">
        <v>2252793</v>
      </c>
      <c r="F14" s="32">
        <v>2200217</v>
      </c>
    </row>
    <row r="15" spans="1:6" x14ac:dyDescent="0.35">
      <c r="A15" s="27" t="s">
        <v>6</v>
      </c>
      <c r="B15" s="32">
        <v>292582</v>
      </c>
      <c r="C15" s="32">
        <v>302138</v>
      </c>
      <c r="D15" s="32">
        <v>292922</v>
      </c>
      <c r="E15" s="32">
        <v>295358</v>
      </c>
      <c r="F15" s="32">
        <v>244925</v>
      </c>
    </row>
    <row r="16" spans="1:6" x14ac:dyDescent="0.35">
      <c r="A16" s="27" t="s">
        <v>7</v>
      </c>
      <c r="B16" s="32">
        <v>3756</v>
      </c>
      <c r="C16" s="32">
        <v>5586</v>
      </c>
      <c r="D16" s="32">
        <v>6021</v>
      </c>
      <c r="E16" s="32">
        <v>6032</v>
      </c>
      <c r="F16" s="32">
        <v>5712</v>
      </c>
    </row>
    <row r="17" spans="1:6" x14ac:dyDescent="0.35">
      <c r="A17" s="33" t="s">
        <v>14</v>
      </c>
      <c r="B17" s="34">
        <f>SUM(B14:B16)</f>
        <v>2325179</v>
      </c>
      <c r="C17" s="34">
        <f t="shared" ref="C17:F17" si="0">SUM(C14:C16)</f>
        <v>2521514</v>
      </c>
      <c r="D17" s="34">
        <f t="shared" si="0"/>
        <v>2399632</v>
      </c>
      <c r="E17" s="34">
        <f t="shared" si="0"/>
        <v>2554183</v>
      </c>
      <c r="F17" s="34">
        <f t="shared" si="0"/>
        <v>2450854</v>
      </c>
    </row>
    <row r="18" spans="1:6" x14ac:dyDescent="0.35">
      <c r="A18" s="27" t="s">
        <v>13</v>
      </c>
      <c r="B18" s="31">
        <v>1.9E-2</v>
      </c>
      <c r="C18" s="31">
        <v>4.1000000000000002E-2</v>
      </c>
      <c r="D18" s="31">
        <v>0.09</v>
      </c>
      <c r="E18" s="31">
        <v>0.14699999999999999</v>
      </c>
      <c r="F18" s="31">
        <v>0.17399999999999999</v>
      </c>
    </row>
    <row r="19" spans="1:6" x14ac:dyDescent="0.35">
      <c r="A19" s="27"/>
      <c r="B19" s="27"/>
      <c r="C19" s="27"/>
      <c r="D19" s="27"/>
      <c r="E19" s="27"/>
      <c r="F19" s="27"/>
    </row>
    <row r="20" spans="1:6" x14ac:dyDescent="0.35">
      <c r="A20" s="18" t="s">
        <v>4</v>
      </c>
      <c r="B20" s="17"/>
      <c r="C20" s="17"/>
      <c r="D20" s="17"/>
      <c r="E20" s="17"/>
      <c r="F20" s="17"/>
    </row>
    <row r="21" spans="1:6" x14ac:dyDescent="0.35">
      <c r="A21" s="27" t="s">
        <v>11</v>
      </c>
      <c r="B21" s="31">
        <v>4.4999999999999998E-2</v>
      </c>
      <c r="C21" s="31">
        <v>8.3000000000000004E-2</v>
      </c>
      <c r="D21" s="31">
        <v>8.1000000000000003E-2</v>
      </c>
      <c r="E21" s="31">
        <v>8.1000000000000003E-2</v>
      </c>
      <c r="F21" s="31">
        <v>6.0999999999999999E-2</v>
      </c>
    </row>
    <row r="22" spans="1:6" x14ac:dyDescent="0.35">
      <c r="A22" s="27" t="s">
        <v>3</v>
      </c>
      <c r="B22" s="32">
        <v>169272</v>
      </c>
      <c r="C22" s="32">
        <v>194261</v>
      </c>
      <c r="D22" s="32">
        <v>202895</v>
      </c>
      <c r="E22" s="32">
        <v>209066</v>
      </c>
      <c r="F22" s="32">
        <v>210385</v>
      </c>
    </row>
    <row r="23" spans="1:6" x14ac:dyDescent="0.35">
      <c r="A23" s="27" t="s">
        <v>15</v>
      </c>
      <c r="B23" s="32">
        <v>168104</v>
      </c>
      <c r="C23" s="32">
        <v>187500</v>
      </c>
      <c r="D23" s="32">
        <v>215932</v>
      </c>
      <c r="E23" s="32">
        <v>221988</v>
      </c>
      <c r="F23" s="32">
        <v>215727</v>
      </c>
    </row>
    <row r="24" spans="1:6" x14ac:dyDescent="0.35">
      <c r="A24" s="35"/>
      <c r="B24" s="35"/>
      <c r="C24" s="35"/>
      <c r="D24" s="35"/>
      <c r="E24" s="35"/>
      <c r="F24" s="35"/>
    </row>
    <row r="25" spans="1:6" x14ac:dyDescent="0.35">
      <c r="A25" s="35"/>
      <c r="B25" s="35"/>
      <c r="C25" s="35"/>
      <c r="D25" s="35"/>
      <c r="E25" s="35"/>
      <c r="F25" s="35"/>
    </row>
    <row r="26" spans="1:6" x14ac:dyDescent="0.35">
      <c r="A26" s="13" t="s">
        <v>16</v>
      </c>
      <c r="B26" s="36">
        <v>98990</v>
      </c>
      <c r="C26" s="36">
        <v>111239</v>
      </c>
      <c r="D26" s="36">
        <v>142610</v>
      </c>
      <c r="E26" s="36">
        <v>155498</v>
      </c>
      <c r="F26" s="36">
        <v>142380</v>
      </c>
    </row>
    <row r="27" spans="1:6" x14ac:dyDescent="0.35">
      <c r="A27" s="27" t="s">
        <v>17</v>
      </c>
      <c r="B27" s="37">
        <v>80853</v>
      </c>
      <c r="C27" s="37">
        <v>95476</v>
      </c>
      <c r="D27" s="37">
        <v>123602</v>
      </c>
      <c r="E27" s="37">
        <v>132277</v>
      </c>
      <c r="F27" s="37">
        <v>124917</v>
      </c>
    </row>
    <row r="28" spans="1:6" x14ac:dyDescent="0.35">
      <c r="A28" s="27" t="s">
        <v>18</v>
      </c>
      <c r="B28" s="37">
        <v>2284</v>
      </c>
      <c r="C28" s="37">
        <v>2748</v>
      </c>
      <c r="D28" s="37">
        <v>3176</v>
      </c>
      <c r="E28" s="37">
        <v>3214</v>
      </c>
      <c r="F28" s="37">
        <v>3220</v>
      </c>
    </row>
    <row r="29" spans="1:6" x14ac:dyDescent="0.35">
      <c r="A29" s="27" t="s">
        <v>19</v>
      </c>
      <c r="B29" s="37">
        <v>30044</v>
      </c>
      <c r="C29" s="37">
        <v>32867</v>
      </c>
      <c r="D29" s="37">
        <v>35122</v>
      </c>
      <c r="E29" s="37">
        <v>36227</v>
      </c>
      <c r="F29" s="37">
        <v>38562</v>
      </c>
    </row>
    <row r="30" spans="1:6" x14ac:dyDescent="0.35">
      <c r="A30" s="27" t="s">
        <v>20</v>
      </c>
      <c r="B30" s="37">
        <v>3</v>
      </c>
      <c r="C30" s="37">
        <v>5</v>
      </c>
      <c r="D30" s="37">
        <v>8</v>
      </c>
      <c r="E30" s="37">
        <v>11</v>
      </c>
      <c r="F30" s="37">
        <v>14</v>
      </c>
    </row>
    <row r="31" spans="1:6" x14ac:dyDescent="0.35">
      <c r="A31" s="27" t="s">
        <v>21</v>
      </c>
      <c r="B31" s="38">
        <v>-14194</v>
      </c>
      <c r="C31" s="38">
        <v>-19857</v>
      </c>
      <c r="D31" s="38">
        <v>-19298</v>
      </c>
      <c r="E31" s="38">
        <v>-16231</v>
      </c>
      <c r="F31" s="38">
        <v>-24333</v>
      </c>
    </row>
    <row r="32" spans="1:6" x14ac:dyDescent="0.35">
      <c r="A32" s="13" t="s">
        <v>22</v>
      </c>
      <c r="B32" s="36">
        <v>4830</v>
      </c>
      <c r="C32" s="36">
        <v>13400</v>
      </c>
      <c r="D32" s="36">
        <v>13999</v>
      </c>
      <c r="E32" s="36">
        <v>18482</v>
      </c>
      <c r="F32" s="36">
        <v>11509</v>
      </c>
    </row>
    <row r="33" spans="1:6" x14ac:dyDescent="0.35">
      <c r="A33" s="27" t="s">
        <v>17</v>
      </c>
      <c r="B33" s="37">
        <v>2162</v>
      </c>
      <c r="C33" s="37">
        <v>9870</v>
      </c>
      <c r="D33" s="37">
        <v>10635</v>
      </c>
      <c r="E33" s="37">
        <v>12981</v>
      </c>
      <c r="F33" s="37">
        <v>7893</v>
      </c>
    </row>
    <row r="34" spans="1:6" x14ac:dyDescent="0.35">
      <c r="A34" s="27" t="s">
        <v>18</v>
      </c>
      <c r="B34" s="37">
        <v>103</v>
      </c>
      <c r="C34" s="37">
        <v>227</v>
      </c>
      <c r="D34" s="37">
        <v>257</v>
      </c>
      <c r="E34" s="37">
        <v>259</v>
      </c>
      <c r="F34" s="37">
        <v>198</v>
      </c>
    </row>
    <row r="35" spans="1:6" x14ac:dyDescent="0.35">
      <c r="A35" s="27" t="s">
        <v>19</v>
      </c>
      <c r="B35" s="37">
        <v>1721</v>
      </c>
      <c r="C35" s="37">
        <v>3701</v>
      </c>
      <c r="D35" s="37">
        <v>3163</v>
      </c>
      <c r="E35" s="37">
        <v>3055</v>
      </c>
      <c r="F35" s="37">
        <v>2511</v>
      </c>
    </row>
    <row r="36" spans="1:6" x14ac:dyDescent="0.35">
      <c r="A36" s="27" t="s">
        <v>20</v>
      </c>
      <c r="B36" s="37">
        <v>36</v>
      </c>
      <c r="C36" s="37">
        <v>-8</v>
      </c>
      <c r="D36" s="37">
        <v>-203</v>
      </c>
      <c r="E36" s="37">
        <v>-13</v>
      </c>
      <c r="F36" s="37">
        <v>-25</v>
      </c>
    </row>
    <row r="37" spans="1:6" x14ac:dyDescent="0.35">
      <c r="A37" s="27" t="s">
        <v>21</v>
      </c>
      <c r="B37" s="37">
        <v>808</v>
      </c>
      <c r="C37" s="37">
        <v>-390</v>
      </c>
      <c r="D37" s="37">
        <v>147</v>
      </c>
      <c r="E37" s="37">
        <v>2200</v>
      </c>
      <c r="F37" s="37">
        <v>932</v>
      </c>
    </row>
    <row r="38" spans="1:6" x14ac:dyDescent="0.35">
      <c r="A38" s="13" t="s">
        <v>24</v>
      </c>
      <c r="B38" s="36">
        <v>5222</v>
      </c>
      <c r="C38" s="36">
        <v>16060</v>
      </c>
      <c r="D38" s="36">
        <v>23509</v>
      </c>
      <c r="E38" s="36">
        <v>17096</v>
      </c>
      <c r="F38" s="36">
        <v>10971</v>
      </c>
    </row>
    <row r="39" spans="1:6" x14ac:dyDescent="0.35">
      <c r="A39" s="27" t="s">
        <v>17</v>
      </c>
      <c r="B39" s="37">
        <v>2722</v>
      </c>
      <c r="C39" s="37">
        <v>11805</v>
      </c>
      <c r="D39" s="37">
        <v>18918</v>
      </c>
      <c r="E39" s="37">
        <v>12642</v>
      </c>
      <c r="F39" s="37">
        <v>7544</v>
      </c>
    </row>
    <row r="40" spans="1:6" x14ac:dyDescent="0.35">
      <c r="A40" s="27" t="s">
        <v>18</v>
      </c>
      <c r="B40" s="37">
        <v>100</v>
      </c>
      <c r="C40" s="37">
        <v>228</v>
      </c>
      <c r="D40" s="37">
        <v>269</v>
      </c>
      <c r="E40" s="37">
        <v>258</v>
      </c>
      <c r="F40" s="37">
        <v>198</v>
      </c>
    </row>
    <row r="41" spans="1:6" x14ac:dyDescent="0.35">
      <c r="A41" s="39" t="s">
        <v>19</v>
      </c>
      <c r="B41" s="37">
        <v>1725</v>
      </c>
      <c r="C41" s="40">
        <v>3753</v>
      </c>
      <c r="D41" s="40">
        <v>3205</v>
      </c>
      <c r="E41" s="40">
        <v>2962</v>
      </c>
      <c r="F41" s="38">
        <v>2538</v>
      </c>
    </row>
    <row r="42" spans="1:6" x14ac:dyDescent="0.35">
      <c r="A42" s="27" t="s">
        <v>20</v>
      </c>
      <c r="B42" s="37">
        <v>-235</v>
      </c>
      <c r="C42" s="37">
        <v>531</v>
      </c>
      <c r="D42" s="37">
        <v>995</v>
      </c>
      <c r="E42" s="37">
        <v>-100</v>
      </c>
      <c r="F42" s="37">
        <v>837</v>
      </c>
    </row>
    <row r="43" spans="1:6" x14ac:dyDescent="0.35">
      <c r="A43" s="27" t="s">
        <v>21</v>
      </c>
      <c r="B43" s="37">
        <v>910</v>
      </c>
      <c r="C43" s="37">
        <v>-257</v>
      </c>
      <c r="D43" s="37">
        <v>122</v>
      </c>
      <c r="E43" s="37">
        <v>1134</v>
      </c>
      <c r="F43" s="37">
        <v>-146</v>
      </c>
    </row>
    <row r="44" spans="1:6" x14ac:dyDescent="0.35">
      <c r="A44" s="13" t="s">
        <v>25</v>
      </c>
      <c r="B44" s="36">
        <v>-1365</v>
      </c>
      <c r="C44" s="36">
        <v>-3597</v>
      </c>
      <c r="D44" s="36">
        <v>-4927</v>
      </c>
      <c r="E44" s="36">
        <v>-4931</v>
      </c>
      <c r="F44" s="36">
        <v>-3293</v>
      </c>
    </row>
    <row r="45" spans="1:6" x14ac:dyDescent="0.35">
      <c r="A45" s="13" t="s">
        <v>26</v>
      </c>
      <c r="B45" s="36">
        <v>3857</v>
      </c>
      <c r="C45" s="36">
        <v>12463</v>
      </c>
      <c r="D45" s="36">
        <v>18582</v>
      </c>
      <c r="E45" s="36">
        <v>12165</v>
      </c>
      <c r="F45" s="36">
        <v>7678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E1E1F-0CA2-4F5D-A7C7-1A6F4B580985}">
  <sheetPr codeName="Sheet2"/>
  <dimension ref="A1:C18"/>
  <sheetViews>
    <sheetView workbookViewId="0">
      <selection activeCell="J25" sqref="J25"/>
    </sheetView>
  </sheetViews>
  <sheetFormatPr defaultRowHeight="14.5" x14ac:dyDescent="0.35"/>
  <cols>
    <col min="1" max="1" width="44.90625" bestFit="1" customWidth="1"/>
  </cols>
  <sheetData>
    <row r="1" spans="1:3" ht="14.5" customHeight="1" x14ac:dyDescent="0.35">
      <c r="A1" s="66" t="s">
        <v>219</v>
      </c>
      <c r="B1" s="66"/>
      <c r="C1" s="66"/>
    </row>
    <row r="2" spans="1:3" ht="14.5" customHeight="1" x14ac:dyDescent="0.35">
      <c r="A2" s="66"/>
      <c r="B2" s="66"/>
      <c r="C2" s="66"/>
    </row>
    <row r="3" spans="1:3" x14ac:dyDescent="0.35">
      <c r="A3" s="5" t="s">
        <v>12</v>
      </c>
      <c r="B3" s="6"/>
      <c r="C3" s="6"/>
    </row>
    <row r="4" spans="1:3" x14ac:dyDescent="0.35">
      <c r="A4" s="6"/>
      <c r="B4" s="5">
        <v>2024</v>
      </c>
      <c r="C4" s="5">
        <v>2023</v>
      </c>
    </row>
    <row r="5" spans="1:3" x14ac:dyDescent="0.35">
      <c r="A5" s="2" t="s">
        <v>27</v>
      </c>
      <c r="B5" s="3">
        <v>142380</v>
      </c>
      <c r="C5" s="3">
        <v>155498</v>
      </c>
    </row>
    <row r="6" spans="1:3" x14ac:dyDescent="0.35">
      <c r="A6" s="2" t="s">
        <v>28</v>
      </c>
      <c r="B6" s="3">
        <v>-119485</v>
      </c>
      <c r="C6" s="3">
        <v>-125809</v>
      </c>
    </row>
    <row r="7" spans="1:3" x14ac:dyDescent="0.35">
      <c r="A7" s="4" t="s">
        <v>29</v>
      </c>
      <c r="B7" s="8">
        <f>B5+B6</f>
        <v>22895</v>
      </c>
      <c r="C7" s="8">
        <f>C5+C6</f>
        <v>29689</v>
      </c>
    </row>
    <row r="8" spans="1:3" x14ac:dyDescent="0.35">
      <c r="A8" s="2" t="s">
        <v>30</v>
      </c>
      <c r="B8" s="3">
        <v>-11296</v>
      </c>
      <c r="C8" s="3">
        <v>-11025</v>
      </c>
    </row>
    <row r="9" spans="1:3" x14ac:dyDescent="0.35">
      <c r="A9" s="2" t="s">
        <v>31</v>
      </c>
      <c r="B9" s="3">
        <v>1411</v>
      </c>
      <c r="C9" s="3">
        <v>1045</v>
      </c>
    </row>
    <row r="10" spans="1:3" x14ac:dyDescent="0.35">
      <c r="A10" s="2" t="s">
        <v>32</v>
      </c>
      <c r="B10" s="3">
        <v>-1501</v>
      </c>
      <c r="C10" s="3">
        <v>-1227</v>
      </c>
    </row>
    <row r="11" spans="1:3" x14ac:dyDescent="0.35">
      <c r="A11" s="4" t="s">
        <v>33</v>
      </c>
      <c r="B11" s="8">
        <f>SUM(B7:B10)</f>
        <v>11509</v>
      </c>
      <c r="C11" s="8">
        <f>SUM(C7:C10)</f>
        <v>18482</v>
      </c>
    </row>
    <row r="12" spans="1:3" x14ac:dyDescent="0.35">
      <c r="A12" s="2" t="s">
        <v>34</v>
      </c>
      <c r="B12" s="3">
        <v>-14</v>
      </c>
      <c r="C12" s="3">
        <v>-159</v>
      </c>
    </row>
    <row r="13" spans="1:3" x14ac:dyDescent="0.35">
      <c r="A13" s="2" t="s">
        <v>35</v>
      </c>
      <c r="B13" s="3">
        <v>655</v>
      </c>
      <c r="C13" s="3">
        <v>701</v>
      </c>
    </row>
    <row r="14" spans="1:3" x14ac:dyDescent="0.35">
      <c r="A14" s="2" t="s">
        <v>36</v>
      </c>
      <c r="B14" s="3">
        <v>-573</v>
      </c>
      <c r="C14" s="3">
        <v>-656</v>
      </c>
    </row>
    <row r="15" spans="1:3" x14ac:dyDescent="0.35">
      <c r="A15" s="2" t="s">
        <v>37</v>
      </c>
      <c r="B15" s="3">
        <v>-606</v>
      </c>
      <c r="C15" s="3">
        <v>-1272</v>
      </c>
    </row>
    <row r="16" spans="1:3" x14ac:dyDescent="0.35">
      <c r="A16" s="4" t="s">
        <v>38</v>
      </c>
      <c r="B16" s="8">
        <f>SUM(B12:B15)</f>
        <v>-538</v>
      </c>
      <c r="C16" s="8">
        <f>SUM(C12:C15)</f>
        <v>-1386</v>
      </c>
    </row>
    <row r="17" spans="1:3" x14ac:dyDescent="0.35">
      <c r="A17" s="4" t="s">
        <v>39</v>
      </c>
      <c r="B17" s="8">
        <f>SUM(B11,B16)</f>
        <v>10971</v>
      </c>
      <c r="C17" s="8">
        <f>SUM(C11,C16)</f>
        <v>17096</v>
      </c>
    </row>
    <row r="18" spans="1:3" x14ac:dyDescent="0.35">
      <c r="A18" s="4" t="s">
        <v>40</v>
      </c>
      <c r="B18" s="8">
        <v>7678</v>
      </c>
      <c r="C18" s="8">
        <v>12165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EC36-0B2C-474C-961E-EC1E34254A44}">
  <sheetPr codeName="Sheet3"/>
  <dimension ref="A1:C48"/>
  <sheetViews>
    <sheetView zoomScale="70" zoomScaleNormal="70" workbookViewId="0">
      <selection sqref="A1:C2"/>
    </sheetView>
  </sheetViews>
  <sheetFormatPr defaultRowHeight="14.5" x14ac:dyDescent="0.35"/>
  <cols>
    <col min="1" max="1" width="44.36328125" bestFit="1" customWidth="1"/>
    <col min="2" max="3" width="9.36328125" bestFit="1" customWidth="1"/>
  </cols>
  <sheetData>
    <row r="1" spans="1:3" ht="14.5" customHeight="1" x14ac:dyDescent="0.35">
      <c r="A1" s="66" t="s">
        <v>220</v>
      </c>
      <c r="B1" s="66"/>
      <c r="C1" s="66"/>
    </row>
    <row r="2" spans="1:3" ht="14.5" customHeight="1" x14ac:dyDescent="0.35">
      <c r="A2" s="66"/>
      <c r="B2" s="66"/>
      <c r="C2" s="66"/>
    </row>
    <row r="3" spans="1:3" x14ac:dyDescent="0.35">
      <c r="A3" s="5" t="s">
        <v>12</v>
      </c>
      <c r="B3" s="5"/>
      <c r="C3" s="5"/>
    </row>
    <row r="4" spans="1:3" x14ac:dyDescent="0.35">
      <c r="A4" s="5"/>
      <c r="B4" s="5">
        <v>2024</v>
      </c>
      <c r="C4" s="5">
        <v>2023</v>
      </c>
    </row>
    <row r="5" spans="1:3" ht="20" thickBot="1" x14ac:dyDescent="0.5">
      <c r="A5" s="10" t="s">
        <v>41</v>
      </c>
      <c r="B5" s="9"/>
      <c r="C5" s="9"/>
    </row>
    <row r="6" spans="1:3" ht="15" thickTop="1" x14ac:dyDescent="0.35">
      <c r="A6" s="2" t="s">
        <v>42</v>
      </c>
      <c r="B6" s="3">
        <v>20220</v>
      </c>
      <c r="C6" s="3">
        <v>20022</v>
      </c>
    </row>
    <row r="7" spans="1:3" x14ac:dyDescent="0.35">
      <c r="A7" s="2" t="s">
        <v>43</v>
      </c>
      <c r="B7" s="3">
        <v>39581</v>
      </c>
      <c r="C7" s="3">
        <v>35266</v>
      </c>
    </row>
    <row r="8" spans="1:3" x14ac:dyDescent="0.35">
      <c r="A8" s="2" t="s">
        <v>44</v>
      </c>
      <c r="B8" s="3">
        <v>48838</v>
      </c>
      <c r="C8" s="3">
        <v>43118</v>
      </c>
    </row>
    <row r="9" spans="1:3" x14ac:dyDescent="0.35">
      <c r="A9" s="2" t="s">
        <v>45</v>
      </c>
      <c r="B9" s="3">
        <v>553</v>
      </c>
      <c r="C9" s="3">
        <v>443</v>
      </c>
    </row>
    <row r="10" spans="1:3" x14ac:dyDescent="0.35">
      <c r="A10" s="2" t="s">
        <v>46</v>
      </c>
      <c r="B10" s="3">
        <v>1099</v>
      </c>
      <c r="C10" s="3">
        <v>1197</v>
      </c>
    </row>
    <row r="11" spans="1:3" x14ac:dyDescent="0.35">
      <c r="A11" s="2" t="s">
        <v>47</v>
      </c>
      <c r="B11" s="3">
        <v>55149</v>
      </c>
      <c r="C11" s="3">
        <v>50517</v>
      </c>
    </row>
    <row r="12" spans="1:3" x14ac:dyDescent="0.35">
      <c r="A12" s="2" t="s">
        <v>48</v>
      </c>
      <c r="B12" s="3">
        <v>834</v>
      </c>
      <c r="C12" s="3">
        <v>1387</v>
      </c>
    </row>
    <row r="13" spans="1:3" x14ac:dyDescent="0.35">
      <c r="A13" s="2" t="s">
        <v>49</v>
      </c>
      <c r="B13" s="3">
        <v>3244</v>
      </c>
      <c r="C13" s="3">
        <v>2431</v>
      </c>
    </row>
    <row r="14" spans="1:3" x14ac:dyDescent="0.35">
      <c r="A14" s="2" t="s">
        <v>50</v>
      </c>
      <c r="B14" s="3">
        <v>1827</v>
      </c>
      <c r="C14" s="3">
        <v>1537</v>
      </c>
    </row>
    <row r="15" spans="1:3" ht="17.5" thickBot="1" x14ac:dyDescent="0.45">
      <c r="A15" s="11" t="s">
        <v>51</v>
      </c>
      <c r="B15" s="12">
        <f>SUM(B6:B14)</f>
        <v>171345</v>
      </c>
      <c r="C15" s="12">
        <f>SUM(C6:C14)</f>
        <v>155918</v>
      </c>
    </row>
    <row r="16" spans="1:3" ht="15" thickTop="1" x14ac:dyDescent="0.35">
      <c r="A16" s="2" t="s">
        <v>52</v>
      </c>
      <c r="B16" s="3">
        <v>24387</v>
      </c>
      <c r="C16" s="3">
        <v>23719</v>
      </c>
    </row>
    <row r="17" spans="1:3" x14ac:dyDescent="0.35">
      <c r="A17" s="2" t="s">
        <v>53</v>
      </c>
      <c r="B17" s="3">
        <v>2834</v>
      </c>
      <c r="C17" s="3">
        <v>4162</v>
      </c>
    </row>
    <row r="18" spans="1:3" x14ac:dyDescent="0.35">
      <c r="A18" s="2" t="s">
        <v>47</v>
      </c>
      <c r="B18" s="3">
        <v>38569</v>
      </c>
      <c r="C18" s="3">
        <v>36838</v>
      </c>
    </row>
    <row r="19" spans="1:3" x14ac:dyDescent="0.35">
      <c r="A19" s="2" t="s">
        <v>48</v>
      </c>
      <c r="B19" s="3">
        <v>2565</v>
      </c>
      <c r="C19" s="3">
        <v>4131</v>
      </c>
    </row>
    <row r="20" spans="1:3" x14ac:dyDescent="0.35">
      <c r="A20" s="2" t="s">
        <v>54</v>
      </c>
      <c r="B20" s="3">
        <v>1316</v>
      </c>
      <c r="C20" s="3">
        <v>1199</v>
      </c>
    </row>
    <row r="21" spans="1:3" x14ac:dyDescent="0.35">
      <c r="A21" s="2" t="s">
        <v>50</v>
      </c>
      <c r="B21" s="3">
        <v>7429</v>
      </c>
      <c r="C21" s="3">
        <v>7596</v>
      </c>
    </row>
    <row r="22" spans="1:3" x14ac:dyDescent="0.35">
      <c r="A22" s="2" t="s">
        <v>55</v>
      </c>
      <c r="B22" s="3">
        <v>19287</v>
      </c>
      <c r="C22" s="3">
        <v>17327</v>
      </c>
    </row>
    <row r="23" spans="1:3" ht="17.5" thickBot="1" x14ac:dyDescent="0.45">
      <c r="A23" s="11" t="s">
        <v>56</v>
      </c>
      <c r="B23" s="12">
        <f>SUM(B16:B22)</f>
        <v>96387</v>
      </c>
      <c r="C23" s="12">
        <f>SUM(C16:C22)</f>
        <v>94972</v>
      </c>
    </row>
    <row r="24" spans="1:3" ht="18" thickTop="1" thickBot="1" x14ac:dyDescent="0.45">
      <c r="A24" s="11" t="s">
        <v>57</v>
      </c>
      <c r="B24" s="12">
        <f>SUM(B15,B23)</f>
        <v>267732</v>
      </c>
      <c r="C24" s="12">
        <f>SUM(C15,C23)</f>
        <v>250890</v>
      </c>
    </row>
    <row r="25" spans="1:3" ht="15" thickTop="1" x14ac:dyDescent="0.35"/>
    <row r="26" spans="1:3" ht="20" thickBot="1" x14ac:dyDescent="0.5">
      <c r="A26" s="10" t="s">
        <v>58</v>
      </c>
      <c r="B26" s="10"/>
      <c r="C26" s="10"/>
    </row>
    <row r="27" spans="1:3" ht="15" thickTop="1" x14ac:dyDescent="0.35">
      <c r="A27" s="2" t="s">
        <v>59</v>
      </c>
      <c r="B27" s="3">
        <v>639</v>
      </c>
      <c r="C27" s="3">
        <v>639</v>
      </c>
    </row>
    <row r="28" spans="1:3" x14ac:dyDescent="0.35">
      <c r="A28" s="2" t="s">
        <v>60</v>
      </c>
      <c r="B28" s="3">
        <v>2456</v>
      </c>
      <c r="C28" s="3">
        <v>2456</v>
      </c>
    </row>
    <row r="29" spans="1:3" x14ac:dyDescent="0.35">
      <c r="A29" s="2" t="s">
        <v>61</v>
      </c>
      <c r="B29" s="3">
        <v>92812</v>
      </c>
      <c r="C29" s="3">
        <v>89072</v>
      </c>
    </row>
    <row r="30" spans="1:3" x14ac:dyDescent="0.35">
      <c r="A30" s="2" t="s">
        <v>62</v>
      </c>
      <c r="B30" s="3">
        <v>-2090</v>
      </c>
      <c r="C30" s="3">
        <v>-2071</v>
      </c>
    </row>
    <row r="31" spans="1:3" x14ac:dyDescent="0.35">
      <c r="A31" s="2" t="s">
        <v>63</v>
      </c>
      <c r="B31" s="3">
        <v>-1502</v>
      </c>
      <c r="C31" s="3">
        <v>-500</v>
      </c>
    </row>
    <row r="32" spans="1:3" x14ac:dyDescent="0.35">
      <c r="A32" s="1" t="s">
        <v>64</v>
      </c>
      <c r="B32" s="7">
        <f>SUM(B27:B31)</f>
        <v>92315</v>
      </c>
      <c r="C32" s="7">
        <f>SUM(C27:C31)</f>
        <v>89596</v>
      </c>
    </row>
    <row r="33" spans="1:3" x14ac:dyDescent="0.35">
      <c r="A33" s="2" t="s">
        <v>65</v>
      </c>
      <c r="B33" s="3">
        <v>2688</v>
      </c>
      <c r="C33" s="3">
        <v>3327</v>
      </c>
    </row>
    <row r="34" spans="1:3" ht="17.5" thickBot="1" x14ac:dyDescent="0.45">
      <c r="A34" s="11" t="s">
        <v>66</v>
      </c>
      <c r="B34" s="12">
        <f>SUM(B32:B33)</f>
        <v>95003</v>
      </c>
      <c r="C34" s="12">
        <f>SUM(C32:C33)</f>
        <v>92923</v>
      </c>
    </row>
    <row r="35" spans="1:3" ht="15" thickTop="1" x14ac:dyDescent="0.35">
      <c r="A35" s="2" t="s">
        <v>67</v>
      </c>
      <c r="B35" s="3">
        <v>222</v>
      </c>
      <c r="C35" s="3">
        <v>427</v>
      </c>
    </row>
    <row r="36" spans="1:3" x14ac:dyDescent="0.35">
      <c r="A36" s="2" t="s">
        <v>68</v>
      </c>
      <c r="B36" s="3">
        <v>7830</v>
      </c>
      <c r="C36" s="3">
        <v>7797</v>
      </c>
    </row>
    <row r="37" spans="1:3" x14ac:dyDescent="0.35">
      <c r="A37" s="2" t="s">
        <v>49</v>
      </c>
      <c r="B37" s="3">
        <v>2621</v>
      </c>
      <c r="C37" s="3">
        <v>2797</v>
      </c>
    </row>
    <row r="38" spans="1:3" x14ac:dyDescent="0.35">
      <c r="A38" s="2" t="s">
        <v>69</v>
      </c>
      <c r="B38" s="3">
        <v>66770</v>
      </c>
      <c r="C38" s="3">
        <v>52880</v>
      </c>
    </row>
    <row r="39" spans="1:3" x14ac:dyDescent="0.35">
      <c r="A39" s="2" t="s">
        <v>70</v>
      </c>
      <c r="B39" s="3">
        <v>7597</v>
      </c>
      <c r="C39" s="3">
        <v>7065</v>
      </c>
    </row>
    <row r="40" spans="1:3" ht="17.5" thickBot="1" x14ac:dyDescent="0.45">
      <c r="A40" s="11" t="s">
        <v>71</v>
      </c>
      <c r="B40" s="12">
        <f>SUM(B35:B39)</f>
        <v>85040</v>
      </c>
      <c r="C40" s="12">
        <f>SUM(C35:C39)</f>
        <v>70966</v>
      </c>
    </row>
    <row r="41" spans="1:3" ht="15" thickTop="1" x14ac:dyDescent="0.35">
      <c r="A41" s="2" t="s">
        <v>68</v>
      </c>
      <c r="B41" s="3">
        <v>8543</v>
      </c>
      <c r="C41" s="3">
        <v>9240</v>
      </c>
    </row>
    <row r="42" spans="1:3" x14ac:dyDescent="0.35">
      <c r="A42" s="2" t="s">
        <v>54</v>
      </c>
      <c r="B42" s="3">
        <v>1131</v>
      </c>
      <c r="C42" s="3">
        <v>1401</v>
      </c>
    </row>
    <row r="43" spans="1:3" x14ac:dyDescent="0.35">
      <c r="A43" s="2" t="s">
        <v>69</v>
      </c>
      <c r="B43" s="3">
        <v>44491</v>
      </c>
      <c r="C43" s="3">
        <v>42130</v>
      </c>
    </row>
    <row r="44" spans="1:3" x14ac:dyDescent="0.35">
      <c r="A44" s="2" t="s">
        <v>72</v>
      </c>
      <c r="B44" s="3">
        <v>14126</v>
      </c>
      <c r="C44" s="3">
        <v>15547</v>
      </c>
    </row>
    <row r="45" spans="1:3" x14ac:dyDescent="0.35">
      <c r="A45" s="2" t="s">
        <v>70</v>
      </c>
      <c r="B45" s="3">
        <v>19398</v>
      </c>
      <c r="C45" s="3">
        <v>18683</v>
      </c>
    </row>
    <row r="46" spans="1:3" ht="17.5" thickBot="1" x14ac:dyDescent="0.45">
      <c r="A46" s="11" t="s">
        <v>73</v>
      </c>
      <c r="B46" s="12">
        <f>SUM(B41:B45)</f>
        <v>87689</v>
      </c>
      <c r="C46" s="12">
        <f>SUM(C41:C45)</f>
        <v>87001</v>
      </c>
    </row>
    <row r="47" spans="1:3" ht="18" thickTop="1" thickBot="1" x14ac:dyDescent="0.45">
      <c r="A47" s="11" t="s">
        <v>74</v>
      </c>
      <c r="B47" s="12">
        <f>SUM(B34,B40,B46)</f>
        <v>267732</v>
      </c>
      <c r="C47" s="12">
        <f>SUM(C34,C40,C46)</f>
        <v>250890</v>
      </c>
    </row>
    <row r="48" spans="1:3" ht="15" thickTop="1" x14ac:dyDescent="0.35"/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9CD2-5ADB-4BA2-9C98-691F47EEC0AB}">
  <dimension ref="A1:C41"/>
  <sheetViews>
    <sheetView zoomScale="87" zoomScaleNormal="87" workbookViewId="0">
      <selection sqref="A1:C2"/>
    </sheetView>
  </sheetViews>
  <sheetFormatPr defaultRowHeight="14.5" x14ac:dyDescent="0.35"/>
  <cols>
    <col min="1" max="1" width="70.81640625" bestFit="1" customWidth="1"/>
  </cols>
  <sheetData>
    <row r="1" spans="1:3" ht="14.5" customHeight="1" x14ac:dyDescent="0.35">
      <c r="A1" s="66" t="s">
        <v>221</v>
      </c>
      <c r="B1" s="66"/>
      <c r="C1" s="66"/>
    </row>
    <row r="2" spans="1:3" ht="14.5" customHeight="1" x14ac:dyDescent="0.35">
      <c r="A2" s="66"/>
      <c r="B2" s="66"/>
      <c r="C2" s="66"/>
    </row>
    <row r="3" spans="1:3" x14ac:dyDescent="0.35">
      <c r="A3" s="5" t="s">
        <v>12</v>
      </c>
      <c r="B3" s="5"/>
      <c r="C3" s="5"/>
    </row>
    <row r="4" spans="1:3" x14ac:dyDescent="0.35">
      <c r="A4" s="5"/>
      <c r="B4" s="5">
        <v>2024</v>
      </c>
      <c r="C4" s="5">
        <v>2023</v>
      </c>
    </row>
    <row r="5" spans="1:3" x14ac:dyDescent="0.35">
      <c r="A5" s="2" t="s">
        <v>172</v>
      </c>
      <c r="B5" s="3">
        <v>10971</v>
      </c>
      <c r="C5" s="3">
        <v>17096</v>
      </c>
    </row>
    <row r="6" spans="1:3" x14ac:dyDescent="0.35">
      <c r="A6" s="2" t="s">
        <v>173</v>
      </c>
      <c r="B6" s="3">
        <v>-3794</v>
      </c>
      <c r="C6" s="3">
        <v>-5049</v>
      </c>
    </row>
    <row r="7" spans="1:3" x14ac:dyDescent="0.35">
      <c r="A7" s="2" t="s">
        <v>174</v>
      </c>
      <c r="B7" s="3">
        <v>644</v>
      </c>
      <c r="C7" s="3">
        <v>683</v>
      </c>
    </row>
    <row r="8" spans="1:3" x14ac:dyDescent="0.35">
      <c r="A8" s="2" t="s">
        <v>175</v>
      </c>
      <c r="B8" s="3">
        <v>-433</v>
      </c>
      <c r="C8" s="3">
        <v>-515</v>
      </c>
    </row>
    <row r="9" spans="1:3" x14ac:dyDescent="0.35">
      <c r="A9" s="2" t="s">
        <v>176</v>
      </c>
      <c r="B9" s="3">
        <v>8650</v>
      </c>
      <c r="C9" s="3">
        <v>8974</v>
      </c>
    </row>
    <row r="10" spans="1:3" x14ac:dyDescent="0.35">
      <c r="A10" s="2" t="s">
        <v>177</v>
      </c>
      <c r="B10" s="3">
        <v>339</v>
      </c>
      <c r="C10" s="3">
        <v>179</v>
      </c>
    </row>
    <row r="11" spans="1:3" x14ac:dyDescent="0.35">
      <c r="A11" s="2" t="s">
        <v>178</v>
      </c>
      <c r="B11" s="3">
        <v>14</v>
      </c>
      <c r="C11" s="3">
        <v>159</v>
      </c>
    </row>
    <row r="12" spans="1:3" x14ac:dyDescent="0.35">
      <c r="A12" s="2" t="s">
        <v>179</v>
      </c>
      <c r="B12" s="3">
        <v>-5231</v>
      </c>
      <c r="C12" s="3">
        <v>-999</v>
      </c>
    </row>
    <row r="13" spans="1:3" x14ac:dyDescent="0.35">
      <c r="A13" s="2" t="s">
        <v>180</v>
      </c>
      <c r="B13" s="3">
        <v>-4144</v>
      </c>
      <c r="C13" s="3">
        <v>-3622</v>
      </c>
    </row>
    <row r="14" spans="1:3" x14ac:dyDescent="0.35">
      <c r="A14" s="2" t="s">
        <v>181</v>
      </c>
      <c r="B14" s="3">
        <f>SUM(B15:B17)</f>
        <v>-396</v>
      </c>
      <c r="C14" s="3">
        <f>SUM(C15:C17)</f>
        <v>-2715</v>
      </c>
    </row>
    <row r="15" spans="1:3" x14ac:dyDescent="0.35">
      <c r="A15" s="2" t="s">
        <v>182</v>
      </c>
      <c r="B15" s="3">
        <v>-128</v>
      </c>
      <c r="C15" s="3">
        <v>-4135</v>
      </c>
    </row>
    <row r="16" spans="1:3" x14ac:dyDescent="0.35">
      <c r="A16" s="2" t="s">
        <v>183</v>
      </c>
      <c r="B16" s="3">
        <v>1379</v>
      </c>
      <c r="C16" s="3">
        <v>-187</v>
      </c>
    </row>
    <row r="17" spans="1:3" x14ac:dyDescent="0.35">
      <c r="A17" s="2" t="s">
        <v>184</v>
      </c>
      <c r="B17" s="3">
        <v>-1647</v>
      </c>
      <c r="C17" s="3">
        <v>1607</v>
      </c>
    </row>
    <row r="18" spans="1:3" x14ac:dyDescent="0.35">
      <c r="A18" s="2" t="s">
        <v>185</v>
      </c>
      <c r="B18" s="3">
        <v>-726</v>
      </c>
      <c r="C18" s="3">
        <v>1616</v>
      </c>
    </row>
    <row r="19" spans="1:3" x14ac:dyDescent="0.35">
      <c r="A19" s="2" t="s">
        <v>186</v>
      </c>
      <c r="B19" s="3">
        <v>1672</v>
      </c>
      <c r="C19" s="3">
        <v>1735</v>
      </c>
    </row>
    <row r="20" spans="1:3" x14ac:dyDescent="0.35">
      <c r="A20" s="4" t="s">
        <v>187</v>
      </c>
      <c r="B20" s="8">
        <f>SUM(B5:B14,B18:B19)</f>
        <v>7566</v>
      </c>
      <c r="C20" s="8">
        <f>SUM(C5:C14,C18:C19)</f>
        <v>17542</v>
      </c>
    </row>
    <row r="21" spans="1:3" x14ac:dyDescent="0.35">
      <c r="A21" s="2" t="s">
        <v>188</v>
      </c>
      <c r="B21" s="3">
        <v>-12205</v>
      </c>
      <c r="C21" s="3">
        <v>-10881</v>
      </c>
    </row>
    <row r="22" spans="1:3" x14ac:dyDescent="0.35">
      <c r="A22" s="2" t="s">
        <v>189</v>
      </c>
      <c r="B22" s="3">
        <v>192</v>
      </c>
      <c r="C22" s="3">
        <v>0</v>
      </c>
    </row>
    <row r="23" spans="1:3" x14ac:dyDescent="0.35">
      <c r="A23" s="2" t="s">
        <v>190</v>
      </c>
      <c r="B23" s="3">
        <v>21</v>
      </c>
      <c r="C23" s="3">
        <v>116</v>
      </c>
    </row>
    <row r="24" spans="1:3" x14ac:dyDescent="0.35">
      <c r="A24" s="2" t="s">
        <v>191</v>
      </c>
      <c r="B24" s="3">
        <v>-162</v>
      </c>
      <c r="C24" s="3">
        <v>-222</v>
      </c>
    </row>
    <row r="25" spans="1:3" x14ac:dyDescent="0.35">
      <c r="A25" s="2" t="s">
        <v>192</v>
      </c>
      <c r="B25" s="3">
        <v>13</v>
      </c>
      <c r="C25" s="3">
        <v>65</v>
      </c>
    </row>
    <row r="26" spans="1:3" x14ac:dyDescent="0.35">
      <c r="A26" s="2" t="s">
        <v>193</v>
      </c>
      <c r="B26" s="3">
        <v>-1062</v>
      </c>
      <c r="C26" s="3">
        <v>-583</v>
      </c>
    </row>
    <row r="27" spans="1:3" x14ac:dyDescent="0.35">
      <c r="A27" s="2" t="s">
        <v>194</v>
      </c>
      <c r="B27" s="3">
        <v>1834</v>
      </c>
      <c r="C27" s="3">
        <v>1957</v>
      </c>
    </row>
    <row r="28" spans="1:3" x14ac:dyDescent="0.35">
      <c r="A28" s="4" t="s">
        <v>195</v>
      </c>
      <c r="B28" s="8">
        <f>SUM(B21:B27)</f>
        <v>-11369</v>
      </c>
      <c r="C28" s="8">
        <f>SUM(C21:C27)</f>
        <v>-9548</v>
      </c>
    </row>
    <row r="29" spans="1:3" x14ac:dyDescent="0.35">
      <c r="A29" s="2" t="s">
        <v>196</v>
      </c>
      <c r="B29" s="3">
        <v>-22</v>
      </c>
      <c r="C29" s="3">
        <v>-20</v>
      </c>
    </row>
    <row r="30" spans="1:3" x14ac:dyDescent="0.35">
      <c r="A30" s="2" t="s">
        <v>197</v>
      </c>
      <c r="B30" s="3">
        <v>-1002</v>
      </c>
      <c r="C30" s="3">
        <v>-1222</v>
      </c>
    </row>
    <row r="31" spans="1:3" x14ac:dyDescent="0.35">
      <c r="A31" s="2" t="s">
        <v>198</v>
      </c>
      <c r="B31" s="3">
        <v>-3781</v>
      </c>
      <c r="C31" s="3">
        <v>-5430</v>
      </c>
    </row>
    <row r="32" spans="1:3" x14ac:dyDescent="0.35">
      <c r="A32" s="2" t="s">
        <v>208</v>
      </c>
      <c r="B32" s="3">
        <v>-1013</v>
      </c>
      <c r="C32" s="3">
        <v>-1485</v>
      </c>
    </row>
    <row r="33" spans="1:3" x14ac:dyDescent="0.35">
      <c r="A33" s="2" t="s">
        <v>199</v>
      </c>
      <c r="B33" s="3">
        <v>-196</v>
      </c>
      <c r="C33" s="3">
        <v>-186</v>
      </c>
    </row>
    <row r="34" spans="1:3" x14ac:dyDescent="0.35">
      <c r="A34" s="2" t="s">
        <v>200</v>
      </c>
      <c r="B34" s="3">
        <v>30025</v>
      </c>
      <c r="C34" s="3">
        <v>20633</v>
      </c>
    </row>
    <row r="35" spans="1:3" x14ac:dyDescent="0.35">
      <c r="A35" s="2" t="s">
        <v>201</v>
      </c>
      <c r="B35" s="3">
        <v>-22182</v>
      </c>
      <c r="C35" s="3">
        <v>-22430</v>
      </c>
    </row>
    <row r="36" spans="1:3" x14ac:dyDescent="0.35">
      <c r="A36" s="2" t="s">
        <v>202</v>
      </c>
      <c r="B36" s="3">
        <v>3937</v>
      </c>
      <c r="C36" s="3">
        <v>3281</v>
      </c>
    </row>
    <row r="37" spans="1:3" x14ac:dyDescent="0.35">
      <c r="A37" s="4" t="s">
        <v>203</v>
      </c>
      <c r="B37" s="8">
        <f>SUM(B29:B36)</f>
        <v>5766</v>
      </c>
      <c r="C37" s="8">
        <f>SUM(C29:C36)</f>
        <v>-6859</v>
      </c>
    </row>
    <row r="38" spans="1:3" x14ac:dyDescent="0.35">
      <c r="A38" s="4" t="s">
        <v>204</v>
      </c>
      <c r="B38" s="8">
        <v>-3</v>
      </c>
      <c r="C38" s="8">
        <v>-705</v>
      </c>
    </row>
    <row r="39" spans="1:3" x14ac:dyDescent="0.35">
      <c r="A39" s="4" t="s">
        <v>205</v>
      </c>
      <c r="B39" s="8">
        <v>1960</v>
      </c>
      <c r="C39" s="8">
        <v>457</v>
      </c>
    </row>
    <row r="40" spans="1:3" x14ac:dyDescent="0.35">
      <c r="A40" s="2" t="s">
        <v>206</v>
      </c>
      <c r="B40" s="3">
        <v>17327</v>
      </c>
      <c r="C40" s="3">
        <v>16870</v>
      </c>
    </row>
    <row r="41" spans="1:3" x14ac:dyDescent="0.35">
      <c r="A41" s="4" t="s">
        <v>207</v>
      </c>
      <c r="B41" s="8">
        <f>SUM(B39:B40)</f>
        <v>19287</v>
      </c>
      <c r="C41" s="8">
        <f>SUM(C39:C40)</f>
        <v>17327</v>
      </c>
    </row>
  </sheetData>
  <mergeCells count="1">
    <mergeCell ref="A1:C2"/>
  </mergeCells>
  <pageMargins left="0.7" right="0.7" top="0.75" bottom="0.75" header="0.3" footer="0.3"/>
  <ignoredErrors>
    <ignoredError sqref="B20:C20 B14:C14 B41:C4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D463-BDCB-48DA-9A8A-364251E5E9AE}">
  <dimension ref="A1:F41"/>
  <sheetViews>
    <sheetView tabSelected="1" topLeftCell="A7" workbookViewId="0">
      <selection activeCell="F18" sqref="F18"/>
    </sheetView>
  </sheetViews>
  <sheetFormatPr defaultRowHeight="14.5" x14ac:dyDescent="0.35"/>
  <cols>
    <col min="1" max="1" width="23.54296875" bestFit="1" customWidth="1"/>
    <col min="2" max="3" width="13.453125" bestFit="1" customWidth="1"/>
    <col min="4" max="4" width="13.36328125" customWidth="1"/>
    <col min="5" max="5" width="13.453125" bestFit="1" customWidth="1"/>
    <col min="6" max="6" width="13.08984375" customWidth="1"/>
  </cols>
  <sheetData>
    <row r="1" spans="1:6" x14ac:dyDescent="0.35">
      <c r="A1" s="66" t="s">
        <v>75</v>
      </c>
      <c r="B1" s="66"/>
      <c r="C1" s="66"/>
      <c r="D1" s="66"/>
      <c r="E1" s="66"/>
      <c r="F1" s="66"/>
    </row>
    <row r="2" spans="1:6" x14ac:dyDescent="0.35">
      <c r="A2" s="66"/>
      <c r="B2" s="66"/>
      <c r="C2" s="66"/>
      <c r="D2" s="66"/>
      <c r="E2" s="66"/>
      <c r="F2" s="66"/>
    </row>
    <row r="3" spans="1:6" x14ac:dyDescent="0.35">
      <c r="A3" s="18" t="s">
        <v>76</v>
      </c>
      <c r="B3" s="18" t="s">
        <v>77</v>
      </c>
      <c r="C3" s="18" t="s">
        <v>78</v>
      </c>
      <c r="D3" s="18" t="s">
        <v>80</v>
      </c>
      <c r="E3" s="18" t="s">
        <v>79</v>
      </c>
      <c r="F3" s="18" t="s">
        <v>85</v>
      </c>
    </row>
    <row r="4" spans="1:6" ht="43.5" x14ac:dyDescent="0.35">
      <c r="A4" s="14" t="s">
        <v>81</v>
      </c>
      <c r="B4" s="15">
        <f>('Year-on-year'!C26-'Year-on-year'!B26)/'Year-on-year'!B26</f>
        <v>0.12373977169411052</v>
      </c>
      <c r="C4" s="15">
        <f>('Year-on-year'!D26-'Year-on-year'!C26)/'Year-on-year'!C26</f>
        <v>0.282014401423961</v>
      </c>
      <c r="D4" s="15">
        <f>('Year-on-year'!E26-'Year-on-year'!D26)/'Year-on-year'!D26</f>
        <v>9.037234415538882E-2</v>
      </c>
      <c r="E4" s="15">
        <f>('Year-on-year'!F26-'Year-on-year'!E26)/'Year-on-year'!E26</f>
        <v>-8.4361213649050151E-2</v>
      </c>
      <c r="F4" s="16" t="s">
        <v>86</v>
      </c>
    </row>
    <row r="5" spans="1:6" ht="43.5" x14ac:dyDescent="0.35">
      <c r="A5" s="14" t="s">
        <v>22</v>
      </c>
      <c r="B5" s="15">
        <f>('Year-on-year'!C32-'Year-on-year'!B32)/'Year-on-year'!B32</f>
        <v>1.7743271221532091</v>
      </c>
      <c r="C5" s="15">
        <f>('Year-on-year'!D32-'Year-on-year'!C32)/'Year-on-year'!C32</f>
        <v>4.4701492537313432E-2</v>
      </c>
      <c r="D5" s="15">
        <f>('Year-on-year'!E32-'Year-on-year'!D32)/'Year-on-year'!D32</f>
        <v>0.32023715979712836</v>
      </c>
      <c r="E5" s="15">
        <f>('Year-on-year'!F32-'Year-on-year'!E32)/'Year-on-year'!E32</f>
        <v>-0.37728600800779138</v>
      </c>
      <c r="F5" s="16" t="s">
        <v>87</v>
      </c>
    </row>
    <row r="6" spans="1:6" ht="43.5" x14ac:dyDescent="0.35">
      <c r="A6" s="14" t="s">
        <v>24</v>
      </c>
      <c r="B6" s="15">
        <f>('Year-on-year'!C38-'Year-on-year'!B38)/'Year-on-year'!B38</f>
        <v>2.0754500191497511</v>
      </c>
      <c r="C6" s="15">
        <f>('Year-on-year'!D38-'Year-on-year'!C38)/'Year-on-year'!C38</f>
        <v>0.46382316313823163</v>
      </c>
      <c r="D6" s="15">
        <f>('Year-on-year'!E38-'Year-on-year'!D38)/'Year-on-year'!D38</f>
        <v>-0.27278914458292569</v>
      </c>
      <c r="E6" s="15">
        <f>('Year-on-year'!F38-'Year-on-year'!E38)/'Year-on-year'!E38</f>
        <v>-0.35827094057089376</v>
      </c>
      <c r="F6" s="16" t="s">
        <v>88</v>
      </c>
    </row>
    <row r="7" spans="1:6" ht="29" x14ac:dyDescent="0.35">
      <c r="A7" s="14" t="s">
        <v>82</v>
      </c>
      <c r="B7" s="15">
        <f>('Year-on-year'!C45-'Year-on-year'!B45)/'Year-on-year'!B45</f>
        <v>2.2312678247342492</v>
      </c>
      <c r="C7" s="15">
        <f>('Year-on-year'!D45-'Year-on-year'!C45)/'Year-on-year'!C45</f>
        <v>0.49097328091149806</v>
      </c>
      <c r="D7" s="15">
        <f>('Year-on-year'!E45-'Year-on-year'!D45)/'Year-on-year'!D45</f>
        <v>-0.34533419438165969</v>
      </c>
      <c r="E7" s="15">
        <f>('Year-on-year'!F45-'Year-on-year'!E45)/'Year-on-year'!E45</f>
        <v>-0.36884504726674888</v>
      </c>
      <c r="F7" s="16" t="s">
        <v>89</v>
      </c>
    </row>
    <row r="8" spans="1:6" ht="43.5" x14ac:dyDescent="0.35">
      <c r="A8" s="14" t="s">
        <v>84</v>
      </c>
      <c r="B8" s="15">
        <f>('Year-on-year'!C9-'Year-on-year'!B9)/'Year-on-year'!B9</f>
        <v>2.2757417102966837</v>
      </c>
      <c r="C8" s="15">
        <f>('Year-on-year'!D9-'Year-on-year'!C9)/'Year-on-year'!C9</f>
        <v>0.45498135322322852</v>
      </c>
      <c r="D8" s="15">
        <f>('Year-on-year'!E9-'Year-on-year'!D9)/'Year-on-year'!D9</f>
        <v>-0.35298425485170259</v>
      </c>
      <c r="E8" s="15">
        <f>('Year-on-year'!F9-'Year-on-year'!E9)/'Year-on-year'!E9</f>
        <v>-0.34238822863610652</v>
      </c>
      <c r="F8" s="16" t="s">
        <v>90</v>
      </c>
    </row>
    <row r="11" spans="1:6" x14ac:dyDescent="0.35">
      <c r="A11" s="66" t="s">
        <v>91</v>
      </c>
      <c r="B11" s="66"/>
      <c r="C11" s="66"/>
      <c r="D11" s="66"/>
    </row>
    <row r="12" spans="1:6" x14ac:dyDescent="0.35">
      <c r="A12" s="66"/>
      <c r="B12" s="66"/>
      <c r="C12" s="66"/>
      <c r="D12" s="66"/>
    </row>
    <row r="13" spans="1:6" x14ac:dyDescent="0.35">
      <c r="A13" s="71" t="s">
        <v>107</v>
      </c>
      <c r="B13" s="71"/>
      <c r="C13" s="71"/>
      <c r="D13" s="71"/>
    </row>
    <row r="14" spans="1:6" x14ac:dyDescent="0.35">
      <c r="A14" s="18" t="s">
        <v>76</v>
      </c>
      <c r="B14" s="18">
        <v>2024</v>
      </c>
      <c r="C14" s="18">
        <v>2023</v>
      </c>
      <c r="D14" s="18" t="s">
        <v>85</v>
      </c>
    </row>
    <row r="15" spans="1:6" ht="58" x14ac:dyDescent="0.35">
      <c r="A15" s="14" t="s">
        <v>92</v>
      </c>
      <c r="B15" s="15">
        <f>-'Income Statement'!B6/'Income Statement'!B5</f>
        <v>0.83919792105632818</v>
      </c>
      <c r="C15" s="15">
        <f>-'Income Statement'!C6/'Income Statement'!C5</f>
        <v>0.80907149931188826</v>
      </c>
      <c r="D15" s="16" t="s">
        <v>99</v>
      </c>
    </row>
    <row r="16" spans="1:6" ht="43.5" x14ac:dyDescent="0.35">
      <c r="A16" s="14" t="s">
        <v>29</v>
      </c>
      <c r="B16" s="15">
        <f>'Income Statement'!B7/'Income Statement'!B5</f>
        <v>0.16080207894367188</v>
      </c>
      <c r="C16" s="15">
        <f>'Income Statement'!C7/'Income Statement'!C5</f>
        <v>0.19092850068811174</v>
      </c>
      <c r="D16" s="16" t="s">
        <v>100</v>
      </c>
    </row>
    <row r="17" spans="1:4" ht="58" x14ac:dyDescent="0.35">
      <c r="A17" s="14" t="s">
        <v>97</v>
      </c>
      <c r="B17" s="15">
        <f>'Year-on-year'!F8</f>
        <v>6.4000000000000001E-2</v>
      </c>
      <c r="C17" s="15">
        <f>'Year-on-year'!E8</f>
        <v>0.05</v>
      </c>
      <c r="D17" s="16" t="s">
        <v>101</v>
      </c>
    </row>
    <row r="18" spans="1:4" ht="58" x14ac:dyDescent="0.35">
      <c r="A18" s="14" t="s">
        <v>93</v>
      </c>
      <c r="B18" s="15">
        <f>'Income Statement'!B9/'Income Statement'!B5</f>
        <v>9.9100997331085829E-3</v>
      </c>
      <c r="C18" s="15">
        <f>'Income Statement'!C9/'Income Statement'!C5</f>
        <v>6.7203436700150488E-3</v>
      </c>
      <c r="D18" s="16" t="s">
        <v>102</v>
      </c>
    </row>
    <row r="19" spans="1:4" ht="58" x14ac:dyDescent="0.35">
      <c r="A19" s="14" t="s">
        <v>94</v>
      </c>
      <c r="B19" s="15">
        <f>'Income Statement'!B11/'Income Statement'!B5</f>
        <v>8.0832982160415789E-2</v>
      </c>
      <c r="C19" s="15">
        <f>'Income Statement'!C11/'Income Statement'!C5</f>
        <v>0.1188568341715006</v>
      </c>
      <c r="D19" s="16" t="s">
        <v>103</v>
      </c>
    </row>
    <row r="20" spans="1:4" ht="43.5" x14ac:dyDescent="0.35">
      <c r="A20" s="14" t="s">
        <v>98</v>
      </c>
      <c r="B20" s="15">
        <f>-'Income Statement'!B16/'Income Statement'!B5</f>
        <v>3.778620592779885E-3</v>
      </c>
      <c r="C20" s="15">
        <f>-'Income Statement'!C16/'Income Statement'!C5</f>
        <v>8.9132979202304861E-3</v>
      </c>
      <c r="D20" s="16" t="s">
        <v>104</v>
      </c>
    </row>
    <row r="21" spans="1:4" ht="29" x14ac:dyDescent="0.35">
      <c r="A21" s="14" t="s">
        <v>95</v>
      </c>
      <c r="B21" s="15">
        <f>'Income Statement'!B17/'Income Statement'!B5</f>
        <v>7.7054361567635898E-2</v>
      </c>
      <c r="C21" s="15">
        <f>'Income Statement'!C17/'Income Statement'!C5</f>
        <v>0.10994353625127011</v>
      </c>
      <c r="D21" s="16" t="s">
        <v>105</v>
      </c>
    </row>
    <row r="22" spans="1:4" ht="29" x14ac:dyDescent="0.35">
      <c r="A22" s="14" t="s">
        <v>96</v>
      </c>
      <c r="B22" s="15">
        <f>'Income Statement'!B18/'Income Statement'!B5</f>
        <v>5.3926113218148615E-2</v>
      </c>
      <c r="C22" s="15">
        <f>'Income Statement'!C18/'Income Statement'!C5</f>
        <v>7.8232517460031639E-2</v>
      </c>
      <c r="D22" s="16" t="s">
        <v>106</v>
      </c>
    </row>
    <row r="24" spans="1:4" x14ac:dyDescent="0.35">
      <c r="A24" s="66" t="s">
        <v>91</v>
      </c>
      <c r="B24" s="66"/>
      <c r="C24" s="66"/>
      <c r="D24" s="66"/>
    </row>
    <row r="25" spans="1:4" x14ac:dyDescent="0.35">
      <c r="A25" s="66"/>
      <c r="B25" s="66"/>
      <c r="C25" s="66"/>
      <c r="D25" s="66"/>
    </row>
    <row r="26" spans="1:4" x14ac:dyDescent="0.35">
      <c r="A26" s="70" t="s">
        <v>108</v>
      </c>
      <c r="B26" s="70"/>
      <c r="C26" s="70"/>
      <c r="D26" s="70"/>
    </row>
    <row r="27" spans="1:4" x14ac:dyDescent="0.35">
      <c r="A27" s="18" t="s">
        <v>76</v>
      </c>
      <c r="B27" s="18">
        <v>2024</v>
      </c>
      <c r="C27" s="18">
        <v>2023</v>
      </c>
      <c r="D27" s="18" t="s">
        <v>85</v>
      </c>
    </row>
    <row r="28" spans="1:4" ht="43.5" x14ac:dyDescent="0.35">
      <c r="A28" s="14" t="s">
        <v>109</v>
      </c>
      <c r="B28" s="15">
        <f>'Balance Sheet'!B15/'Balance Sheet'!B24</f>
        <v>0.6399870019273004</v>
      </c>
      <c r="C28" s="15">
        <f>'Balance Sheet'!C15/'Balance Sheet'!C24</f>
        <v>0.62145960381043486</v>
      </c>
      <c r="D28" s="16" t="s">
        <v>114</v>
      </c>
    </row>
    <row r="29" spans="1:4" ht="43.5" x14ac:dyDescent="0.35">
      <c r="A29" s="14" t="s">
        <v>110</v>
      </c>
      <c r="B29" s="15">
        <f>'Balance Sheet'!B23/'Balance Sheet'!B24</f>
        <v>0.36001299807269954</v>
      </c>
      <c r="C29" s="15">
        <f>'Balance Sheet'!C23/'Balance Sheet'!C24</f>
        <v>0.37854039618956514</v>
      </c>
      <c r="D29" s="16" t="s">
        <v>115</v>
      </c>
    </row>
    <row r="30" spans="1:4" ht="58" x14ac:dyDescent="0.35">
      <c r="A30" s="14" t="s">
        <v>111</v>
      </c>
      <c r="B30" s="15">
        <f>('Balance Sheet'!B40+'Balance Sheet'!B46)/'Balance Sheet'!B24</f>
        <v>0.645156350380231</v>
      </c>
      <c r="C30" s="15">
        <f>('Balance Sheet'!C40+'Balance Sheet'!C46)/'Balance Sheet'!C24</f>
        <v>0.62962652955478493</v>
      </c>
      <c r="D30" s="16" t="s">
        <v>116</v>
      </c>
    </row>
    <row r="31" spans="1:4" ht="43.5" x14ac:dyDescent="0.35">
      <c r="A31" s="14" t="s">
        <v>120</v>
      </c>
      <c r="B31" s="15">
        <f>'Balance Sheet'!B40/'Balance Sheet'!B24</f>
        <v>0.31763106389972062</v>
      </c>
      <c r="C31" s="15">
        <f>'Balance Sheet'!C40/'Balance Sheet'!C24</f>
        <v>0.28285702897684245</v>
      </c>
      <c r="D31" s="16" t="s">
        <v>117</v>
      </c>
    </row>
    <row r="32" spans="1:4" ht="58" x14ac:dyDescent="0.35">
      <c r="A32" s="14" t="s">
        <v>112</v>
      </c>
      <c r="B32" s="15">
        <f>'Balance Sheet'!B46/'Balance Sheet'!B24</f>
        <v>0.32752528648051038</v>
      </c>
      <c r="C32" s="15">
        <f>'Balance Sheet'!C46/'Balance Sheet'!C24</f>
        <v>0.34676950057794254</v>
      </c>
      <c r="D32" s="16" t="s">
        <v>118</v>
      </c>
    </row>
    <row r="33" spans="1:6" ht="29" x14ac:dyDescent="0.35">
      <c r="A33" s="14" t="s">
        <v>113</v>
      </c>
      <c r="B33" s="15">
        <f>'Balance Sheet'!B34/'Balance Sheet'!B24</f>
        <v>0.354843649619769</v>
      </c>
      <c r="C33" s="15">
        <f>'Balance Sheet'!C34/'Balance Sheet'!C24</f>
        <v>0.37037347044521501</v>
      </c>
      <c r="D33" s="16" t="s">
        <v>119</v>
      </c>
    </row>
    <row r="36" spans="1:6" ht="19.5" x14ac:dyDescent="0.35">
      <c r="A36" s="67" t="s">
        <v>239</v>
      </c>
      <c r="B36" s="68"/>
      <c r="C36" s="68"/>
      <c r="D36" s="68"/>
      <c r="E36" s="68"/>
      <c r="F36" s="69"/>
    </row>
    <row r="37" spans="1:6" x14ac:dyDescent="0.35">
      <c r="A37" s="13" t="s">
        <v>12</v>
      </c>
      <c r="B37" s="13">
        <v>2020</v>
      </c>
      <c r="C37" s="13">
        <v>2021</v>
      </c>
      <c r="D37" s="13">
        <v>2022</v>
      </c>
      <c r="E37" s="13">
        <v>2023</v>
      </c>
      <c r="F37" s="13">
        <v>2024</v>
      </c>
    </row>
    <row r="38" spans="1:6" x14ac:dyDescent="0.35">
      <c r="A38" s="27" t="s">
        <v>17</v>
      </c>
      <c r="B38" s="37">
        <v>80853</v>
      </c>
      <c r="C38" s="37">
        <v>95476</v>
      </c>
      <c r="D38" s="37">
        <v>123602</v>
      </c>
      <c r="E38" s="37">
        <v>132277</v>
      </c>
      <c r="F38" s="37">
        <v>124917</v>
      </c>
    </row>
    <row r="39" spans="1:6" x14ac:dyDescent="0.35">
      <c r="A39" s="27" t="s">
        <v>18</v>
      </c>
      <c r="B39" s="37">
        <v>2284</v>
      </c>
      <c r="C39" s="37">
        <v>2748</v>
      </c>
      <c r="D39" s="37">
        <v>3176</v>
      </c>
      <c r="E39" s="37">
        <v>3214</v>
      </c>
      <c r="F39" s="37">
        <v>3220</v>
      </c>
    </row>
    <row r="40" spans="1:6" x14ac:dyDescent="0.35">
      <c r="A40" s="27" t="s">
        <v>19</v>
      </c>
      <c r="B40" s="37">
        <v>30044</v>
      </c>
      <c r="C40" s="37">
        <v>32867</v>
      </c>
      <c r="D40" s="37">
        <v>35122</v>
      </c>
      <c r="E40" s="37">
        <v>36227</v>
      </c>
      <c r="F40" s="37">
        <v>38562</v>
      </c>
    </row>
    <row r="41" spans="1:6" x14ac:dyDescent="0.35">
      <c r="A41" s="27" t="s">
        <v>20</v>
      </c>
      <c r="B41" s="37">
        <v>3</v>
      </c>
      <c r="C41" s="37">
        <v>5</v>
      </c>
      <c r="D41" s="37">
        <v>8</v>
      </c>
      <c r="E41" s="37">
        <v>11</v>
      </c>
      <c r="F41" s="37">
        <v>14</v>
      </c>
    </row>
  </sheetData>
  <mergeCells count="6">
    <mergeCell ref="A36:F36"/>
    <mergeCell ref="A26:D26"/>
    <mergeCell ref="A1:F2"/>
    <mergeCell ref="A11:D12"/>
    <mergeCell ref="A13:D13"/>
    <mergeCell ref="A24:D2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1575-F0B3-413C-B6A5-44351DA2151B}">
  <dimension ref="A1:E38"/>
  <sheetViews>
    <sheetView topLeftCell="A27" workbookViewId="0">
      <selection sqref="A1:E1"/>
    </sheetView>
  </sheetViews>
  <sheetFormatPr defaultRowHeight="14.5" x14ac:dyDescent="0.35"/>
  <cols>
    <col min="1" max="1" width="22.90625" bestFit="1" customWidth="1"/>
    <col min="2" max="2" width="13.7265625" customWidth="1"/>
    <col min="3" max="3" width="15" bestFit="1" customWidth="1"/>
    <col min="5" max="5" width="25.26953125" customWidth="1"/>
  </cols>
  <sheetData>
    <row r="1" spans="1:5" ht="19.5" x14ac:dyDescent="0.35">
      <c r="A1" s="72" t="s">
        <v>121</v>
      </c>
      <c r="B1" s="72"/>
      <c r="C1" s="72"/>
      <c r="D1" s="72"/>
      <c r="E1" s="72"/>
    </row>
    <row r="2" spans="1:5" x14ac:dyDescent="0.35">
      <c r="A2" s="41" t="s">
        <v>122</v>
      </c>
      <c r="B2" s="41" t="s">
        <v>123</v>
      </c>
      <c r="C2" s="41">
        <v>2024</v>
      </c>
      <c r="D2" s="41">
        <v>2023</v>
      </c>
      <c r="E2" s="41" t="s">
        <v>85</v>
      </c>
    </row>
    <row r="3" spans="1:5" ht="43.5" x14ac:dyDescent="0.35">
      <c r="A3" s="42" t="s">
        <v>124</v>
      </c>
      <c r="B3" s="43" t="s">
        <v>136</v>
      </c>
      <c r="C3" s="44">
        <f>'Income Statement'!B7/'Income Statement'!B5</f>
        <v>0.16080207894367188</v>
      </c>
      <c r="D3" s="44">
        <f>'Income Statement'!C7/'Income Statement'!C5</f>
        <v>0.19092850068811174</v>
      </c>
      <c r="E3" s="43" t="s">
        <v>146</v>
      </c>
    </row>
    <row r="4" spans="1:5" ht="29" x14ac:dyDescent="0.35">
      <c r="A4" s="42" t="s">
        <v>125</v>
      </c>
      <c r="B4" s="43" t="s">
        <v>138</v>
      </c>
      <c r="C4" s="44">
        <f>'Income Statement'!B11/'Income Statement'!B5</f>
        <v>8.0832982160415789E-2</v>
      </c>
      <c r="D4" s="44">
        <f>'Income Statement'!C11/'Income Statement'!C5</f>
        <v>0.1188568341715006</v>
      </c>
      <c r="E4" s="43" t="s">
        <v>147</v>
      </c>
    </row>
    <row r="5" spans="1:5" ht="29" x14ac:dyDescent="0.35">
      <c r="A5" s="42" t="s">
        <v>126</v>
      </c>
      <c r="B5" s="43" t="s">
        <v>137</v>
      </c>
      <c r="C5" s="44">
        <f>'Income Statement'!B18/'Income Statement'!B5</f>
        <v>5.3926113218148615E-2</v>
      </c>
      <c r="D5" s="44">
        <f>'Income Statement'!C18/'Income Statement'!C5</f>
        <v>7.8232517460031639E-2</v>
      </c>
      <c r="E5" s="43" t="s">
        <v>148</v>
      </c>
    </row>
    <row r="6" spans="1:5" ht="29" x14ac:dyDescent="0.35">
      <c r="A6" s="42" t="s">
        <v>127</v>
      </c>
      <c r="B6" s="43" t="s">
        <v>139</v>
      </c>
      <c r="C6" s="44">
        <f>'Income Statement'!B18/'Balance Sheet'!B24</f>
        <v>2.8677931663006289E-2</v>
      </c>
      <c r="D6" s="44">
        <f>'Income Statement'!C18/'Balance Sheet'!C24</f>
        <v>4.848738490972139E-2</v>
      </c>
      <c r="E6" s="43" t="s">
        <v>149</v>
      </c>
    </row>
    <row r="7" spans="1:5" ht="43.5" x14ac:dyDescent="0.35">
      <c r="A7" s="42" t="s">
        <v>128</v>
      </c>
      <c r="B7" s="43" t="s">
        <v>145</v>
      </c>
      <c r="C7" s="44">
        <f>'Income Statement'!B18/'Balance Sheet'!B34</f>
        <v>8.081850046840626E-2</v>
      </c>
      <c r="D7" s="44">
        <f>'Income Statement'!C18/'Balance Sheet'!C34</f>
        <v>0.13091484347255256</v>
      </c>
      <c r="E7" s="43" t="s">
        <v>150</v>
      </c>
    </row>
    <row r="10" spans="1:5" ht="19.5" x14ac:dyDescent="0.35">
      <c r="A10" s="72" t="s">
        <v>129</v>
      </c>
      <c r="B10" s="72"/>
      <c r="C10" s="72"/>
      <c r="D10" s="72"/>
      <c r="E10" s="72"/>
    </row>
    <row r="11" spans="1:5" x14ac:dyDescent="0.35">
      <c r="A11" s="41" t="s">
        <v>122</v>
      </c>
      <c r="B11" s="41" t="s">
        <v>123</v>
      </c>
      <c r="C11" s="41">
        <v>2024</v>
      </c>
      <c r="D11" s="41">
        <v>2023</v>
      </c>
      <c r="E11" s="41" t="s">
        <v>85</v>
      </c>
    </row>
    <row r="12" spans="1:5" ht="43.5" x14ac:dyDescent="0.35">
      <c r="A12" s="42" t="s">
        <v>130</v>
      </c>
      <c r="B12" s="43" t="s">
        <v>140</v>
      </c>
      <c r="C12" s="45">
        <f>'Balance Sheet'!B23/'Balance Sheet'!B46</f>
        <v>1.0991914607305364</v>
      </c>
      <c r="D12" s="45">
        <f>'Balance Sheet'!C23/'Balance Sheet'!C46</f>
        <v>1.0916196365559017</v>
      </c>
      <c r="E12" s="43" t="s">
        <v>151</v>
      </c>
    </row>
    <row r="13" spans="1:5" ht="58" x14ac:dyDescent="0.35">
      <c r="A13" s="42" t="s">
        <v>131</v>
      </c>
      <c r="B13" s="43" t="s">
        <v>141</v>
      </c>
      <c r="C13" s="45">
        <f>('Balance Sheet'!B23-'Balance Sheet'!B16)/'Balance Sheet'!B46</f>
        <v>0.82108360227622623</v>
      </c>
      <c r="D13" s="45">
        <f>('Balance Sheet'!C23-'Balance Sheet'!C16)/'Balance Sheet'!C46</f>
        <v>0.8189905863150998</v>
      </c>
      <c r="E13" s="43" t="s">
        <v>152</v>
      </c>
    </row>
    <row r="16" spans="1:5" ht="19.5" x14ac:dyDescent="0.35">
      <c r="A16" s="72" t="s">
        <v>132</v>
      </c>
      <c r="B16" s="72"/>
      <c r="C16" s="72"/>
      <c r="D16" s="72"/>
      <c r="E16" s="72"/>
    </row>
    <row r="17" spans="1:5" x14ac:dyDescent="0.35">
      <c r="A17" s="41" t="s">
        <v>122</v>
      </c>
      <c r="B17" s="41" t="s">
        <v>123</v>
      </c>
      <c r="C17" s="41">
        <v>2024</v>
      </c>
      <c r="D17" s="41">
        <v>2023</v>
      </c>
      <c r="E17" s="41" t="s">
        <v>85</v>
      </c>
    </row>
    <row r="18" spans="1:5" ht="43.5" x14ac:dyDescent="0.35">
      <c r="A18" s="42" t="s">
        <v>133</v>
      </c>
      <c r="B18" s="43" t="s">
        <v>142</v>
      </c>
      <c r="C18" s="45">
        <f>('Balance Sheet'!B40+'Balance Sheet'!B46)/'Balance Sheet'!B34</f>
        <v>1.8181425849710009</v>
      </c>
      <c r="D18" s="45">
        <f>('Balance Sheet'!C40+'Balance Sheet'!C46)/'Balance Sheet'!C34</f>
        <v>1.6999774006435435</v>
      </c>
      <c r="E18" s="43" t="s">
        <v>153</v>
      </c>
    </row>
    <row r="19" spans="1:5" ht="29" x14ac:dyDescent="0.35">
      <c r="A19" s="42" t="s">
        <v>134</v>
      </c>
      <c r="B19" s="43" t="s">
        <v>143</v>
      </c>
      <c r="C19" s="45">
        <f>('Balance Sheet'!B40+'Balance Sheet'!B46)/'Balance Sheet'!B24</f>
        <v>0.645156350380231</v>
      </c>
      <c r="D19" s="45">
        <f>('Balance Sheet'!C40+'Balance Sheet'!C46)/'Balance Sheet'!C24</f>
        <v>0.62962652955478493</v>
      </c>
      <c r="E19" s="43" t="s">
        <v>155</v>
      </c>
    </row>
    <row r="20" spans="1:5" ht="29" x14ac:dyDescent="0.35">
      <c r="A20" s="42" t="s">
        <v>135</v>
      </c>
      <c r="B20" s="43" t="s">
        <v>144</v>
      </c>
      <c r="C20" s="45">
        <f>'Income Statement'!B11/-'Income Statement'!B16</f>
        <v>21.392193308550187</v>
      </c>
      <c r="D20" s="45">
        <f>'Income Statement'!C11/-'Income Statement'!C16</f>
        <v>13.334776334776334</v>
      </c>
      <c r="E20" s="43" t="s">
        <v>154</v>
      </c>
    </row>
    <row r="23" spans="1:5" ht="19.5" x14ac:dyDescent="0.35">
      <c r="A23" s="72" t="s">
        <v>156</v>
      </c>
      <c r="B23" s="72"/>
      <c r="C23" s="72"/>
      <c r="D23" s="72"/>
      <c r="E23" s="72"/>
    </row>
    <row r="24" spans="1:5" x14ac:dyDescent="0.35">
      <c r="A24" s="46" t="s">
        <v>122</v>
      </c>
      <c r="B24" s="41" t="s">
        <v>123</v>
      </c>
      <c r="C24" s="41">
        <v>2024</v>
      </c>
      <c r="D24" s="41">
        <v>2023</v>
      </c>
      <c r="E24" s="41" t="s">
        <v>85</v>
      </c>
    </row>
    <row r="25" spans="1:5" ht="29" x14ac:dyDescent="0.35">
      <c r="A25" s="42" t="s">
        <v>157</v>
      </c>
      <c r="B25" s="43" t="s">
        <v>159</v>
      </c>
      <c r="C25" s="45">
        <f>'Income Statement'!B5/'Balance Sheet'!B24</f>
        <v>0.53180045717359148</v>
      </c>
      <c r="D25" s="45">
        <f>'Income Statement'!C5/'Balance Sheet'!C24</f>
        <v>0.61978556339431623</v>
      </c>
      <c r="E25" s="43" t="s">
        <v>163</v>
      </c>
    </row>
    <row r="26" spans="1:5" ht="43.5" x14ac:dyDescent="0.35">
      <c r="A26" s="42" t="s">
        <v>158</v>
      </c>
      <c r="B26" s="43" t="s">
        <v>160</v>
      </c>
      <c r="C26" s="45">
        <f>-'Income Statement'!B6/'Balance Sheet'!B16</f>
        <v>4.8995366383729033</v>
      </c>
      <c r="D26" s="45">
        <f>-'Income Statement'!C6/'Balance Sheet'!C16</f>
        <v>5.3041443568447235</v>
      </c>
      <c r="E26" s="43" t="s">
        <v>164</v>
      </c>
    </row>
    <row r="27" spans="1:5" ht="43.5" x14ac:dyDescent="0.35">
      <c r="A27" s="42" t="s">
        <v>162</v>
      </c>
      <c r="B27" s="43" t="s">
        <v>161</v>
      </c>
      <c r="C27" s="45">
        <f>'Income Statement'!B5/'Balance Sheet'!B18</f>
        <v>3.6915657652518861</v>
      </c>
      <c r="D27" s="45">
        <f>'Income Statement'!C5/'Balance Sheet'!C18</f>
        <v>4.2211303545252186</v>
      </c>
      <c r="E27" s="43" t="s">
        <v>165</v>
      </c>
    </row>
    <row r="30" spans="1:5" x14ac:dyDescent="0.35">
      <c r="A30" s="73" t="s">
        <v>166</v>
      </c>
      <c r="B30" s="73"/>
      <c r="C30" s="73"/>
    </row>
    <row r="31" spans="1:5" x14ac:dyDescent="0.35">
      <c r="A31" s="46" t="s">
        <v>122</v>
      </c>
      <c r="B31" s="41">
        <v>2024</v>
      </c>
      <c r="C31" s="48" t="s">
        <v>167</v>
      </c>
    </row>
    <row r="32" spans="1:5" x14ac:dyDescent="0.35">
      <c r="A32" s="42" t="s">
        <v>124</v>
      </c>
      <c r="B32" s="44">
        <v>0.16080207894367188</v>
      </c>
      <c r="C32" s="49">
        <v>0.18</v>
      </c>
    </row>
    <row r="33" spans="1:3" x14ac:dyDescent="0.35">
      <c r="A33" s="42" t="s">
        <v>125</v>
      </c>
      <c r="B33" s="44">
        <v>8.0832982160415789E-2</v>
      </c>
      <c r="C33" s="49">
        <v>7.0000000000000007E-2</v>
      </c>
    </row>
    <row r="34" spans="1:3" x14ac:dyDescent="0.35">
      <c r="A34" s="42" t="s">
        <v>126</v>
      </c>
      <c r="B34" s="44">
        <v>5.3926113218148615E-2</v>
      </c>
      <c r="C34" s="49">
        <v>0.06</v>
      </c>
    </row>
    <row r="35" spans="1:3" x14ac:dyDescent="0.35">
      <c r="A35" s="42" t="s">
        <v>127</v>
      </c>
      <c r="B35" s="44">
        <v>2.8677931663006289E-2</v>
      </c>
      <c r="C35" s="49">
        <v>0.04</v>
      </c>
    </row>
    <row r="36" spans="1:3" x14ac:dyDescent="0.35">
      <c r="A36" s="42" t="s">
        <v>128</v>
      </c>
      <c r="B36" s="44">
        <v>8.081850046840626E-2</v>
      </c>
      <c r="C36" s="49">
        <v>0.1</v>
      </c>
    </row>
    <row r="37" spans="1:3" x14ac:dyDescent="0.35">
      <c r="A37" s="42" t="s">
        <v>130</v>
      </c>
      <c r="B37" s="47">
        <v>1.0991914607305364</v>
      </c>
      <c r="C37" s="49">
        <v>1.5</v>
      </c>
    </row>
    <row r="38" spans="1:3" x14ac:dyDescent="0.35">
      <c r="A38" s="42" t="s">
        <v>133</v>
      </c>
      <c r="B38" s="47">
        <v>1.8181425849710009</v>
      </c>
      <c r="C38" s="49">
        <v>1.6</v>
      </c>
    </row>
  </sheetData>
  <mergeCells count="5">
    <mergeCell ref="A1:E1"/>
    <mergeCell ref="A10:E10"/>
    <mergeCell ref="A16:E16"/>
    <mergeCell ref="A23:E23"/>
    <mergeCell ref="A30:C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1577-EB26-4A86-A979-D85D20A7BF38}">
  <dimension ref="A1:E5"/>
  <sheetViews>
    <sheetView workbookViewId="0">
      <selection activeCell="J17" sqref="J17"/>
    </sheetView>
  </sheetViews>
  <sheetFormatPr defaultRowHeight="14.5" x14ac:dyDescent="0.35"/>
  <cols>
    <col min="1" max="1" width="24.08984375" customWidth="1"/>
    <col min="2" max="2" width="12" customWidth="1"/>
    <col min="3" max="4" width="11" bestFit="1" customWidth="1"/>
    <col min="5" max="5" width="15" bestFit="1" customWidth="1"/>
  </cols>
  <sheetData>
    <row r="1" spans="1:5" ht="14.5" customHeight="1" x14ac:dyDescent="0.35">
      <c r="A1" s="74" t="s">
        <v>210</v>
      </c>
      <c r="B1" s="75"/>
      <c r="C1" s="75"/>
      <c r="D1" s="75"/>
      <c r="E1" s="76"/>
    </row>
    <row r="2" spans="1:5" ht="14.5" customHeight="1" x14ac:dyDescent="0.35">
      <c r="A2" s="77"/>
      <c r="B2" s="78"/>
      <c r="C2" s="78"/>
      <c r="D2" s="78"/>
      <c r="E2" s="79"/>
    </row>
    <row r="3" spans="1:5" ht="17" x14ac:dyDescent="0.4">
      <c r="A3" s="51" t="s">
        <v>76</v>
      </c>
      <c r="B3" s="51" t="s">
        <v>123</v>
      </c>
      <c r="C3" s="51" t="s">
        <v>217</v>
      </c>
      <c r="D3" s="51" t="s">
        <v>218</v>
      </c>
      <c r="E3" s="51" t="s">
        <v>211</v>
      </c>
    </row>
    <row r="4" spans="1:5" ht="130.5" x14ac:dyDescent="0.35">
      <c r="A4" s="52" t="s">
        <v>209</v>
      </c>
      <c r="B4" s="53" t="s">
        <v>212</v>
      </c>
      <c r="C4" s="50">
        <f>'Cash Flow Statement'!B20+'Cash Flow Statement'!B21</f>
        <v>-4639</v>
      </c>
      <c r="D4" s="50">
        <f>'Cash Flow Statement'!C20+'Cash Flow Statement'!C21</f>
        <v>6661</v>
      </c>
      <c r="E4" s="16" t="s">
        <v>216</v>
      </c>
    </row>
    <row r="5" spans="1:5" ht="87" x14ac:dyDescent="0.35">
      <c r="A5" s="52" t="s">
        <v>213</v>
      </c>
      <c r="B5" s="53" t="s">
        <v>214</v>
      </c>
      <c r="C5" s="50">
        <f>'Cash Flow Statement'!B20+'Cash Flow Statement'!B21+'Cash Flow Statement'!B34+'Cash Flow Statement'!B35</f>
        <v>3204</v>
      </c>
      <c r="D5" s="50">
        <f>'Cash Flow Statement'!C20+'Cash Flow Statement'!C21+'Cash Flow Statement'!C34+'Cash Flow Statement'!C35</f>
        <v>4864</v>
      </c>
      <c r="E5" s="16" t="s">
        <v>215</v>
      </c>
    </row>
  </sheetData>
  <mergeCells count="1">
    <mergeCell ref="A1:E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Y / L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A x j 8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/ L W i i K R 7 g O A A A A E Q A A A B M A H A B G b 3 J t d W x h c y 9 T Z W N 0 a W 9 u M S 5 t I K I Y A C i g F A A A A A A A A A A A A A A A A A A A A A A A A A A A A C t O T S 7 J z M 9 T C I b Q h t Y A U E s B A i 0 A F A A C A A g A M Y / L W h B M v A a m A A A A 9 g A A A B I A A A A A A A A A A A A A A A A A A A A A A E N v b m Z p Z y 9 Q Y W N r Y W d l L n h t b F B L A Q I t A B Q A A g A I A D G P y 1 o P y u m r p A A A A O k A A A A T A A A A A A A A A A A A A A A A A P I A A A B b Q 2 9 u d G V u d F 9 U e X B l c 1 0 u e G 1 s U E s B A i 0 A F A A C A A g A M Y / L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3 R k 7 y n 7 L 1 M v o d R C O A k B h 4 A A A A A A g A A A A A A E G Y A A A A B A A A g A A A A i 4 a Z x x D l d N x 1 z F k j j c 3 x A O K f X x S n q R c S E 9 s P g q m a M J o A A A A A D o A A A A A C A A A g A A A A g 9 B 1 r C m 7 y h s x V B r + n x J r 0 Q c f V F u g q L T V e b e n f q o y B u R Q A A A A 3 a h 9 w o k h r A b + 1 C i U g G 3 v 5 + W d 1 S 8 o v a f g O m K x 4 / B l j 5 U 9 0 e E k g B Z + 8 X G c W N D c g m Z u E B 7 o e W x d 3 M 8 2 B U E N N t 1 1 n v l D a Q s k c e 0 l H F s O G 3 Q e H v 5 A A A A A l r 5 b 5 y d i Z v 2 3 n w r H s P Z C B U o 3 / Y g Z i o 9 / c s H X 6 m 2 Z T O G R 5 k P f + e G O + y k u S S h E O M c z v t K E Y 0 d 7 Y Z 2 7 W j R m k k J D 4 w = = < / D a t a M a s h u p > 
</file>

<file path=customXml/itemProps1.xml><?xml version="1.0" encoding="utf-8"?>
<ds:datastoreItem xmlns:ds="http://schemas.openxmlformats.org/officeDocument/2006/customXml" ds:itemID="{754E976B-60B5-4FD9-BB67-07880CEADE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Company Profile</vt:lpstr>
      <vt:lpstr>Year-on-year</vt:lpstr>
      <vt:lpstr>Income Statement</vt:lpstr>
      <vt:lpstr>Balance Sheet</vt:lpstr>
      <vt:lpstr>Cash Flow Statement</vt:lpstr>
      <vt:lpstr>Horizontal &amp; Vertical Analysis</vt:lpstr>
      <vt:lpstr>Ratio Analysis</vt:lpstr>
      <vt:lpstr>FCF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HARSH GARG</dc:creator>
  <cp:lastModifiedBy>Mr. HARSH GARG</cp:lastModifiedBy>
  <cp:lastPrinted>2025-06-15T13:39:44Z</cp:lastPrinted>
  <dcterms:created xsi:type="dcterms:W3CDTF">2025-06-11T12:25:09Z</dcterms:created>
  <dcterms:modified xsi:type="dcterms:W3CDTF">2025-06-24T07:05:04Z</dcterms:modified>
</cp:coreProperties>
</file>