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D:\Harsh\Financial Analyst Projects\Impact of Repo Rate on Inflation and Markets\"/>
    </mc:Choice>
  </mc:AlternateContent>
  <xr:revisionPtr revIDLastSave="0" documentId="13_ncr:1_{17BF7C40-6773-4934-A949-612FE04052CF}" xr6:coauthVersionLast="47" xr6:coauthVersionMax="47" xr10:uidLastSave="{00000000-0000-0000-0000-000000000000}"/>
  <bookViews>
    <workbookView xWindow="-110" yWindow="-110" windowWidth="21820" windowHeight="14620" tabRatio="619" firstSheet="3" activeTab="4" xr2:uid="{351EFA55-CD9A-4102-BF13-F80099BBD6EE}"/>
  </bookViews>
  <sheets>
    <sheet name="Summary" sheetId="10" r:id="rId1"/>
    <sheet name="Master Data" sheetId="1" r:id="rId2"/>
    <sheet name="Monthly Returns" sheetId="2" r:id="rId3"/>
    <sheet name="COVID Impact" sheetId="9" r:id="rId4"/>
    <sheet name="Visualizations" sheetId="4" r:id="rId5"/>
    <sheet name="Correlation Analysis" sheetId="5" r:id="rId6"/>
    <sheet name="Dashboard Data" sheetId="6" r:id="rId7"/>
    <sheet name="Pivot Tables" sheetId="7" r:id="rId8"/>
    <sheet name="Dashboard" sheetId="8" r:id="rId9"/>
  </sheets>
  <externalReferences>
    <externalReference r:id="rId10"/>
    <externalReference r:id="rId11"/>
    <externalReference r:id="rId12"/>
  </externalReferences>
  <definedNames>
    <definedName name="Slicer_Phase">#N/A</definedName>
  </definedNames>
  <calcPr calcId="19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5" i="9" l="1"/>
  <c r="L24" i="9"/>
  <c r="L23" i="9"/>
  <c r="L22" i="9"/>
  <c r="L21" i="9"/>
  <c r="L20" i="9"/>
  <c r="K25" i="9"/>
  <c r="K24" i="9"/>
  <c r="K23" i="9"/>
  <c r="K22" i="9"/>
  <c r="K21" i="9"/>
  <c r="K20" i="9"/>
  <c r="G21" i="9"/>
  <c r="G22" i="9"/>
  <c r="G23" i="9"/>
  <c r="G24" i="9"/>
  <c r="G25" i="9"/>
  <c r="G26" i="9"/>
  <c r="G27" i="9"/>
  <c r="G28" i="9"/>
  <c r="G29" i="9"/>
  <c r="G30" i="9"/>
  <c r="G31" i="9"/>
  <c r="F21" i="9"/>
  <c r="F22" i="9"/>
  <c r="F23" i="9"/>
  <c r="F24" i="9"/>
  <c r="F25" i="9"/>
  <c r="F26" i="9"/>
  <c r="F27" i="9"/>
  <c r="F28" i="9"/>
  <c r="F29" i="9"/>
  <c r="F30" i="9"/>
  <c r="F31" i="9"/>
  <c r="E21" i="9"/>
  <c r="E22" i="9"/>
  <c r="E23" i="9"/>
  <c r="E24" i="9"/>
  <c r="E25" i="9"/>
  <c r="E26" i="9"/>
  <c r="E27" i="9"/>
  <c r="E28" i="9"/>
  <c r="E29" i="9"/>
  <c r="E30" i="9"/>
  <c r="E31" i="9"/>
  <c r="D21" i="9"/>
  <c r="D22" i="9"/>
  <c r="D23" i="9"/>
  <c r="D24" i="9"/>
  <c r="D25" i="9"/>
  <c r="D26" i="9"/>
  <c r="D27" i="9"/>
  <c r="D28" i="9"/>
  <c r="D29" i="9"/>
  <c r="D30" i="9"/>
  <c r="D31" i="9"/>
  <c r="G20" i="9"/>
  <c r="F20" i="9"/>
  <c r="E20" i="9"/>
  <c r="D20" i="9"/>
  <c r="C21" i="9"/>
  <c r="C22" i="9"/>
  <c r="C23" i="9"/>
  <c r="C24" i="9"/>
  <c r="C25" i="9"/>
  <c r="C26" i="9"/>
  <c r="C27" i="9"/>
  <c r="C28" i="9"/>
  <c r="C29" i="9"/>
  <c r="C30" i="9"/>
  <c r="C31" i="9"/>
  <c r="C20" i="9"/>
  <c r="B21" i="9"/>
  <c r="B22" i="9"/>
  <c r="B23" i="9"/>
  <c r="B24" i="9"/>
  <c r="B25" i="9"/>
  <c r="B26" i="9"/>
  <c r="B27" i="9"/>
  <c r="B28" i="9"/>
  <c r="B29" i="9"/>
  <c r="B30" i="9"/>
  <c r="B31" i="9"/>
  <c r="B20" i="9"/>
  <c r="P3" i="6"/>
  <c r="P115" i="6"/>
  <c r="P114" i="6"/>
  <c r="P113" i="6"/>
  <c r="P112" i="6"/>
  <c r="P111" i="6"/>
  <c r="P110" i="6"/>
  <c r="P109" i="6"/>
  <c r="P108" i="6"/>
  <c r="P107" i="6"/>
  <c r="P106" i="6"/>
  <c r="P105" i="6"/>
  <c r="P104" i="6"/>
  <c r="P103" i="6"/>
  <c r="P102" i="6"/>
  <c r="P101" i="6"/>
  <c r="P100" i="6"/>
  <c r="P99" i="6"/>
  <c r="P98" i="6"/>
  <c r="P97" i="6"/>
  <c r="P96" i="6"/>
  <c r="P95" i="6"/>
  <c r="P94" i="6"/>
  <c r="P93" i="6"/>
  <c r="P92" i="6"/>
  <c r="P91" i="6"/>
  <c r="P90" i="6"/>
  <c r="P89" i="6"/>
  <c r="P88" i="6"/>
  <c r="P87" i="6"/>
  <c r="P86" i="6"/>
  <c r="P85" i="6"/>
  <c r="P84" i="6"/>
  <c r="P83" i="6"/>
  <c r="P82" i="6"/>
  <c r="P81" i="6"/>
  <c r="P80" i="6"/>
  <c r="P79" i="6"/>
  <c r="P78" i="6"/>
  <c r="P77" i="6"/>
  <c r="P76" i="6"/>
  <c r="P75" i="6"/>
  <c r="P74" i="6"/>
  <c r="P73" i="6"/>
  <c r="P72" i="6"/>
  <c r="P71" i="6"/>
  <c r="P70" i="6"/>
  <c r="P69" i="6"/>
  <c r="P68" i="6"/>
  <c r="P67" i="6"/>
  <c r="P66" i="6"/>
  <c r="P65" i="6"/>
  <c r="P64" i="6"/>
  <c r="P63" i="6"/>
  <c r="P62" i="6"/>
  <c r="P61" i="6"/>
  <c r="P60" i="6"/>
  <c r="P59" i="6"/>
  <c r="P58" i="6"/>
  <c r="P57" i="6"/>
  <c r="P56" i="6"/>
  <c r="P55" i="6"/>
  <c r="P54" i="6"/>
  <c r="P53" i="6"/>
  <c r="P52" i="6"/>
  <c r="P51" i="6"/>
  <c r="P50" i="6"/>
  <c r="P49" i="6"/>
  <c r="P48" i="6"/>
  <c r="P47" i="6"/>
  <c r="P46" i="6"/>
  <c r="P45" i="6"/>
  <c r="P44" i="6"/>
  <c r="P43" i="6"/>
  <c r="P42" i="6"/>
  <c r="P41" i="6"/>
  <c r="P40" i="6"/>
  <c r="P39" i="6"/>
  <c r="P38" i="6"/>
  <c r="P37" i="6"/>
  <c r="P36" i="6"/>
  <c r="P35" i="6"/>
  <c r="P34" i="6"/>
  <c r="P33" i="6"/>
  <c r="P32" i="6"/>
  <c r="P31" i="6"/>
  <c r="P30" i="6"/>
  <c r="P29" i="6"/>
  <c r="P28" i="6"/>
  <c r="P27" i="6"/>
  <c r="P26" i="6"/>
  <c r="P25" i="6"/>
  <c r="P24" i="6"/>
  <c r="P23" i="6"/>
  <c r="P22" i="6"/>
  <c r="P21" i="6"/>
  <c r="P20" i="6"/>
  <c r="P19" i="6"/>
  <c r="P18" i="6"/>
  <c r="P17" i="6"/>
  <c r="P16" i="6"/>
  <c r="P15" i="6"/>
  <c r="P14" i="6"/>
  <c r="P13" i="6"/>
  <c r="P12" i="6"/>
  <c r="P11" i="6"/>
  <c r="P10" i="6"/>
  <c r="P9" i="6"/>
  <c r="P8" i="6"/>
  <c r="P7" i="6"/>
  <c r="P6" i="6"/>
  <c r="P5" i="6"/>
  <c r="P4" i="6"/>
  <c r="N115" i="6"/>
  <c r="N114" i="6"/>
  <c r="N113" i="6"/>
  <c r="N112" i="6"/>
  <c r="N111" i="6"/>
  <c r="N110" i="6"/>
  <c r="N109" i="6"/>
  <c r="N108" i="6"/>
  <c r="N107" i="6"/>
  <c r="N106" i="6"/>
  <c r="N105" i="6"/>
  <c r="N104" i="6"/>
  <c r="N103" i="6"/>
  <c r="N102" i="6"/>
  <c r="N101" i="6"/>
  <c r="N100" i="6"/>
  <c r="N99" i="6"/>
  <c r="N98" i="6"/>
  <c r="N97" i="6"/>
  <c r="N96" i="6"/>
  <c r="N95" i="6"/>
  <c r="N94" i="6"/>
  <c r="N93" i="6"/>
  <c r="N92" i="6"/>
  <c r="N91" i="6"/>
  <c r="N90" i="6"/>
  <c r="N89" i="6"/>
  <c r="N88" i="6"/>
  <c r="N87" i="6"/>
  <c r="N86" i="6"/>
  <c r="N85" i="6"/>
  <c r="N84" i="6"/>
  <c r="N83" i="6"/>
  <c r="N82" i="6"/>
  <c r="N81" i="6"/>
  <c r="N80" i="6"/>
  <c r="N79" i="6"/>
  <c r="N78" i="6"/>
  <c r="N77" i="6"/>
  <c r="N76" i="6"/>
  <c r="N75" i="6"/>
  <c r="N74" i="6"/>
  <c r="N73" i="6"/>
  <c r="N72" i="6"/>
  <c r="N71" i="6"/>
  <c r="N70" i="6"/>
  <c r="N69" i="6"/>
  <c r="N68" i="6"/>
  <c r="N67" i="6"/>
  <c r="N66" i="6"/>
  <c r="N65" i="6"/>
  <c r="N64" i="6"/>
  <c r="N63" i="6"/>
  <c r="N62" i="6"/>
  <c r="N61" i="6"/>
  <c r="N60" i="6"/>
  <c r="N59" i="6"/>
  <c r="N58" i="6"/>
  <c r="N57" i="6"/>
  <c r="N56" i="6"/>
  <c r="N55" i="6"/>
  <c r="N54" i="6"/>
  <c r="N53" i="6"/>
  <c r="N52" i="6"/>
  <c r="N51" i="6"/>
  <c r="N50" i="6"/>
  <c r="N49" i="6"/>
  <c r="N48" i="6"/>
  <c r="N47" i="6"/>
  <c r="N46" i="6"/>
  <c r="N45" i="6"/>
  <c r="N44" i="6"/>
  <c r="N43" i="6"/>
  <c r="N42" i="6"/>
  <c r="N41" i="6"/>
  <c r="N40" i="6"/>
  <c r="N39" i="6"/>
  <c r="N38" i="6"/>
  <c r="N37" i="6"/>
  <c r="N36" i="6"/>
  <c r="N35" i="6"/>
  <c r="N34" i="6"/>
  <c r="N33" i="6"/>
  <c r="N32" i="6"/>
  <c r="N31" i="6"/>
  <c r="N30" i="6"/>
  <c r="N29" i="6"/>
  <c r="N28" i="6"/>
  <c r="N27" i="6"/>
  <c r="N26" i="6"/>
  <c r="N25" i="6"/>
  <c r="N24" i="6"/>
  <c r="N23" i="6"/>
  <c r="N22" i="6"/>
  <c r="N21" i="6"/>
  <c r="N20" i="6"/>
  <c r="N19" i="6"/>
  <c r="N18" i="6"/>
  <c r="N17" i="6"/>
  <c r="N16" i="6"/>
  <c r="N15" i="6"/>
  <c r="N14" i="6"/>
  <c r="N13" i="6"/>
  <c r="N12" i="6"/>
  <c r="N11" i="6"/>
  <c r="N10" i="6"/>
  <c r="N9" i="6"/>
  <c r="N8" i="6"/>
  <c r="N7" i="6"/>
  <c r="N6" i="6"/>
  <c r="N5" i="6"/>
  <c r="N4" i="6"/>
  <c r="N3"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L6" i="6"/>
  <c r="L5" i="6"/>
  <c r="L4" i="6"/>
  <c r="L3"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J3"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F115" i="6"/>
  <c r="F114"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D3" i="6" a="1"/>
  <c r="D3" i="6" s="1"/>
  <c r="D4" i="6" a="1"/>
  <c r="D4" i="6" s="1"/>
  <c r="D5" i="6" a="1"/>
  <c r="D5" i="6" s="1"/>
  <c r="D6" i="6" a="1"/>
  <c r="D6" i="6" s="1"/>
  <c r="D7" i="6" a="1"/>
  <c r="D7" i="6" s="1"/>
  <c r="D8" i="6" a="1"/>
  <c r="D8" i="6" s="1"/>
  <c r="D9" i="6" a="1"/>
  <c r="D9" i="6"/>
  <c r="D10" i="6" a="1"/>
  <c r="D10" i="6" s="1"/>
  <c r="D11" i="6" a="1"/>
  <c r="D11" i="6" s="1"/>
  <c r="D12" i="6" a="1"/>
  <c r="D12" i="6" s="1"/>
  <c r="D13" i="6" a="1"/>
  <c r="D13" i="6" s="1"/>
  <c r="D14" i="6" a="1"/>
  <c r="D14" i="6" s="1"/>
  <c r="D15" i="6" a="1"/>
  <c r="D15" i="6" s="1"/>
  <c r="D16" i="6" a="1"/>
  <c r="D16" i="6" s="1"/>
  <c r="D17" i="6" a="1"/>
  <c r="D17" i="6" s="1"/>
  <c r="D18" i="6" a="1"/>
  <c r="D18" i="6" s="1"/>
  <c r="D19" i="6" a="1"/>
  <c r="D19" i="6" s="1"/>
  <c r="D20" i="6" a="1"/>
  <c r="D20" i="6" s="1"/>
  <c r="D21" i="6" a="1"/>
  <c r="D21" i="6" s="1"/>
  <c r="D22" i="6" a="1"/>
  <c r="D22" i="6" s="1"/>
  <c r="D23" i="6" a="1"/>
  <c r="D23" i="6" s="1"/>
  <c r="D24" i="6" a="1"/>
  <c r="D24" i="6" s="1"/>
  <c r="D25" i="6" a="1"/>
  <c r="D25" i="6" s="1"/>
  <c r="D26" i="6" a="1"/>
  <c r="D26" i="6" s="1"/>
  <c r="D27" i="6" a="1"/>
  <c r="D27" i="6" s="1"/>
  <c r="D28" i="6" a="1"/>
  <c r="D28" i="6" s="1"/>
  <c r="D29" i="6" a="1"/>
  <c r="D29" i="6" s="1"/>
  <c r="D30" i="6" a="1"/>
  <c r="D30" i="6" s="1"/>
  <c r="D31" i="6" a="1"/>
  <c r="D31" i="6" s="1"/>
  <c r="D32" i="6" a="1"/>
  <c r="D32" i="6" s="1"/>
  <c r="D33" i="6" a="1"/>
  <c r="D33" i="6" s="1"/>
  <c r="D34" i="6" a="1"/>
  <c r="D34" i="6" s="1"/>
  <c r="D35" i="6" a="1"/>
  <c r="D35" i="6" s="1"/>
  <c r="D36" i="6" a="1"/>
  <c r="D36" i="6" s="1"/>
  <c r="D37" i="6" a="1"/>
  <c r="D37" i="6" s="1"/>
  <c r="D38" i="6" a="1"/>
  <c r="D38" i="6" s="1"/>
  <c r="D39" i="6" a="1"/>
  <c r="D39" i="6" s="1"/>
  <c r="D40" i="6" a="1"/>
  <c r="D40" i="6" s="1"/>
  <c r="D41" i="6" a="1"/>
  <c r="D41" i="6" s="1"/>
  <c r="D42" i="6" a="1"/>
  <c r="D42" i="6" s="1"/>
  <c r="D43" i="6" a="1"/>
  <c r="D43" i="6" s="1"/>
  <c r="D44" i="6" a="1"/>
  <c r="D44" i="6" s="1"/>
  <c r="D45" i="6" a="1"/>
  <c r="D45" i="6" s="1"/>
  <c r="D46" i="6" a="1"/>
  <c r="D46" i="6" s="1"/>
  <c r="D47" i="6" a="1"/>
  <c r="D47" i="6" s="1"/>
  <c r="D48" i="6" a="1"/>
  <c r="D48" i="6" s="1"/>
  <c r="D49" i="6" a="1"/>
  <c r="D49" i="6" s="1"/>
  <c r="D50" i="6" a="1"/>
  <c r="D50" i="6" s="1"/>
  <c r="D51" i="6" a="1"/>
  <c r="D51" i="6" s="1"/>
  <c r="D52" i="6" a="1"/>
  <c r="D52" i="6" s="1"/>
  <c r="D53" i="6" a="1"/>
  <c r="D53" i="6" s="1"/>
  <c r="D54" i="6" a="1"/>
  <c r="D54" i="6" s="1"/>
  <c r="D55" i="6" a="1"/>
  <c r="D55" i="6" s="1"/>
  <c r="D56" i="6" a="1"/>
  <c r="D56" i="6" s="1"/>
  <c r="D57" i="6" a="1"/>
  <c r="D57" i="6" s="1"/>
  <c r="D58" i="6" a="1"/>
  <c r="D58" i="6" s="1"/>
  <c r="D59" i="6" a="1"/>
  <c r="D59" i="6" s="1"/>
  <c r="D60" i="6" a="1"/>
  <c r="D60" i="6" s="1"/>
  <c r="D61" i="6" a="1"/>
  <c r="D61" i="6" s="1"/>
  <c r="D62" i="6" a="1"/>
  <c r="D62" i="6" s="1"/>
  <c r="D63" i="6" a="1"/>
  <c r="D63" i="6" s="1"/>
  <c r="D64" i="6" a="1"/>
  <c r="D64" i="6" s="1"/>
  <c r="D65" i="6" a="1"/>
  <c r="D65" i="6" s="1"/>
  <c r="D66" i="6" a="1"/>
  <c r="D66" i="6" s="1"/>
  <c r="D67" i="6" a="1"/>
  <c r="D67" i="6" s="1"/>
  <c r="D68" i="6" a="1"/>
  <c r="D68" i="6" s="1"/>
  <c r="D69" i="6" a="1"/>
  <c r="D69" i="6" s="1"/>
  <c r="D70" i="6" a="1"/>
  <c r="D70" i="6" s="1"/>
  <c r="D71" i="6" a="1"/>
  <c r="D71" i="6" s="1"/>
  <c r="D72" i="6" a="1"/>
  <c r="D72" i="6" s="1"/>
  <c r="D73" i="6" a="1"/>
  <c r="D73" i="6" s="1"/>
  <c r="D74" i="6" a="1"/>
  <c r="D74" i="6" s="1"/>
  <c r="D75" i="6" a="1"/>
  <c r="D75" i="6" s="1"/>
  <c r="D76" i="6" a="1"/>
  <c r="D76" i="6" s="1"/>
  <c r="D77" i="6" a="1"/>
  <c r="D77" i="6" s="1"/>
  <c r="D78" i="6" a="1"/>
  <c r="D78" i="6" s="1"/>
  <c r="D79" i="6" a="1"/>
  <c r="D79" i="6" s="1"/>
  <c r="D80" i="6" a="1"/>
  <c r="D80" i="6" s="1"/>
  <c r="D81" i="6" a="1"/>
  <c r="D81" i="6" s="1"/>
  <c r="D82" i="6" a="1"/>
  <c r="D82" i="6" s="1"/>
  <c r="D83" i="6" a="1"/>
  <c r="D83" i="6" s="1"/>
  <c r="D84" i="6" a="1"/>
  <c r="D84" i="6" s="1"/>
  <c r="D85" i="6" a="1"/>
  <c r="D85" i="6" s="1"/>
  <c r="D86" i="6" a="1"/>
  <c r="D86" i="6" s="1"/>
  <c r="D87" i="6" a="1"/>
  <c r="D87" i="6" s="1"/>
  <c r="D88" i="6" a="1"/>
  <c r="D88" i="6" s="1"/>
  <c r="D89" i="6" a="1"/>
  <c r="D89" i="6" s="1"/>
  <c r="D90" i="6" a="1"/>
  <c r="D90" i="6" s="1"/>
  <c r="D91" i="6" a="1"/>
  <c r="D91" i="6" s="1"/>
  <c r="D92" i="6" a="1"/>
  <c r="D92" i="6" s="1"/>
  <c r="D93" i="6" a="1"/>
  <c r="D93" i="6" s="1"/>
  <c r="D94" i="6" a="1"/>
  <c r="D94" i="6" s="1"/>
  <c r="D95" i="6" a="1"/>
  <c r="D95" i="6" s="1"/>
  <c r="D96" i="6" a="1"/>
  <c r="D96" i="6" s="1"/>
  <c r="D97" i="6" a="1"/>
  <c r="D97" i="6" s="1"/>
  <c r="D98" i="6" a="1"/>
  <c r="D98" i="6" s="1"/>
  <c r="D99" i="6" a="1"/>
  <c r="D99" i="6" s="1"/>
  <c r="D100" i="6" a="1"/>
  <c r="D100" i="6" s="1"/>
  <c r="D101" i="6" a="1"/>
  <c r="D101" i="6" s="1"/>
  <c r="D102" i="6" a="1"/>
  <c r="D102" i="6" s="1"/>
  <c r="D103" i="6" a="1"/>
  <c r="D103" i="6" s="1"/>
  <c r="D104" i="6" a="1"/>
  <c r="D104" i="6" s="1"/>
  <c r="D105" i="6" a="1"/>
  <c r="D105" i="6" s="1"/>
  <c r="D106" i="6" a="1"/>
  <c r="D106" i="6" s="1"/>
  <c r="D107" i="6" a="1"/>
  <c r="D107" i="6" s="1"/>
  <c r="D108" i="6" a="1"/>
  <c r="D108" i="6" s="1"/>
  <c r="D109" i="6" a="1"/>
  <c r="D109" i="6" s="1"/>
  <c r="D110" i="6" a="1"/>
  <c r="D110" i="6" s="1"/>
  <c r="D111" i="6" a="1"/>
  <c r="D111" i="6" s="1"/>
  <c r="D112" i="6" a="1"/>
  <c r="D112" i="6" s="1"/>
  <c r="D113" i="6" a="1"/>
  <c r="D113" i="6" s="1"/>
  <c r="D114" i="6" a="1"/>
  <c r="D114" i="6" s="1"/>
  <c r="D115" i="6" a="1"/>
  <c r="D115" i="6" s="1"/>
  <c r="D2" i="6" a="1"/>
  <c r="D2" i="6" s="1"/>
  <c r="C27" i="5"/>
  <c r="C26" i="5"/>
  <c r="C25" i="5"/>
  <c r="C24" i="5"/>
  <c r="C23" i="5"/>
  <c r="C22" i="5"/>
  <c r="B27" i="5"/>
  <c r="B26" i="5"/>
  <c r="B25" i="5"/>
  <c r="B24" i="5"/>
  <c r="B23" i="5"/>
  <c r="B22" i="5"/>
  <c r="M2" i="2"/>
  <c r="K2" i="2"/>
  <c r="I2" i="2"/>
  <c r="G2" i="2"/>
  <c r="E2" i="2"/>
  <c r="C2"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M3" i="2"/>
  <c r="K3" i="2"/>
  <c r="I3" i="2"/>
  <c r="G3" i="2"/>
  <c r="E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3"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J2" i="1"/>
  <c r="I2" i="1"/>
  <c r="H2" i="1"/>
  <c r="G2" i="1"/>
  <c r="F2" i="1"/>
  <c r="E2" i="1"/>
  <c r="D2" i="1"/>
  <c r="C2" i="1"/>
  <c r="B2" i="1"/>
  <c r="A3" i="1"/>
  <c r="C3" i="1" s="1"/>
  <c r="A4" i="1" l="1"/>
  <c r="H3" i="1"/>
  <c r="D3" i="1"/>
  <c r="B3" i="1"/>
  <c r="I3" i="1"/>
  <c r="J3" i="1"/>
  <c r="F3" i="1"/>
  <c r="E3" i="1"/>
  <c r="G3" i="1"/>
  <c r="A5" i="1" l="1"/>
  <c r="E4" i="1"/>
  <c r="H4" i="1"/>
  <c r="D4" i="1"/>
  <c r="J4" i="1"/>
  <c r="C4" i="1"/>
  <c r="B4" i="1"/>
  <c r="F4" i="1"/>
  <c r="I4" i="1"/>
  <c r="G4" i="1"/>
  <c r="A6" i="1" l="1"/>
  <c r="I5" i="1"/>
  <c r="E5" i="1"/>
  <c r="G5" i="1"/>
  <c r="H5" i="1"/>
  <c r="D5" i="1"/>
  <c r="C5" i="1"/>
  <c r="J5" i="1"/>
  <c r="F5" i="1"/>
  <c r="B5" i="1"/>
  <c r="A7" i="1" l="1"/>
  <c r="I6" i="1"/>
  <c r="G6" i="1"/>
  <c r="H6" i="1"/>
  <c r="D6" i="1"/>
  <c r="C6" i="1"/>
  <c r="E6" i="1"/>
  <c r="F6" i="1"/>
  <c r="B6" i="1"/>
  <c r="J6" i="1"/>
  <c r="A8" i="1" l="1"/>
  <c r="J7" i="1"/>
  <c r="F7" i="1"/>
  <c r="G7" i="1"/>
  <c r="I7" i="1"/>
  <c r="D7" i="1"/>
  <c r="H7" i="1"/>
  <c r="C7" i="1"/>
  <c r="B7" i="1"/>
  <c r="E7" i="1"/>
  <c r="A9" i="1" l="1"/>
  <c r="J8" i="1"/>
  <c r="F8" i="1"/>
  <c r="D8" i="1"/>
  <c r="I8" i="1"/>
  <c r="E8" i="1"/>
  <c r="C8" i="1"/>
  <c r="B8" i="1"/>
  <c r="H8" i="1"/>
  <c r="G8" i="1"/>
  <c r="A10" i="1" l="1"/>
  <c r="G9" i="1"/>
  <c r="F9" i="1"/>
  <c r="H9" i="1"/>
  <c r="B9" i="1"/>
  <c r="I9" i="1"/>
  <c r="E9" i="1"/>
  <c r="J9" i="1"/>
  <c r="C9" i="1"/>
  <c r="D9" i="1"/>
  <c r="A11" i="1" l="1"/>
  <c r="G10" i="1"/>
  <c r="I10" i="1"/>
  <c r="E10" i="1"/>
  <c r="B10" i="1"/>
  <c r="F10" i="1"/>
  <c r="C10" i="1"/>
  <c r="H10" i="1"/>
  <c r="D10" i="1"/>
  <c r="J10" i="1"/>
  <c r="A12" i="1" l="1"/>
  <c r="H11" i="1"/>
  <c r="J11" i="1"/>
  <c r="I11" i="1"/>
  <c r="E11" i="1"/>
  <c r="B11" i="1"/>
  <c r="F11" i="1"/>
  <c r="C11" i="1"/>
  <c r="D11" i="1"/>
  <c r="G11" i="1"/>
  <c r="A13" i="1" l="1"/>
  <c r="E12" i="1"/>
  <c r="H12" i="1"/>
  <c r="J12" i="1"/>
  <c r="D12" i="1"/>
  <c r="C12" i="1"/>
  <c r="B12" i="1"/>
  <c r="I12" i="1"/>
  <c r="F12" i="1"/>
  <c r="G12" i="1"/>
  <c r="A14" i="1" l="1"/>
  <c r="I13" i="1"/>
  <c r="E13" i="1"/>
  <c r="J13" i="1"/>
  <c r="D13" i="1"/>
  <c r="C13" i="1"/>
  <c r="G13" i="1"/>
  <c r="H13" i="1"/>
  <c r="F13" i="1"/>
  <c r="B13" i="1"/>
  <c r="A15" i="1" l="1"/>
  <c r="I14" i="1"/>
  <c r="H14" i="1"/>
  <c r="C14" i="1"/>
  <c r="J14" i="1"/>
  <c r="E14" i="1"/>
  <c r="D14" i="1"/>
  <c r="G14" i="1"/>
  <c r="F14" i="1"/>
  <c r="B14" i="1"/>
  <c r="A16" i="1" l="1"/>
  <c r="J15" i="1"/>
  <c r="F15" i="1"/>
  <c r="G15" i="1"/>
  <c r="H15" i="1"/>
  <c r="C15" i="1"/>
  <c r="B15" i="1"/>
  <c r="I15" i="1"/>
  <c r="E15" i="1"/>
  <c r="D15" i="1"/>
  <c r="A17" i="1" l="1"/>
  <c r="J16" i="1"/>
  <c r="F16" i="1"/>
  <c r="G16" i="1"/>
  <c r="H16" i="1"/>
  <c r="C16" i="1"/>
  <c r="B16" i="1"/>
  <c r="E16" i="1"/>
  <c r="D16" i="1"/>
  <c r="I16" i="1"/>
  <c r="A18" i="1" l="1"/>
  <c r="G17" i="1"/>
  <c r="J17" i="1"/>
  <c r="C17" i="1"/>
  <c r="B17" i="1"/>
  <c r="I17" i="1"/>
  <c r="F17" i="1"/>
  <c r="H17" i="1"/>
  <c r="E17" i="1"/>
  <c r="D17" i="1"/>
  <c r="A19" i="1" l="1"/>
  <c r="G18" i="1"/>
  <c r="B18" i="1"/>
  <c r="F18" i="1"/>
  <c r="E18" i="1"/>
  <c r="I18" i="1"/>
  <c r="J18" i="1"/>
  <c r="C18" i="1"/>
  <c r="H18" i="1"/>
  <c r="D18" i="1"/>
  <c r="A20" i="1" l="1"/>
  <c r="H19" i="1"/>
  <c r="F19" i="1"/>
  <c r="B19" i="1"/>
  <c r="G19" i="1"/>
  <c r="D19" i="1"/>
  <c r="I19" i="1"/>
  <c r="E19" i="1"/>
  <c r="C19" i="1"/>
  <c r="J19" i="1"/>
  <c r="A21" i="1" l="1"/>
  <c r="E20" i="1"/>
  <c r="H20" i="1"/>
  <c r="J20" i="1"/>
  <c r="I20" i="1"/>
  <c r="D20" i="1"/>
  <c r="C20" i="1"/>
  <c r="F20" i="1"/>
  <c r="B20" i="1"/>
  <c r="G20" i="1"/>
  <c r="A22" i="1" l="1"/>
  <c r="I21" i="1"/>
  <c r="E21" i="1"/>
  <c r="D21" i="1"/>
  <c r="C21" i="1"/>
  <c r="F21" i="1"/>
  <c r="J21" i="1"/>
  <c r="H21" i="1"/>
  <c r="B21" i="1"/>
  <c r="G21" i="1"/>
  <c r="A23" i="1" l="1"/>
  <c r="I22" i="1"/>
  <c r="E22" i="1"/>
  <c r="C22" i="1"/>
  <c r="D22" i="1"/>
  <c r="J22" i="1"/>
  <c r="F22" i="1"/>
  <c r="H22" i="1"/>
  <c r="G22" i="1"/>
  <c r="B22" i="1"/>
  <c r="A24" i="1" l="1"/>
  <c r="J23" i="1"/>
  <c r="F23" i="1"/>
  <c r="I23" i="1"/>
  <c r="E23" i="1"/>
  <c r="B23" i="1"/>
  <c r="H23" i="1"/>
  <c r="G23" i="1"/>
  <c r="D23" i="1"/>
  <c r="C23" i="1"/>
  <c r="A25" i="1" l="1"/>
  <c r="J24" i="1"/>
  <c r="F24" i="1"/>
  <c r="H24" i="1"/>
  <c r="E24" i="1"/>
  <c r="I24" i="1"/>
  <c r="C24" i="1"/>
  <c r="D24" i="1"/>
  <c r="G24" i="1"/>
  <c r="B24" i="1"/>
  <c r="A26" i="1" l="1"/>
  <c r="G25" i="1"/>
  <c r="J25" i="1"/>
  <c r="H25" i="1"/>
  <c r="I25" i="1"/>
  <c r="D25" i="1"/>
  <c r="F25" i="1"/>
  <c r="C25" i="1"/>
  <c r="B25" i="1"/>
  <c r="E25" i="1"/>
  <c r="A27" i="1" l="1"/>
  <c r="G26" i="1"/>
  <c r="B26" i="1"/>
  <c r="J26" i="1"/>
  <c r="H26" i="1"/>
  <c r="I26" i="1"/>
  <c r="F26" i="1"/>
  <c r="E26" i="1"/>
  <c r="D26" i="1"/>
  <c r="C26" i="1"/>
  <c r="A28" i="1" l="1"/>
  <c r="H27" i="1"/>
  <c r="G27" i="1"/>
  <c r="B27" i="1"/>
  <c r="J27" i="1"/>
  <c r="E27" i="1"/>
  <c r="I27" i="1"/>
  <c r="F27" i="1"/>
  <c r="C27" i="1"/>
  <c r="D27" i="1"/>
  <c r="A29" i="1" l="1"/>
  <c r="E28" i="1"/>
  <c r="H28" i="1"/>
  <c r="J28" i="1"/>
  <c r="D28" i="1"/>
  <c r="C28" i="1"/>
  <c r="B28" i="1"/>
  <c r="G28" i="1"/>
  <c r="I28" i="1"/>
  <c r="F28" i="1"/>
  <c r="A30" i="1" l="1"/>
  <c r="I29" i="1"/>
  <c r="E29" i="1"/>
  <c r="F29" i="1"/>
  <c r="D29" i="1"/>
  <c r="C29" i="1"/>
  <c r="G29" i="1"/>
  <c r="J29" i="1"/>
  <c r="H29" i="1"/>
  <c r="B29" i="1"/>
  <c r="A31" i="1" l="1"/>
  <c r="I30" i="1"/>
  <c r="F30" i="1"/>
  <c r="D30" i="1"/>
  <c r="C30" i="1"/>
  <c r="J30" i="1"/>
  <c r="H30" i="1"/>
  <c r="E30" i="1"/>
  <c r="G30" i="1"/>
  <c r="B30" i="1"/>
  <c r="A32" i="1" l="1"/>
  <c r="J31" i="1"/>
  <c r="F31" i="1"/>
  <c r="G31" i="1"/>
  <c r="C31" i="1"/>
  <c r="B31" i="1"/>
  <c r="I31" i="1"/>
  <c r="H31" i="1"/>
  <c r="E31" i="1"/>
  <c r="D31" i="1"/>
  <c r="A33" i="1" l="1"/>
  <c r="J32" i="1"/>
  <c r="F32" i="1"/>
  <c r="I32" i="1"/>
  <c r="E32" i="1"/>
  <c r="G32" i="1"/>
  <c r="C32" i="1"/>
  <c r="B32" i="1"/>
  <c r="D32" i="1"/>
  <c r="H32" i="1"/>
  <c r="A34" i="1" l="1"/>
  <c r="G33" i="1"/>
  <c r="I33" i="1"/>
  <c r="E33" i="1"/>
  <c r="F33" i="1"/>
  <c r="D33" i="1"/>
  <c r="J33" i="1"/>
  <c r="C33" i="1"/>
  <c r="B33" i="1"/>
  <c r="H33" i="1"/>
  <c r="A35" i="1" l="1"/>
  <c r="G34" i="1"/>
  <c r="H34" i="1"/>
  <c r="B34" i="1"/>
  <c r="I34" i="1"/>
  <c r="E34" i="1"/>
  <c r="C34" i="1"/>
  <c r="J34" i="1"/>
  <c r="F34" i="1"/>
  <c r="D34" i="1"/>
  <c r="A36" i="1" l="1"/>
  <c r="H35" i="1"/>
  <c r="B35" i="1"/>
  <c r="C35" i="1"/>
  <c r="D35" i="1"/>
  <c r="F35" i="1"/>
  <c r="I35" i="1"/>
  <c r="J35" i="1"/>
  <c r="G35" i="1"/>
  <c r="E35" i="1"/>
  <c r="A37" i="1" l="1"/>
  <c r="E36" i="1"/>
  <c r="H36" i="1"/>
  <c r="J36" i="1"/>
  <c r="D36" i="1"/>
  <c r="C36" i="1"/>
  <c r="B36" i="1"/>
  <c r="F36" i="1"/>
  <c r="I36" i="1"/>
  <c r="G36" i="1"/>
  <c r="A38" i="1" l="1"/>
  <c r="I37" i="1"/>
  <c r="E37" i="1"/>
  <c r="J37" i="1"/>
  <c r="G37" i="1"/>
  <c r="H37" i="1"/>
  <c r="D37" i="1"/>
  <c r="C37" i="1"/>
  <c r="B37" i="1"/>
  <c r="F37" i="1"/>
  <c r="A39" i="1" l="1"/>
  <c r="I38" i="1"/>
  <c r="C38" i="1"/>
  <c r="J38" i="1"/>
  <c r="G38" i="1"/>
  <c r="D38" i="1"/>
  <c r="H38" i="1"/>
  <c r="E38" i="1"/>
  <c r="B38" i="1"/>
  <c r="F38" i="1"/>
  <c r="A40" i="1" l="1"/>
  <c r="J39" i="1"/>
  <c r="F39" i="1"/>
  <c r="G39" i="1"/>
  <c r="H39" i="1"/>
  <c r="E39" i="1"/>
  <c r="C39" i="1"/>
  <c r="B39" i="1"/>
  <c r="I39" i="1"/>
  <c r="D39" i="1"/>
  <c r="A41" i="1" l="1"/>
  <c r="J40" i="1"/>
  <c r="F40" i="1"/>
  <c r="I40" i="1"/>
  <c r="D40" i="1"/>
  <c r="H40" i="1"/>
  <c r="G40" i="1"/>
  <c r="E40" i="1"/>
  <c r="C40" i="1"/>
  <c r="B40" i="1"/>
  <c r="A42" i="1" l="1"/>
  <c r="G41" i="1"/>
  <c r="F41" i="1"/>
  <c r="J41" i="1"/>
  <c r="I41" i="1"/>
  <c r="D41" i="1"/>
  <c r="H41" i="1"/>
  <c r="E41" i="1"/>
  <c r="B41" i="1"/>
  <c r="C41" i="1"/>
  <c r="A43" i="1" l="1"/>
  <c r="G42" i="1"/>
  <c r="I42" i="1"/>
  <c r="E42" i="1"/>
  <c r="B42" i="1"/>
  <c r="F42" i="1"/>
  <c r="H42" i="1"/>
  <c r="J42" i="1"/>
  <c r="D42" i="1"/>
  <c r="C42" i="1"/>
  <c r="A44" i="1" l="1"/>
  <c r="H43" i="1"/>
  <c r="I43" i="1"/>
  <c r="E43" i="1"/>
  <c r="B43" i="1"/>
  <c r="F43" i="1"/>
  <c r="C43" i="1"/>
  <c r="G43" i="1"/>
  <c r="D43" i="1"/>
  <c r="J43" i="1"/>
  <c r="A45" i="1" l="1"/>
  <c r="E44" i="1"/>
  <c r="H44" i="1"/>
  <c r="J44" i="1"/>
  <c r="D44" i="1"/>
  <c r="C44" i="1"/>
  <c r="B44" i="1"/>
  <c r="I44" i="1"/>
  <c r="F44" i="1"/>
  <c r="G44" i="1"/>
  <c r="A46" i="1" l="1"/>
  <c r="I45" i="1"/>
  <c r="E45" i="1"/>
  <c r="D45" i="1"/>
  <c r="C45" i="1"/>
  <c r="H45" i="1"/>
  <c r="G45" i="1"/>
  <c r="B45" i="1"/>
  <c r="J45" i="1"/>
  <c r="F45" i="1"/>
  <c r="A47" i="1" l="1"/>
  <c r="I46" i="1"/>
  <c r="H46" i="1"/>
  <c r="E46" i="1"/>
  <c r="C46" i="1"/>
  <c r="D46" i="1"/>
  <c r="J46" i="1"/>
  <c r="G46" i="1"/>
  <c r="F46" i="1"/>
  <c r="B46" i="1"/>
  <c r="A48" i="1" l="1"/>
  <c r="J47" i="1"/>
  <c r="F47" i="1"/>
  <c r="G47" i="1"/>
  <c r="H47" i="1"/>
  <c r="D47" i="1"/>
  <c r="C47" i="1"/>
  <c r="B47" i="1"/>
  <c r="I47" i="1"/>
  <c r="E47" i="1"/>
  <c r="A49" i="1" l="1"/>
  <c r="J48" i="1"/>
  <c r="F48" i="1"/>
  <c r="G48" i="1"/>
  <c r="H48" i="1"/>
  <c r="B48" i="1"/>
  <c r="E48" i="1"/>
  <c r="C48" i="1"/>
  <c r="D48" i="1"/>
  <c r="I48" i="1"/>
  <c r="A50" i="1" l="1"/>
  <c r="G49" i="1"/>
  <c r="C49" i="1"/>
  <c r="J49" i="1"/>
  <c r="F49" i="1"/>
  <c r="E49" i="1"/>
  <c r="D49" i="1"/>
  <c r="B49" i="1"/>
  <c r="I49" i="1"/>
  <c r="H49" i="1"/>
  <c r="A51" i="1" l="1"/>
  <c r="G50" i="1"/>
  <c r="J50" i="1"/>
  <c r="B50" i="1"/>
  <c r="I50" i="1"/>
  <c r="H50" i="1"/>
  <c r="C50" i="1"/>
  <c r="F50" i="1"/>
  <c r="E50" i="1"/>
  <c r="D50" i="1"/>
  <c r="A52" i="1" l="1"/>
  <c r="H51" i="1"/>
  <c r="F51" i="1"/>
  <c r="J51" i="1"/>
  <c r="B51" i="1"/>
  <c r="G51" i="1"/>
  <c r="E51" i="1"/>
  <c r="I51" i="1"/>
  <c r="D51" i="1"/>
  <c r="C51" i="1"/>
  <c r="A53" i="1" l="1"/>
  <c r="E52" i="1"/>
  <c r="H52" i="1"/>
  <c r="J52" i="1"/>
  <c r="I52" i="1"/>
  <c r="D52" i="1"/>
  <c r="C52" i="1"/>
  <c r="F52" i="1"/>
  <c r="B52" i="1"/>
  <c r="G52" i="1"/>
  <c r="A54" i="1" l="1"/>
  <c r="I53" i="1"/>
  <c r="E53" i="1"/>
  <c r="D53" i="1"/>
  <c r="C53" i="1"/>
  <c r="F53" i="1"/>
  <c r="J53" i="1"/>
  <c r="H53" i="1"/>
  <c r="G53" i="1"/>
  <c r="B53" i="1"/>
  <c r="A55" i="1" l="1"/>
  <c r="I54" i="1"/>
  <c r="E54" i="1"/>
  <c r="D54" i="1"/>
  <c r="C54" i="1"/>
  <c r="J54" i="1"/>
  <c r="F54" i="1"/>
  <c r="H54" i="1"/>
  <c r="G54" i="1"/>
  <c r="B54" i="1"/>
  <c r="A56" i="1" l="1"/>
  <c r="J55" i="1"/>
  <c r="F55" i="1"/>
  <c r="I55" i="1"/>
  <c r="E55" i="1"/>
  <c r="D55" i="1"/>
  <c r="C55" i="1"/>
  <c r="B55" i="1"/>
  <c r="H55" i="1"/>
  <c r="G55" i="1"/>
  <c r="A57" i="1" l="1"/>
  <c r="J56" i="1"/>
  <c r="F56" i="1"/>
  <c r="H56" i="1"/>
  <c r="I56" i="1"/>
  <c r="E56" i="1"/>
  <c r="B56" i="1"/>
  <c r="D56" i="1"/>
  <c r="G56" i="1"/>
  <c r="C56" i="1"/>
  <c r="A58" i="1" l="1"/>
  <c r="G57" i="1"/>
  <c r="H57" i="1"/>
  <c r="J57" i="1"/>
  <c r="F57" i="1"/>
  <c r="E57" i="1"/>
  <c r="B57" i="1"/>
  <c r="I57" i="1"/>
  <c r="D57" i="1"/>
  <c r="C57" i="1"/>
  <c r="A59" i="1" l="1"/>
  <c r="G58" i="1"/>
  <c r="B58" i="1"/>
  <c r="H58" i="1"/>
  <c r="I58" i="1"/>
  <c r="D58" i="1"/>
  <c r="J58" i="1"/>
  <c r="C58" i="1"/>
  <c r="F58" i="1"/>
  <c r="E58" i="1"/>
  <c r="A60" i="1" l="1"/>
  <c r="H59" i="1"/>
  <c r="G59" i="1"/>
  <c r="B59" i="1"/>
  <c r="I59" i="1"/>
  <c r="J59" i="1"/>
  <c r="C59" i="1"/>
  <c r="D59" i="1"/>
  <c r="F59" i="1"/>
  <c r="E59" i="1"/>
  <c r="A61" i="1" l="1"/>
  <c r="E60" i="1"/>
  <c r="H60" i="1"/>
  <c r="J60" i="1"/>
  <c r="D60" i="1"/>
  <c r="C60" i="1"/>
  <c r="B60" i="1"/>
  <c r="G60" i="1"/>
  <c r="I60" i="1"/>
  <c r="F60" i="1"/>
  <c r="A62" i="1" l="1"/>
  <c r="I61" i="1"/>
  <c r="E61" i="1"/>
  <c r="F61" i="1"/>
  <c r="D61" i="1"/>
  <c r="C61" i="1"/>
  <c r="G61" i="1"/>
  <c r="B61" i="1"/>
  <c r="J61" i="1"/>
  <c r="H61" i="1"/>
  <c r="A63" i="1" l="1"/>
  <c r="I62" i="1"/>
  <c r="J62" i="1"/>
  <c r="F62" i="1"/>
  <c r="D62" i="1"/>
  <c r="C62" i="1"/>
  <c r="H62" i="1"/>
  <c r="B62" i="1"/>
  <c r="E62" i="1"/>
  <c r="G62" i="1"/>
  <c r="A64" i="1" l="1"/>
  <c r="J63" i="1"/>
  <c r="F63" i="1"/>
  <c r="C63" i="1"/>
  <c r="H63" i="1"/>
  <c r="B63" i="1"/>
  <c r="I63" i="1"/>
  <c r="D63" i="1"/>
  <c r="G63" i="1"/>
  <c r="E63" i="1"/>
  <c r="A65" i="1" l="1"/>
  <c r="J64" i="1"/>
  <c r="F64" i="1"/>
  <c r="I64" i="1"/>
  <c r="E64" i="1"/>
  <c r="G64" i="1"/>
  <c r="C64" i="1"/>
  <c r="B64" i="1"/>
  <c r="H64" i="1"/>
  <c r="D64" i="1"/>
  <c r="A66" i="1" l="1"/>
  <c r="G65" i="1"/>
  <c r="D65" i="1"/>
  <c r="J65" i="1"/>
  <c r="I65" i="1"/>
  <c r="E65" i="1"/>
  <c r="F65" i="1"/>
  <c r="B65" i="1"/>
  <c r="C65" i="1"/>
  <c r="H65" i="1"/>
  <c r="A67" i="1" l="1"/>
  <c r="G66" i="1"/>
  <c r="H66" i="1"/>
  <c r="B66" i="1"/>
  <c r="J66" i="1"/>
  <c r="I66" i="1"/>
  <c r="E66" i="1"/>
  <c r="C66" i="1"/>
  <c r="F66" i="1"/>
  <c r="D66" i="1"/>
  <c r="A68" i="1" l="1"/>
  <c r="H67" i="1"/>
  <c r="B67" i="1"/>
  <c r="J67" i="1"/>
  <c r="G67" i="1"/>
  <c r="F67" i="1"/>
  <c r="E67" i="1"/>
  <c r="I67" i="1"/>
  <c r="D67" i="1"/>
  <c r="C67" i="1"/>
  <c r="A69" i="1" l="1"/>
  <c r="E68" i="1"/>
  <c r="H68" i="1"/>
  <c r="J68" i="1"/>
  <c r="C68" i="1"/>
  <c r="B68" i="1"/>
  <c r="F68" i="1"/>
  <c r="I68" i="1"/>
  <c r="G68" i="1"/>
  <c r="D68" i="1"/>
  <c r="A70" i="1" l="1"/>
  <c r="I69" i="1"/>
  <c r="E69" i="1"/>
  <c r="G69" i="1"/>
  <c r="H69" i="1"/>
  <c r="C69" i="1"/>
  <c r="F69" i="1"/>
  <c r="D69" i="1"/>
  <c r="B69" i="1"/>
  <c r="J69" i="1"/>
  <c r="A71" i="1" l="1"/>
  <c r="I70" i="1"/>
  <c r="D70" i="1"/>
  <c r="C70" i="1"/>
  <c r="G70" i="1"/>
  <c r="H70" i="1"/>
  <c r="F70" i="1"/>
  <c r="E70" i="1"/>
  <c r="J70" i="1"/>
  <c r="B70" i="1"/>
  <c r="A72" i="1" l="1"/>
  <c r="J71" i="1"/>
  <c r="F71" i="1"/>
  <c r="D71" i="1"/>
  <c r="G71" i="1"/>
  <c r="E71" i="1"/>
  <c r="C71" i="1"/>
  <c r="H71" i="1"/>
  <c r="I71" i="1"/>
  <c r="B71" i="1"/>
  <c r="A73" i="1" l="1"/>
  <c r="J72" i="1"/>
  <c r="F72" i="1"/>
  <c r="D72" i="1"/>
  <c r="I72" i="1"/>
  <c r="H72" i="1"/>
  <c r="G72" i="1"/>
  <c r="C72" i="1"/>
  <c r="E72" i="1"/>
  <c r="B72" i="1"/>
  <c r="A74" i="1" l="1"/>
  <c r="G73" i="1"/>
  <c r="F73" i="1"/>
  <c r="J73" i="1"/>
  <c r="I73" i="1"/>
  <c r="B73" i="1"/>
  <c r="C73" i="1"/>
  <c r="H73" i="1"/>
  <c r="D73" i="1"/>
  <c r="E73" i="1"/>
  <c r="A75" i="1" l="1"/>
  <c r="G74" i="1"/>
  <c r="I74" i="1"/>
  <c r="E74" i="1"/>
  <c r="B74" i="1"/>
  <c r="F74" i="1"/>
  <c r="D74" i="1"/>
  <c r="C74" i="1"/>
  <c r="J74" i="1"/>
  <c r="H74" i="1"/>
  <c r="A76" i="1" l="1"/>
  <c r="H75" i="1"/>
  <c r="J75" i="1"/>
  <c r="I75" i="1"/>
  <c r="E75" i="1"/>
  <c r="B75" i="1"/>
  <c r="F75" i="1"/>
  <c r="G75" i="1"/>
  <c r="C75" i="1"/>
  <c r="D75" i="1"/>
  <c r="A77" i="1" l="1"/>
  <c r="E76" i="1"/>
  <c r="H76" i="1"/>
  <c r="J76" i="1"/>
  <c r="C76" i="1"/>
  <c r="I76" i="1"/>
  <c r="B76" i="1"/>
  <c r="G76" i="1"/>
  <c r="F76" i="1"/>
  <c r="D76" i="1"/>
  <c r="A78" i="1" l="1"/>
  <c r="I77" i="1"/>
  <c r="E77" i="1"/>
  <c r="J77" i="1"/>
  <c r="C77" i="1"/>
  <c r="H77" i="1"/>
  <c r="B77" i="1"/>
  <c r="G77" i="1"/>
  <c r="F77" i="1"/>
  <c r="D77" i="1"/>
  <c r="A79" i="1" l="1"/>
  <c r="I78" i="1"/>
  <c r="H78" i="1"/>
  <c r="D78" i="1"/>
  <c r="E78" i="1"/>
  <c r="C78" i="1"/>
  <c r="J78" i="1"/>
  <c r="B78" i="1"/>
  <c r="G78" i="1"/>
  <c r="F78" i="1"/>
  <c r="A80" i="1" l="1"/>
  <c r="J79" i="1"/>
  <c r="F79" i="1"/>
  <c r="G79" i="1"/>
  <c r="H79" i="1"/>
  <c r="D79" i="1"/>
  <c r="I79" i="1"/>
  <c r="E79" i="1"/>
  <c r="C79" i="1"/>
  <c r="B79" i="1"/>
  <c r="A81" i="1" l="1"/>
  <c r="J80" i="1"/>
  <c r="F80" i="1"/>
  <c r="G80" i="1"/>
  <c r="H80" i="1"/>
  <c r="D80" i="1"/>
  <c r="I80" i="1"/>
  <c r="C80" i="1"/>
  <c r="B80" i="1"/>
  <c r="E80" i="1"/>
  <c r="A82" i="1" l="1"/>
  <c r="G81" i="1"/>
  <c r="J81" i="1"/>
  <c r="H81" i="1"/>
  <c r="D81" i="1"/>
  <c r="E81" i="1"/>
  <c r="I81" i="1"/>
  <c r="C81" i="1"/>
  <c r="B81" i="1"/>
  <c r="F81" i="1"/>
  <c r="A83" i="1" l="1"/>
  <c r="G82" i="1"/>
  <c r="B82" i="1"/>
  <c r="D82" i="1"/>
  <c r="E82" i="1"/>
  <c r="J82" i="1"/>
  <c r="C82" i="1"/>
  <c r="I82" i="1"/>
  <c r="H82" i="1"/>
  <c r="F82" i="1"/>
  <c r="A84" i="1" l="1"/>
  <c r="H83" i="1"/>
  <c r="F83" i="1"/>
  <c r="B83" i="1"/>
  <c r="G83" i="1"/>
  <c r="E83" i="1"/>
  <c r="J83" i="1"/>
  <c r="D83" i="1"/>
  <c r="C83" i="1"/>
  <c r="I83" i="1"/>
  <c r="A85" i="1" l="1"/>
  <c r="E84" i="1"/>
  <c r="H84" i="1"/>
  <c r="J84" i="1"/>
  <c r="I84" i="1"/>
  <c r="C84" i="1"/>
  <c r="B84" i="1"/>
  <c r="F84" i="1"/>
  <c r="G84" i="1"/>
  <c r="D84" i="1"/>
  <c r="A86" i="1" l="1"/>
  <c r="I85" i="1"/>
  <c r="E85" i="1"/>
  <c r="C85" i="1"/>
  <c r="F85" i="1"/>
  <c r="D85" i="1"/>
  <c r="G85" i="1"/>
  <c r="H85" i="1"/>
  <c r="B85" i="1"/>
  <c r="J85" i="1"/>
  <c r="A87" i="1" l="1"/>
  <c r="I86" i="1"/>
  <c r="E86" i="1"/>
  <c r="D86" i="1"/>
  <c r="C86" i="1"/>
  <c r="J86" i="1"/>
  <c r="F86" i="1"/>
  <c r="H86" i="1"/>
  <c r="B86" i="1"/>
  <c r="G86" i="1"/>
  <c r="A88" i="1" l="1"/>
  <c r="J87" i="1"/>
  <c r="F87" i="1"/>
  <c r="I87" i="1"/>
  <c r="E87" i="1"/>
  <c r="D87" i="1"/>
  <c r="B87" i="1"/>
  <c r="H87" i="1"/>
  <c r="C87" i="1"/>
  <c r="G87" i="1"/>
  <c r="A89" i="1" l="1"/>
  <c r="J88" i="1"/>
  <c r="F88" i="1"/>
  <c r="H88" i="1"/>
  <c r="I88" i="1"/>
  <c r="E88" i="1"/>
  <c r="D88" i="1"/>
  <c r="C88" i="1"/>
  <c r="G88" i="1"/>
  <c r="B88" i="1"/>
  <c r="A90" i="1" l="1"/>
  <c r="G89" i="1"/>
  <c r="J89" i="1"/>
  <c r="H89" i="1"/>
  <c r="F89" i="1"/>
  <c r="E89" i="1"/>
  <c r="C89" i="1"/>
  <c r="B89" i="1"/>
  <c r="D89" i="1"/>
  <c r="I89" i="1"/>
  <c r="A91" i="1" l="1"/>
  <c r="G90" i="1"/>
  <c r="B90" i="1"/>
  <c r="J90" i="1"/>
  <c r="H90" i="1"/>
  <c r="F90" i="1"/>
  <c r="I90" i="1"/>
  <c r="E90" i="1"/>
  <c r="C90" i="1"/>
  <c r="D90" i="1"/>
  <c r="A92" i="1" l="1"/>
  <c r="H91" i="1"/>
  <c r="G91" i="1"/>
  <c r="B91" i="1"/>
  <c r="J91" i="1"/>
  <c r="I91" i="1"/>
  <c r="F91" i="1"/>
  <c r="D91" i="1"/>
  <c r="E91" i="1"/>
  <c r="C91" i="1"/>
  <c r="A93" i="1" l="1"/>
  <c r="E92" i="1"/>
  <c r="H92" i="1"/>
  <c r="J92" i="1"/>
  <c r="C92" i="1"/>
  <c r="G92" i="1"/>
  <c r="B92" i="1"/>
  <c r="I92" i="1"/>
  <c r="D92" i="1"/>
  <c r="F92" i="1"/>
  <c r="A94" i="1" l="1"/>
  <c r="I93" i="1"/>
  <c r="E93" i="1"/>
  <c r="F93" i="1"/>
  <c r="C93" i="1"/>
  <c r="G93" i="1"/>
  <c r="J93" i="1"/>
  <c r="B93" i="1"/>
  <c r="D93" i="1"/>
  <c r="H93" i="1"/>
  <c r="A95" i="1" l="1"/>
  <c r="I94" i="1"/>
  <c r="D94" i="1"/>
  <c r="F94" i="1"/>
  <c r="C94" i="1"/>
  <c r="H94" i="1"/>
  <c r="G94" i="1"/>
  <c r="J94" i="1"/>
  <c r="E94" i="1"/>
  <c r="B94" i="1"/>
  <c r="A96" i="1" l="1"/>
  <c r="J95" i="1"/>
  <c r="F95" i="1"/>
  <c r="D95" i="1"/>
  <c r="H95" i="1"/>
  <c r="I95" i="1"/>
  <c r="G95" i="1"/>
  <c r="C95" i="1"/>
  <c r="B95" i="1"/>
  <c r="E95" i="1"/>
  <c r="A97" i="1" l="1"/>
  <c r="J96" i="1"/>
  <c r="F96" i="1"/>
  <c r="I96" i="1"/>
  <c r="E96" i="1"/>
  <c r="D96" i="1"/>
  <c r="H96" i="1"/>
  <c r="C96" i="1"/>
  <c r="B96" i="1"/>
  <c r="G96" i="1"/>
  <c r="A98" i="1" l="1"/>
  <c r="G97" i="1"/>
  <c r="I97" i="1"/>
  <c r="E97" i="1"/>
  <c r="F97" i="1"/>
  <c r="H97" i="1"/>
  <c r="J97" i="1"/>
  <c r="C97" i="1"/>
  <c r="B97" i="1"/>
  <c r="D97" i="1"/>
  <c r="A99" i="1" l="1"/>
  <c r="G98" i="1"/>
  <c r="H98" i="1"/>
  <c r="B98" i="1"/>
  <c r="I98" i="1"/>
  <c r="E98" i="1"/>
  <c r="J98" i="1"/>
  <c r="F98" i="1"/>
  <c r="C98" i="1"/>
  <c r="D98" i="1"/>
  <c r="A100" i="1" l="1"/>
  <c r="H99" i="1"/>
  <c r="B99" i="1"/>
  <c r="G99" i="1"/>
  <c r="D99" i="1"/>
  <c r="C99" i="1"/>
  <c r="J99" i="1"/>
  <c r="I99" i="1"/>
  <c r="F99" i="1"/>
  <c r="E99" i="1"/>
  <c r="A101" i="1" l="1"/>
  <c r="E100" i="1"/>
  <c r="H100" i="1"/>
  <c r="J100" i="1"/>
  <c r="C100" i="1"/>
  <c r="B100" i="1"/>
  <c r="G100" i="1"/>
  <c r="D100" i="1"/>
  <c r="I100" i="1"/>
  <c r="F100" i="1"/>
  <c r="A102" i="1" l="1"/>
  <c r="I101" i="1"/>
  <c r="E101" i="1"/>
  <c r="J101" i="1"/>
  <c r="G101" i="1"/>
  <c r="H101" i="1"/>
  <c r="C101" i="1"/>
  <c r="B101" i="1"/>
  <c r="D101" i="1"/>
  <c r="F101" i="1"/>
  <c r="A103" i="1" l="1"/>
  <c r="I102" i="1"/>
  <c r="D102" i="1"/>
  <c r="C102" i="1"/>
  <c r="J102" i="1"/>
  <c r="G102" i="1"/>
  <c r="H102" i="1"/>
  <c r="F102" i="1"/>
  <c r="E102" i="1"/>
  <c r="B102" i="1"/>
  <c r="A104" i="1" l="1"/>
  <c r="J103" i="1"/>
  <c r="F103" i="1"/>
  <c r="D103" i="1"/>
  <c r="G103" i="1"/>
  <c r="B103" i="1"/>
  <c r="I103" i="1"/>
  <c r="H103" i="1"/>
  <c r="C103" i="1"/>
  <c r="E103" i="1"/>
  <c r="A105" i="1" l="1"/>
  <c r="J104" i="1"/>
  <c r="F104" i="1"/>
  <c r="D104" i="1"/>
  <c r="E104" i="1"/>
  <c r="C104" i="1"/>
  <c r="B104" i="1"/>
  <c r="H104" i="1"/>
  <c r="I104" i="1"/>
  <c r="G104" i="1"/>
  <c r="A106" i="1" l="1"/>
  <c r="G105" i="1"/>
  <c r="F105" i="1"/>
  <c r="J105" i="1"/>
  <c r="E105" i="1"/>
  <c r="C105" i="1"/>
  <c r="B105" i="1"/>
  <c r="I105" i="1"/>
  <c r="D105" i="1"/>
  <c r="H105" i="1"/>
  <c r="A107" i="1" l="1"/>
  <c r="G106" i="1"/>
  <c r="I106" i="1"/>
  <c r="E106" i="1"/>
  <c r="B106" i="1"/>
  <c r="F106" i="1"/>
  <c r="J106" i="1"/>
  <c r="C106" i="1"/>
  <c r="D106" i="1"/>
  <c r="H106" i="1"/>
  <c r="A108" i="1" l="1"/>
  <c r="H107" i="1"/>
  <c r="I107" i="1"/>
  <c r="E107" i="1"/>
  <c r="B107" i="1"/>
  <c r="F107" i="1"/>
  <c r="G107" i="1"/>
  <c r="J107" i="1"/>
  <c r="C107" i="1"/>
  <c r="D107" i="1"/>
  <c r="A109" i="1" l="1"/>
  <c r="E108" i="1"/>
  <c r="H108" i="1"/>
  <c r="J108" i="1"/>
  <c r="C108" i="1"/>
  <c r="B108" i="1"/>
  <c r="I108" i="1"/>
  <c r="G108" i="1"/>
  <c r="D108" i="1"/>
  <c r="F108" i="1"/>
  <c r="A110" i="1" l="1"/>
  <c r="I109" i="1"/>
  <c r="E109" i="1"/>
  <c r="C109" i="1"/>
  <c r="F109" i="1"/>
  <c r="G109" i="1"/>
  <c r="J109" i="1"/>
  <c r="H109" i="1"/>
  <c r="D109" i="1"/>
  <c r="B109" i="1"/>
  <c r="A111" i="1" l="1"/>
  <c r="I110" i="1"/>
  <c r="H110" i="1"/>
  <c r="D110" i="1"/>
  <c r="E110" i="1"/>
  <c r="C110" i="1"/>
  <c r="F110" i="1"/>
  <c r="B110" i="1"/>
  <c r="J110" i="1"/>
  <c r="G110" i="1"/>
  <c r="A112" i="1" l="1"/>
  <c r="J111" i="1"/>
  <c r="F111" i="1"/>
  <c r="G111" i="1"/>
  <c r="H111" i="1"/>
  <c r="D111" i="1"/>
  <c r="I111" i="1"/>
  <c r="E111" i="1"/>
  <c r="C111" i="1"/>
  <c r="B111" i="1"/>
  <c r="A113" i="1" l="1"/>
  <c r="J112" i="1"/>
  <c r="F112" i="1"/>
  <c r="G112" i="1"/>
  <c r="H112" i="1"/>
  <c r="D112" i="1"/>
  <c r="B112" i="1"/>
  <c r="I112" i="1"/>
  <c r="C112" i="1"/>
  <c r="E112" i="1"/>
  <c r="A114" i="1" l="1"/>
  <c r="G113" i="1"/>
  <c r="H113" i="1"/>
  <c r="D113" i="1"/>
  <c r="C113" i="1"/>
  <c r="I113" i="1"/>
  <c r="B113" i="1"/>
  <c r="J113" i="1"/>
  <c r="F113" i="1"/>
  <c r="E113" i="1"/>
  <c r="A115" i="1" l="1"/>
  <c r="G114" i="1"/>
  <c r="J114" i="1"/>
  <c r="B114" i="1"/>
  <c r="H114" i="1"/>
  <c r="C114" i="1"/>
  <c r="E114" i="1"/>
  <c r="F114" i="1"/>
  <c r="I114" i="1"/>
  <c r="D114" i="1"/>
  <c r="H115" i="1" l="1"/>
  <c r="F115" i="1"/>
  <c r="J115" i="1"/>
  <c r="B115" i="1"/>
  <c r="G115" i="1"/>
  <c r="D115" i="1"/>
  <c r="E115" i="1"/>
  <c r="I115" i="1"/>
  <c r="C115" i="1"/>
  <c r="B7" i="5" l="1"/>
  <c r="C7" i="5"/>
  <c r="C3" i="5"/>
  <c r="B3" i="5"/>
  <c r="C5" i="5"/>
  <c r="B5" i="5"/>
  <c r="B8" i="5"/>
  <c r="C8" i="5"/>
  <c r="B4" i="5"/>
  <c r="C4" i="5"/>
  <c r="B6" i="5"/>
  <c r="C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<sst xmlns="http://schemas.openxmlformats.org/spreadsheetml/2006/main" count="184" uniqueCount="98">
  <si>
    <t>Date</t>
  </si>
  <si>
    <t>Repo Rate</t>
  </si>
  <si>
    <t>CPI Index</t>
  </si>
  <si>
    <t>CPI Inflation %</t>
  </si>
  <si>
    <t>NIFTY 50</t>
  </si>
  <si>
    <t>NIFTY BANK</t>
  </si>
  <si>
    <t>NIFTY IT</t>
  </si>
  <si>
    <t>NIFTY AUTO</t>
  </si>
  <si>
    <t>NIFTY FMCG</t>
  </si>
  <si>
    <t>NIFTY REALTY</t>
  </si>
  <si>
    <t>NIFTY 50 Return</t>
  </si>
  <si>
    <t>NIFTY BANK Return</t>
  </si>
  <si>
    <t>NIFTY IT Return</t>
  </si>
  <si>
    <t>NIFTY AUTO Return</t>
  </si>
  <si>
    <t>NIFTY FMCG Return</t>
  </si>
  <si>
    <t>NIFTY REALTY Return</t>
  </si>
  <si>
    <t>Repo Rate (%)</t>
  </si>
  <si>
    <t>Sector</t>
  </si>
  <si>
    <t>CPI Inflation (%)</t>
  </si>
  <si>
    <t>Avg Return (Cut Cycle)</t>
  </si>
  <si>
    <t>Avg Return (Hike Cycle)</t>
  </si>
  <si>
    <t>Correlation Table: Sector vs Macro Variables</t>
  </si>
  <si>
    <t>Sector Return Averages: Rate Cut vs Hike</t>
  </si>
  <si>
    <t>CPI (%)</t>
  </si>
  <si>
    <t>Phase</t>
  </si>
  <si>
    <t>-</t>
  </si>
  <si>
    <t>Neutral</t>
  </si>
  <si>
    <t>Rate Cut</t>
  </si>
  <si>
    <t>Rate Hike</t>
  </si>
  <si>
    <t>Average of NIFTY 50 Return</t>
  </si>
  <si>
    <t>Average of NIFTY BANK Return</t>
  </si>
  <si>
    <t>Average of NIFTY IT Return</t>
  </si>
  <si>
    <t>Average of NIFTY AUTO Return</t>
  </si>
  <si>
    <t>Average of NIFTY FMCG Return</t>
  </si>
  <si>
    <t>Average of NIFTY REALTY Return</t>
  </si>
  <si>
    <t>StdDev of NIFTY 50 Return</t>
  </si>
  <si>
    <t>StdDev of NIFTY BANK Return</t>
  </si>
  <si>
    <t>StdDev of NIFTY IT Return</t>
  </si>
  <si>
    <t>StdDev of NIFTY AUTO Return</t>
  </si>
  <si>
    <t>StdDev of NIFTY FMCG Return</t>
  </si>
  <si>
    <t>StdDev of NIFTY REALTY Return</t>
  </si>
  <si>
    <t>Sectoral Volatility By Phase (Standard Deviation)</t>
  </si>
  <si>
    <t>Sectoral Average Return By Phase</t>
  </si>
  <si>
    <t>Average of Repo Rate (%)</t>
  </si>
  <si>
    <t>Average of CPI (%)</t>
  </si>
  <si>
    <t>CPI Inflation and Repo Rate Averages by Phase</t>
  </si>
  <si>
    <t>Months</t>
  </si>
  <si>
    <t>Count of Months per Phase</t>
  </si>
  <si>
    <t>RBI Repo Rate Cycle Analysis Dashboard</t>
  </si>
  <si>
    <t>Normalized Sectoral Impact of COVID-19 (Normalized to Mar 2020)</t>
  </si>
  <si>
    <t>% Drop and Recovery by Sector</t>
  </si>
  <si>
    <t>% Fall</t>
  </si>
  <si>
    <t>% Recovery</t>
  </si>
  <si>
    <t>SUMMARY:</t>
  </si>
  <si>
    <t>Project Title:</t>
  </si>
  <si>
    <t>Repo Rate &amp; Inflation Trends: Sectoral Impact Analysis (2015–2024)</t>
  </si>
  <si>
    <t>Objective:</t>
  </si>
  <si>
    <t>To analyze how changes in RBI’s repo rate influence inflation (CPI) and how different stock market sectors respond during rate hike and cut cycles.</t>
  </si>
  <si>
    <t>Timeframe:</t>
  </si>
  <si>
    <t>January 2015 to June 2024 (9.5 years)</t>
  </si>
  <si>
    <t>Key Modules:</t>
  </si>
  <si>
    <t>Module</t>
  </si>
  <si>
    <t>Highlights</t>
  </si>
  <si>
    <t>Macro Trends</t>
  </si>
  <si>
    <t>Repo Rate vs Inflation, CPI Trajectory</t>
  </si>
  <si>
    <t>Sector Analysis</t>
  </si>
  <si>
    <t>Returns, Volatility, and Correlation across phases</t>
  </si>
  <si>
    <t>COVID-19 Impact</t>
  </si>
  <si>
    <t>Sector crashes and recoveries, policy response lag</t>
  </si>
  <si>
    <t>Dashboard</t>
  </si>
  <si>
    <t>Interactive slicers to explore returns by phase</t>
  </si>
  <si>
    <t>Key Takeaways:</t>
  </si>
  <si>
    <t>Banking &amp; Auto sectors underperform during rate cuts; outperform during hikes</t>
  </si>
  <si>
    <t>FMCG and IT show resilience across cycles and during COVID-19</t>
  </si>
  <si>
    <r>
      <t xml:space="preserve">Inflation reacts to repo rate with a </t>
    </r>
    <r>
      <rPr>
        <b/>
        <sz val="11"/>
        <color theme="1"/>
        <rFont val="Aptos Narrow"/>
        <family val="2"/>
        <scheme val="minor"/>
      </rPr>
      <t>2–4 month lag</t>
    </r>
  </si>
  <si>
    <t>COVID-19 period highlights limitations of monetary policy during supply shocks</t>
  </si>
  <si>
    <t>•</t>
  </si>
  <si>
    <t>Navigation Guide:</t>
  </si>
  <si>
    <t>Sheet Name</t>
  </si>
  <si>
    <t>Contents</t>
  </si>
  <si>
    <t>Master Data</t>
  </si>
  <si>
    <t>Cleaned merged dataset</t>
  </si>
  <si>
    <t>Monthly Returns</t>
  </si>
  <si>
    <t>Monthly Returns of each sector</t>
  </si>
  <si>
    <t>COVID Impact</t>
  </si>
  <si>
    <t>Effect of COVID-19 on repo rate and different sectors</t>
  </si>
  <si>
    <t>Visualizations</t>
  </si>
  <si>
    <t>Charts and visualizations for easier understanding of analysis</t>
  </si>
  <si>
    <t>Correlation Analysis</t>
  </si>
  <si>
    <t>Pivot Tables</t>
  </si>
  <si>
    <t>Analysis of repo rate on different sectors</t>
  </si>
  <si>
    <t>Impact of different phases of repo rate on different sectors</t>
  </si>
  <si>
    <t>Slicers and visual storyboards</t>
  </si>
  <si>
    <t>Tools Used:</t>
  </si>
  <si>
    <t>Excel (Pivot Tables, Charts, Dashboard)</t>
  </si>
  <si>
    <t>NSE/RBI/MOSPI Official Data</t>
  </si>
  <si>
    <t>Author Note:</t>
  </si>
  <si>
    <t>*This project was independently conceptualized, researched, and built as part of a self-taught journey into financial analysis. Despite not coming from a commerce background, I’ve used publicly available data and core analytical principles to demonstrate practical market and macro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</si>
</sst>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
  </numFmts>
  <fonts count="10"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8"/>
      <name val="Aptos Narrow"/>
      <family val="2"/>
      <scheme val="minor"/>
    </font>
    <font>
      <b/>
      <sz val="14"/>
      <color theme="1"/>
      <name val="Aptos Narrow"/>
      <family val="2"/>
      <scheme val="minor"/>
    </font>
    <font>
      <u/>
      <sz val="11"/>
      <color theme="10"/>
      <name val="Aptos Narrow"/>
      <family val="2"/>
      <scheme val="minor"/>
    </font>
    <font>
      <sz val="48"/>
      <color theme="1"/>
      <name val="Aptos Narrow"/>
      <family val="2"/>
      <scheme val="minor"/>
    </font>
    <font>
      <sz val="11"/>
      <color theme="1"/>
      <name val="Calibri"/>
      <family val="2"/>
    </font>
    <font>
      <i/>
      <sz val="11"/>
      <color theme="0" tint="-0.499984740745262"/>
      <name val="Aptos Narrow"/>
      <family val="2"/>
      <scheme val="minor"/>
    </font>
  </fonts>
  <fills count="5">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25">
    <xf numFmtId="0" fontId="0" fillId="0" borderId="0" xfId="0"/>
    <xf numFmtId="0" fontId="3" fillId="0" borderId="0" xfId="0" applyFont="1"/>
    <xf numFmtId="164" fontId="0" fillId="0" borderId="0" xfId="0" applyNumberFormat="1"/>
    <xf numFmtId="10" fontId="0" fillId="0" borderId="0" xfId="1" applyNumberFormat="1" applyFont="1"/>
    <xf numFmtId="2" fontId="0" fillId="0" borderId="0" xfId="0" applyNumberFormat="1"/>
    <xf numFmtId="0" fontId="0" fillId="0" borderId="0" xfId="0" applyAlignment="1">
      <alignment vertical="top"/>
    </xf>
    <xf numFmtId="0" fontId="0" fillId="0" borderId="0" xfId="0" pivotButton="1"/>
    <xf numFmtId="0" fontId="0" fillId="0" borderId="0" xfId="0" applyAlignment="1">
      <alignment horizontal="left"/>
    </xf>
    <xf numFmtId="10" fontId="0" fillId="0" borderId="0" xfId="0" applyNumberFormat="1"/>
    <xf numFmtId="0" fontId="2" fillId="2" borderId="0" xfId="0" applyFont="1" applyFill="1" applyAlignment="1">
      <alignment horizontal="center"/>
    </xf>
    <xf numFmtId="0" fontId="3" fillId="0" borderId="0" xfId="0" applyFont="1" applyAlignment="1">
      <alignment horizontal="center" vertical="top" wrapText="1"/>
    </xf>
    <xf numFmtId="0" fontId="0" fillId="0" borderId="0" xfId="0" applyAlignment="1">
      <alignment horizontal="left" vertical="top"/>
    </xf>
    <xf numFmtId="0" fontId="3" fillId="3" borderId="1" xfId="0" applyFont="1" applyFill="1" applyBorder="1" applyAlignment="1">
      <alignment horizontal="center"/>
    </xf>
    <xf numFmtId="0" fontId="5" fillId="4" borderId="0" xfId="0" applyFont="1" applyFill="1" applyAlignment="1">
      <alignment horizontal="center"/>
    </xf>
    <xf numFmtId="0" fontId="3" fillId="0" borderId="0" xfId="0" applyFont="1" applyAlignment="1">
      <alignment horizontal="center"/>
    </xf>
    <xf numFmtId="0" fontId="0" fillId="0" borderId="0" xfId="0" applyNumberFormat="1"/>
    <xf numFmtId="0" fontId="0" fillId="0" borderId="0" xfId="0" applyAlignment="1">
      <alignment horizontal="center"/>
    </xf>
    <xf numFmtId="0" fontId="0" fillId="0" borderId="0" xfId="0" applyAlignment="1">
      <alignment horizontal="left"/>
    </xf>
    <xf numFmtId="0" fontId="3" fillId="0" borderId="0" xfId="0" applyFont="1" applyAlignment="1">
      <alignment vertical="top"/>
    </xf>
    <xf numFmtId="0" fontId="7" fillId="0" borderId="0" xfId="0" applyFont="1" applyAlignment="1">
      <alignment horizontal="center" vertical="top"/>
    </xf>
    <xf numFmtId="0" fontId="3" fillId="0" borderId="0" xfId="0" applyFont="1" applyAlignment="1">
      <alignment horizontal="left"/>
    </xf>
    <xf numFmtId="0" fontId="8" fillId="0" borderId="0" xfId="0" applyFont="1" applyAlignment="1">
      <alignment horizontal="right"/>
    </xf>
    <xf numFmtId="0" fontId="6" fillId="0" borderId="0" xfId="2"/>
    <xf numFmtId="0" fontId="6" fillId="0" borderId="0" xfId="2" quotePrefix="1"/>
    <xf numFmtId="0" fontId="9" fillId="0" borderId="0" xfId="0" applyFont="1" applyAlignment="1">
      <alignment horizontal="left" vertical="top" wrapText="1"/>
    </xf>
  </cellXfs>
  <cellStyles count="3">
    <cellStyle name="Hyperlink" xfId="2" builtinId="8"/>
    <cellStyle name="Normal" xfId="0" builtinId="0"/>
    <cellStyle name="Percent" xfId="1" builtinId="5"/>
  </cellStyles>
  <dxfs count="40">
    <dxf>
      <numFmt numFmtId="14" formatCode="0.00%"/>
    </dxf>
    <dxf>
      <numFmt numFmtId="2" formatCode="0.00"/>
    </dxf>
    <dxf>
      <numFmt numFmtId="14" formatCode="0.00%"/>
    </dxf>
    <dxf>
      <numFmt numFmtId="2" formatCode="0.00"/>
    </dxf>
    <dxf>
      <numFmt numFmtId="14" formatCode="0.00%"/>
    </dxf>
    <dxf>
      <numFmt numFmtId="2" formatCode="0.00"/>
    </dxf>
    <dxf>
      <numFmt numFmtId="14" formatCode="0.00%"/>
    </dxf>
    <dxf>
      <numFmt numFmtId="2" formatCode="0.00"/>
    </dxf>
    <dxf>
      <numFmt numFmtId="14" formatCode="0.00%"/>
    </dxf>
    <dxf>
      <numFmt numFmtId="2" formatCode="0.00"/>
    </dxf>
    <dxf>
      <numFmt numFmtId="14" formatCode="0.00%"/>
    </dxf>
    <dxf>
      <numFmt numFmtId="2" formatCode="0.00"/>
    </dxf>
    <dxf>
      <font>
        <b val="0"/>
        <i val="0"/>
        <strike val="0"/>
        <condense val="0"/>
        <extend val="0"/>
        <outline val="0"/>
        <shadow val="0"/>
        <u val="none"/>
        <vertAlign val="baseline"/>
        <sz val="11"/>
        <color theme="1"/>
        <name val="Aptos Narrow"/>
        <family val="2"/>
        <scheme val="minor"/>
      </font>
      <numFmt numFmtId="14" formatCode="0.00%"/>
    </dxf>
    <dxf>
      <numFmt numFmtId="2" formatCode="0.00"/>
    </dxf>
    <dxf>
      <numFmt numFmtId="164" formatCode="yyyy/mm"/>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i val="0"/>
        <strike val="0"/>
        <condense val="0"/>
        <extend val="0"/>
        <outline val="0"/>
        <shadow val="0"/>
        <u val="none"/>
        <vertAlign val="baseline"/>
        <sz val="11"/>
        <color theme="1"/>
        <name val="Aptos Narrow"/>
        <family val="2"/>
        <scheme val="minor"/>
      </font>
    </dxf>
    <dxf>
      <numFmt numFmtId="2" formatCode="0.00"/>
    </dxf>
    <dxf>
      <numFmt numFmtId="2" formatCode="0.00"/>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numFmt numFmtId="164" formatCode="yyyy/mm"/>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Aptos Narrow"/>
        <family val="2"/>
        <scheme val="minor"/>
      </font>
      <numFmt numFmtId="14" formatCode="0.00%"/>
    </dxf>
    <dxf>
      <numFmt numFmtId="164" formatCode="yyyy/mm"/>
    </dxf>
    <dxf>
      <font>
        <b/>
        <i val="0"/>
        <strike val="0"/>
        <condense val="0"/>
        <extend val="0"/>
        <outline val="0"/>
        <shadow val="0"/>
        <u val="none"/>
        <vertAlign val="baseline"/>
        <sz val="11"/>
        <color theme="1"/>
        <name val="Aptos Narrow"/>
        <family val="2"/>
        <scheme val="minor"/>
      </font>
    </dxf>
  </dxfs>
  <tableStyles count="1" defaultTableStyle="TableStyleMedium2" defaultPivotStyle="PivotStyleLight16">
    <tableStyle name="Slicer Style 1" pivot="0" table="0" count="1" xr9:uid="{A0D20C0D-3E79-44DC-AFE2-F35DCD0643A0}"/>
  </tableStyles>
  <extLst>
    <ext xmlns:x14="http://schemas.microsoft.com/office/spreadsheetml/2009/9/main" uri="{46F421CA-312F-682f-3DD2-61675219B42D}">
      <x14:dxfs count="1">
        <dxf>
          <fill>
            <patternFill>
              <bgColor theme="9"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1"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IN" sz="1400" b="1" i="1"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Repo Rate vs CPI Inflation (YoY) – Jan 2015 to Jun 2024</a:t>
            </a:r>
          </a:p>
        </c:rich>
      </c:tx>
      <c:overlay val="0"/>
      <c:spPr>
        <a:noFill/>
        <a:ln>
          <a:noFill/>
        </a:ln>
        <a:effectLst/>
      </c:spPr>
      <c:txPr>
        <a:bodyPr rot="0" spcFirstLastPara="1" vertOverflow="ellipsis" vert="horz" wrap="square" anchor="ctr" anchorCtr="1"/>
        <a:lstStyle/>
        <a:p>
          <a:pPr algn="ctr" rtl="0">
            <a:defRPr lang="en-IN" sz="1400" b="1" i="1"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IN"/>
        </a:p>
      </c:txPr>
    </c:title>
    <c:autoTitleDeleted val="0"/>
    <c:plotArea>
      <c:layout>
        <c:manualLayout>
          <c:layoutTarget val="inner"/>
          <c:xMode val="edge"/>
          <c:yMode val="edge"/>
          <c:x val="9.38673587905514E-2"/>
          <c:y val="0.13765486810689803"/>
          <c:w val="0.76991702091381919"/>
          <c:h val="0.5102826057714942"/>
        </c:manualLayout>
      </c:layout>
      <c:lineChart>
        <c:grouping val="standard"/>
        <c:varyColors val="0"/>
        <c:ser>
          <c:idx val="0"/>
          <c:order val="0"/>
          <c:tx>
            <c:strRef>
              <c:f>'Master Data'!$B$1</c:f>
              <c:strCache>
                <c:ptCount val="1"/>
                <c:pt idx="0">
                  <c:v>Repo Rate (%)</c:v>
                </c:pt>
              </c:strCache>
            </c:strRef>
          </c:tx>
          <c:spPr>
            <a:ln w="22225" cap="rnd">
              <a:solidFill>
                <a:srgbClr val="0070C0"/>
              </a:solidFill>
              <a:round/>
            </a:ln>
            <a:effectLst/>
          </c:spPr>
          <c:marker>
            <c:symbol val="none"/>
          </c:marker>
          <c:cat>
            <c:numRef>
              <c:f>'Master Data'!$A$2:$A$115</c:f>
              <c:numCache>
                <c:formatCode>yyyy/mm</c:formatCode>
                <c:ptCount val="114"/>
                <c:pt idx="0">
                  <c:v>42035</c:v>
                </c:pt>
                <c:pt idx="1">
                  <c:v>42063</c:v>
                </c:pt>
                <c:pt idx="2">
                  <c:v>42091</c:v>
                </c:pt>
                <c:pt idx="3">
                  <c:v>42122</c:v>
                </c:pt>
                <c:pt idx="4">
                  <c:v>42152</c:v>
                </c:pt>
                <c:pt idx="5">
                  <c:v>42183</c:v>
                </c:pt>
                <c:pt idx="6">
                  <c:v>42213</c:v>
                </c:pt>
                <c:pt idx="7">
                  <c:v>42244</c:v>
                </c:pt>
                <c:pt idx="8">
                  <c:v>42275</c:v>
                </c:pt>
                <c:pt idx="9">
                  <c:v>42305</c:v>
                </c:pt>
                <c:pt idx="10">
                  <c:v>42336</c:v>
                </c:pt>
                <c:pt idx="11">
                  <c:v>42366</c:v>
                </c:pt>
                <c:pt idx="12">
                  <c:v>42397</c:v>
                </c:pt>
                <c:pt idx="13">
                  <c:v>42428</c:v>
                </c:pt>
                <c:pt idx="14">
                  <c:v>42457</c:v>
                </c:pt>
                <c:pt idx="15">
                  <c:v>42488</c:v>
                </c:pt>
                <c:pt idx="16">
                  <c:v>42518</c:v>
                </c:pt>
                <c:pt idx="17">
                  <c:v>42549</c:v>
                </c:pt>
                <c:pt idx="18">
                  <c:v>42579</c:v>
                </c:pt>
                <c:pt idx="19">
                  <c:v>42610</c:v>
                </c:pt>
                <c:pt idx="20">
                  <c:v>42641</c:v>
                </c:pt>
                <c:pt idx="21">
                  <c:v>42671</c:v>
                </c:pt>
                <c:pt idx="22">
                  <c:v>42702</c:v>
                </c:pt>
                <c:pt idx="23">
                  <c:v>42732</c:v>
                </c:pt>
                <c:pt idx="24">
                  <c:v>42763</c:v>
                </c:pt>
                <c:pt idx="25">
                  <c:v>42794</c:v>
                </c:pt>
                <c:pt idx="26">
                  <c:v>42822</c:v>
                </c:pt>
                <c:pt idx="27">
                  <c:v>42853</c:v>
                </c:pt>
                <c:pt idx="28">
                  <c:v>42883</c:v>
                </c:pt>
                <c:pt idx="29">
                  <c:v>42914</c:v>
                </c:pt>
                <c:pt idx="30">
                  <c:v>42944</c:v>
                </c:pt>
                <c:pt idx="31">
                  <c:v>42975</c:v>
                </c:pt>
                <c:pt idx="32">
                  <c:v>43006</c:v>
                </c:pt>
                <c:pt idx="33">
                  <c:v>43036</c:v>
                </c:pt>
                <c:pt idx="34">
                  <c:v>43067</c:v>
                </c:pt>
                <c:pt idx="35">
                  <c:v>43097</c:v>
                </c:pt>
                <c:pt idx="36">
                  <c:v>43128</c:v>
                </c:pt>
                <c:pt idx="37">
                  <c:v>43159</c:v>
                </c:pt>
                <c:pt idx="38">
                  <c:v>43187</c:v>
                </c:pt>
                <c:pt idx="39">
                  <c:v>43218</c:v>
                </c:pt>
                <c:pt idx="40">
                  <c:v>43248</c:v>
                </c:pt>
                <c:pt idx="41">
                  <c:v>43279</c:v>
                </c:pt>
                <c:pt idx="42">
                  <c:v>43309</c:v>
                </c:pt>
                <c:pt idx="43">
                  <c:v>43340</c:v>
                </c:pt>
                <c:pt idx="44">
                  <c:v>43371</c:v>
                </c:pt>
                <c:pt idx="45">
                  <c:v>43401</c:v>
                </c:pt>
                <c:pt idx="46">
                  <c:v>43432</c:v>
                </c:pt>
                <c:pt idx="47">
                  <c:v>43462</c:v>
                </c:pt>
                <c:pt idx="48">
                  <c:v>43493</c:v>
                </c:pt>
                <c:pt idx="49">
                  <c:v>43524</c:v>
                </c:pt>
                <c:pt idx="50">
                  <c:v>43552</c:v>
                </c:pt>
                <c:pt idx="51">
                  <c:v>43583</c:v>
                </c:pt>
                <c:pt idx="52">
                  <c:v>43613</c:v>
                </c:pt>
                <c:pt idx="53">
                  <c:v>43644</c:v>
                </c:pt>
                <c:pt idx="54">
                  <c:v>43674</c:v>
                </c:pt>
                <c:pt idx="55">
                  <c:v>43705</c:v>
                </c:pt>
                <c:pt idx="56">
                  <c:v>43736</c:v>
                </c:pt>
                <c:pt idx="57">
                  <c:v>43766</c:v>
                </c:pt>
                <c:pt idx="58">
                  <c:v>43797</c:v>
                </c:pt>
                <c:pt idx="59">
                  <c:v>43827</c:v>
                </c:pt>
                <c:pt idx="60">
                  <c:v>43858</c:v>
                </c:pt>
                <c:pt idx="61">
                  <c:v>43889</c:v>
                </c:pt>
                <c:pt idx="62">
                  <c:v>43918</c:v>
                </c:pt>
                <c:pt idx="63">
                  <c:v>43949</c:v>
                </c:pt>
                <c:pt idx="64">
                  <c:v>43979</c:v>
                </c:pt>
                <c:pt idx="65">
                  <c:v>44010</c:v>
                </c:pt>
                <c:pt idx="66">
                  <c:v>44040</c:v>
                </c:pt>
                <c:pt idx="67">
                  <c:v>44071</c:v>
                </c:pt>
                <c:pt idx="68">
                  <c:v>44102</c:v>
                </c:pt>
                <c:pt idx="69">
                  <c:v>44132</c:v>
                </c:pt>
                <c:pt idx="70">
                  <c:v>44163</c:v>
                </c:pt>
                <c:pt idx="71">
                  <c:v>44193</c:v>
                </c:pt>
                <c:pt idx="72">
                  <c:v>44224</c:v>
                </c:pt>
                <c:pt idx="73">
                  <c:v>44255</c:v>
                </c:pt>
                <c:pt idx="74">
                  <c:v>44283</c:v>
                </c:pt>
                <c:pt idx="75">
                  <c:v>44314</c:v>
                </c:pt>
                <c:pt idx="76">
                  <c:v>44344</c:v>
                </c:pt>
                <c:pt idx="77">
                  <c:v>44375</c:v>
                </c:pt>
                <c:pt idx="78">
                  <c:v>44405</c:v>
                </c:pt>
                <c:pt idx="79">
                  <c:v>44436</c:v>
                </c:pt>
                <c:pt idx="80">
                  <c:v>44467</c:v>
                </c:pt>
                <c:pt idx="81">
                  <c:v>44497</c:v>
                </c:pt>
                <c:pt idx="82">
                  <c:v>44528</c:v>
                </c:pt>
                <c:pt idx="83">
                  <c:v>44558</c:v>
                </c:pt>
                <c:pt idx="84">
                  <c:v>44589</c:v>
                </c:pt>
                <c:pt idx="85">
                  <c:v>44620</c:v>
                </c:pt>
                <c:pt idx="86">
                  <c:v>44648</c:v>
                </c:pt>
                <c:pt idx="87">
                  <c:v>44679</c:v>
                </c:pt>
                <c:pt idx="88">
                  <c:v>44709</c:v>
                </c:pt>
                <c:pt idx="89">
                  <c:v>44740</c:v>
                </c:pt>
                <c:pt idx="90">
                  <c:v>44770</c:v>
                </c:pt>
                <c:pt idx="91">
                  <c:v>44801</c:v>
                </c:pt>
                <c:pt idx="92">
                  <c:v>44832</c:v>
                </c:pt>
                <c:pt idx="93">
                  <c:v>44862</c:v>
                </c:pt>
                <c:pt idx="94">
                  <c:v>44893</c:v>
                </c:pt>
                <c:pt idx="95">
                  <c:v>44923</c:v>
                </c:pt>
                <c:pt idx="96">
                  <c:v>44954</c:v>
                </c:pt>
                <c:pt idx="97">
                  <c:v>44985</c:v>
                </c:pt>
                <c:pt idx="98">
                  <c:v>45013</c:v>
                </c:pt>
                <c:pt idx="99">
                  <c:v>45044</c:v>
                </c:pt>
                <c:pt idx="100">
                  <c:v>45074</c:v>
                </c:pt>
                <c:pt idx="101">
                  <c:v>45105</c:v>
                </c:pt>
                <c:pt idx="102">
                  <c:v>45135</c:v>
                </c:pt>
                <c:pt idx="103">
                  <c:v>45166</c:v>
                </c:pt>
                <c:pt idx="104">
                  <c:v>45197</c:v>
                </c:pt>
                <c:pt idx="105">
                  <c:v>45227</c:v>
                </c:pt>
                <c:pt idx="106">
                  <c:v>45258</c:v>
                </c:pt>
                <c:pt idx="107">
                  <c:v>45288</c:v>
                </c:pt>
                <c:pt idx="108">
                  <c:v>45319</c:v>
                </c:pt>
                <c:pt idx="109">
                  <c:v>45350</c:v>
                </c:pt>
                <c:pt idx="110">
                  <c:v>45379</c:v>
                </c:pt>
                <c:pt idx="111">
                  <c:v>45410</c:v>
                </c:pt>
                <c:pt idx="112">
                  <c:v>45440</c:v>
                </c:pt>
                <c:pt idx="113">
                  <c:v>45471</c:v>
                </c:pt>
              </c:numCache>
            </c:numRef>
          </c:cat>
          <c:val>
            <c:numRef>
              <c:f>'Master Data'!$B$2:$B$115</c:f>
              <c:numCache>
                <c:formatCode>General</c:formatCode>
                <c:ptCount val="114"/>
                <c:pt idx="0">
                  <c:v>7.75</c:v>
                </c:pt>
                <c:pt idx="1">
                  <c:v>7.75</c:v>
                </c:pt>
                <c:pt idx="2">
                  <c:v>7.5</c:v>
                </c:pt>
                <c:pt idx="3">
                  <c:v>7.5</c:v>
                </c:pt>
                <c:pt idx="4">
                  <c:v>7.5</c:v>
                </c:pt>
                <c:pt idx="5">
                  <c:v>7.25</c:v>
                </c:pt>
                <c:pt idx="6">
                  <c:v>7.25</c:v>
                </c:pt>
                <c:pt idx="7">
                  <c:v>7.25</c:v>
                </c:pt>
                <c:pt idx="8">
                  <c:v>6.75</c:v>
                </c:pt>
                <c:pt idx="9">
                  <c:v>6.75</c:v>
                </c:pt>
                <c:pt idx="10">
                  <c:v>6.75</c:v>
                </c:pt>
                <c:pt idx="11">
                  <c:v>6.75</c:v>
                </c:pt>
                <c:pt idx="12">
                  <c:v>6.75</c:v>
                </c:pt>
                <c:pt idx="13">
                  <c:v>6.75</c:v>
                </c:pt>
                <c:pt idx="14">
                  <c:v>6.75</c:v>
                </c:pt>
                <c:pt idx="15">
                  <c:v>6.5</c:v>
                </c:pt>
                <c:pt idx="16">
                  <c:v>6.5</c:v>
                </c:pt>
                <c:pt idx="17">
                  <c:v>6.5</c:v>
                </c:pt>
                <c:pt idx="18">
                  <c:v>6.5</c:v>
                </c:pt>
                <c:pt idx="19">
                  <c:v>6.5</c:v>
                </c:pt>
                <c:pt idx="20">
                  <c:v>6.5</c:v>
                </c:pt>
                <c:pt idx="21">
                  <c:v>6.25</c:v>
                </c:pt>
                <c:pt idx="22">
                  <c:v>6.25</c:v>
                </c:pt>
                <c:pt idx="23">
                  <c:v>6.25</c:v>
                </c:pt>
                <c:pt idx="24">
                  <c:v>6.25</c:v>
                </c:pt>
                <c:pt idx="25">
                  <c:v>6.25</c:v>
                </c:pt>
                <c:pt idx="26">
                  <c:v>6.25</c:v>
                </c:pt>
                <c:pt idx="27">
                  <c:v>6.25</c:v>
                </c:pt>
                <c:pt idx="28">
                  <c:v>6.25</c:v>
                </c:pt>
                <c:pt idx="29">
                  <c:v>6.25</c:v>
                </c:pt>
                <c:pt idx="30">
                  <c:v>6.25</c:v>
                </c:pt>
                <c:pt idx="31">
                  <c:v>6</c:v>
                </c:pt>
                <c:pt idx="32">
                  <c:v>6</c:v>
                </c:pt>
                <c:pt idx="33">
                  <c:v>6</c:v>
                </c:pt>
                <c:pt idx="34">
                  <c:v>6</c:v>
                </c:pt>
                <c:pt idx="35">
                  <c:v>6</c:v>
                </c:pt>
                <c:pt idx="36">
                  <c:v>6</c:v>
                </c:pt>
                <c:pt idx="37">
                  <c:v>6</c:v>
                </c:pt>
                <c:pt idx="38">
                  <c:v>6</c:v>
                </c:pt>
                <c:pt idx="39">
                  <c:v>6</c:v>
                </c:pt>
                <c:pt idx="40">
                  <c:v>6</c:v>
                </c:pt>
                <c:pt idx="41">
                  <c:v>6.25</c:v>
                </c:pt>
                <c:pt idx="42">
                  <c:v>6.25</c:v>
                </c:pt>
                <c:pt idx="43">
                  <c:v>6.5</c:v>
                </c:pt>
                <c:pt idx="44">
                  <c:v>6.5</c:v>
                </c:pt>
                <c:pt idx="45">
                  <c:v>6.5</c:v>
                </c:pt>
                <c:pt idx="46">
                  <c:v>6.5</c:v>
                </c:pt>
                <c:pt idx="47">
                  <c:v>6.5</c:v>
                </c:pt>
                <c:pt idx="48">
                  <c:v>6.5</c:v>
                </c:pt>
                <c:pt idx="49">
                  <c:v>6.25</c:v>
                </c:pt>
                <c:pt idx="50">
                  <c:v>6.25</c:v>
                </c:pt>
                <c:pt idx="51">
                  <c:v>6</c:v>
                </c:pt>
                <c:pt idx="52">
                  <c:v>6</c:v>
                </c:pt>
                <c:pt idx="53">
                  <c:v>5.75</c:v>
                </c:pt>
                <c:pt idx="54">
                  <c:v>5.75</c:v>
                </c:pt>
                <c:pt idx="55">
                  <c:v>5.4</c:v>
                </c:pt>
                <c:pt idx="56">
                  <c:v>5.4</c:v>
                </c:pt>
                <c:pt idx="57">
                  <c:v>5.15</c:v>
                </c:pt>
                <c:pt idx="58">
                  <c:v>5.15</c:v>
                </c:pt>
                <c:pt idx="59">
                  <c:v>5.15</c:v>
                </c:pt>
                <c:pt idx="60">
                  <c:v>5.15</c:v>
                </c:pt>
                <c:pt idx="61">
                  <c:v>5.15</c:v>
                </c:pt>
                <c:pt idx="62" formatCode="0.00">
                  <c:v>4.4000000000000004</c:v>
                </c:pt>
                <c:pt idx="63" formatCode="0.00">
                  <c:v>4.4000000000000004</c:v>
                </c:pt>
                <c:pt idx="64" formatCode="0.00">
                  <c:v>4</c:v>
                </c:pt>
                <c:pt idx="65" formatCode="0.00">
                  <c:v>4</c:v>
                </c:pt>
                <c:pt idx="66" formatCode="0.00">
                  <c:v>4</c:v>
                </c:pt>
                <c:pt idx="67" formatCode="0.00">
                  <c:v>4</c:v>
                </c:pt>
                <c:pt idx="68" formatCode="0.00">
                  <c:v>4</c:v>
                </c:pt>
                <c:pt idx="69" formatCode="0.00">
                  <c:v>4</c:v>
                </c:pt>
                <c:pt idx="70" formatCode="0.00">
                  <c:v>4</c:v>
                </c:pt>
                <c:pt idx="71" formatCode="0.00">
                  <c:v>4</c:v>
                </c:pt>
                <c:pt idx="72" formatCode="0.00">
                  <c:v>4</c:v>
                </c:pt>
                <c:pt idx="73" formatCode="0.00">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4.4000000000000004</c:v>
                </c:pt>
                <c:pt idx="89">
                  <c:v>4.9000000000000004</c:v>
                </c:pt>
                <c:pt idx="90">
                  <c:v>4.9000000000000004</c:v>
                </c:pt>
                <c:pt idx="91">
                  <c:v>5.4</c:v>
                </c:pt>
                <c:pt idx="92">
                  <c:v>5.9</c:v>
                </c:pt>
                <c:pt idx="93">
                  <c:v>5.9</c:v>
                </c:pt>
                <c:pt idx="94">
                  <c:v>5.9</c:v>
                </c:pt>
                <c:pt idx="95">
                  <c:v>6.25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numCache>
            </c:numRef>
          </c:val>
          <c:smooth val="0"/>
          <c:extLst>
            <c:ext xmlns:c16="http://schemas.microsoft.com/office/drawing/2014/chart" uri="{C3380CC4-5D6E-409C-BE32-E72D297353CC}">
              <c16:uniqueId val="{00000000-01A3-41F9-873C-97DE55706789}"/>
            </c:ext>
          </c:extLst>
        </c:ser>
        <c:dLbls>
          <c:showLegendKey val="0"/>
          <c:showVal val="0"/>
          <c:showCatName val="0"/>
          <c:showSerName val="0"/>
          <c:showPercent val="0"/>
          <c:showBubbleSize val="0"/>
        </c:dLbls>
        <c:marker val="1"/>
        <c:smooth val="0"/>
        <c:axId val="219743264"/>
        <c:axId val="219754304"/>
      </c:lineChart>
      <c:lineChart>
        <c:grouping val="standard"/>
        <c:varyColors val="0"/>
        <c:ser>
          <c:idx val="1"/>
          <c:order val="1"/>
          <c:tx>
            <c:strRef>
              <c:f>'Master Data'!$D$1</c:f>
              <c:strCache>
                <c:ptCount val="1"/>
                <c:pt idx="0">
                  <c:v>CPI Inflation %</c:v>
                </c:pt>
              </c:strCache>
            </c:strRef>
          </c:tx>
          <c:spPr>
            <a:ln w="22225" cap="rnd">
              <a:solidFill>
                <a:srgbClr val="EE0000"/>
              </a:solidFill>
              <a:round/>
            </a:ln>
            <a:effectLst/>
          </c:spPr>
          <c:marker>
            <c:symbol val="none"/>
          </c:marker>
          <c:cat>
            <c:numRef>
              <c:f>'Master Data'!$A$2:$A$115</c:f>
              <c:numCache>
                <c:formatCode>yyyy/mm</c:formatCode>
                <c:ptCount val="114"/>
                <c:pt idx="0">
                  <c:v>42035</c:v>
                </c:pt>
                <c:pt idx="1">
                  <c:v>42063</c:v>
                </c:pt>
                <c:pt idx="2">
                  <c:v>42091</c:v>
                </c:pt>
                <c:pt idx="3">
                  <c:v>42122</c:v>
                </c:pt>
                <c:pt idx="4">
                  <c:v>42152</c:v>
                </c:pt>
                <c:pt idx="5">
                  <c:v>42183</c:v>
                </c:pt>
                <c:pt idx="6">
                  <c:v>42213</c:v>
                </c:pt>
                <c:pt idx="7">
                  <c:v>42244</c:v>
                </c:pt>
                <c:pt idx="8">
                  <c:v>42275</c:v>
                </c:pt>
                <c:pt idx="9">
                  <c:v>42305</c:v>
                </c:pt>
                <c:pt idx="10">
                  <c:v>42336</c:v>
                </c:pt>
                <c:pt idx="11">
                  <c:v>42366</c:v>
                </c:pt>
                <c:pt idx="12">
                  <c:v>42397</c:v>
                </c:pt>
                <c:pt idx="13">
                  <c:v>42428</c:v>
                </c:pt>
                <c:pt idx="14">
                  <c:v>42457</c:v>
                </c:pt>
                <c:pt idx="15">
                  <c:v>42488</c:v>
                </c:pt>
                <c:pt idx="16">
                  <c:v>42518</c:v>
                </c:pt>
                <c:pt idx="17">
                  <c:v>42549</c:v>
                </c:pt>
                <c:pt idx="18">
                  <c:v>42579</c:v>
                </c:pt>
                <c:pt idx="19">
                  <c:v>42610</c:v>
                </c:pt>
                <c:pt idx="20">
                  <c:v>42641</c:v>
                </c:pt>
                <c:pt idx="21">
                  <c:v>42671</c:v>
                </c:pt>
                <c:pt idx="22">
                  <c:v>42702</c:v>
                </c:pt>
                <c:pt idx="23">
                  <c:v>42732</c:v>
                </c:pt>
                <c:pt idx="24">
                  <c:v>42763</c:v>
                </c:pt>
                <c:pt idx="25">
                  <c:v>42794</c:v>
                </c:pt>
                <c:pt idx="26">
                  <c:v>42822</c:v>
                </c:pt>
                <c:pt idx="27">
                  <c:v>42853</c:v>
                </c:pt>
                <c:pt idx="28">
                  <c:v>42883</c:v>
                </c:pt>
                <c:pt idx="29">
                  <c:v>42914</c:v>
                </c:pt>
                <c:pt idx="30">
                  <c:v>42944</c:v>
                </c:pt>
                <c:pt idx="31">
                  <c:v>42975</c:v>
                </c:pt>
                <c:pt idx="32">
                  <c:v>43006</c:v>
                </c:pt>
                <c:pt idx="33">
                  <c:v>43036</c:v>
                </c:pt>
                <c:pt idx="34">
                  <c:v>43067</c:v>
                </c:pt>
                <c:pt idx="35">
                  <c:v>43097</c:v>
                </c:pt>
                <c:pt idx="36">
                  <c:v>43128</c:v>
                </c:pt>
                <c:pt idx="37">
                  <c:v>43159</c:v>
                </c:pt>
                <c:pt idx="38">
                  <c:v>43187</c:v>
                </c:pt>
                <c:pt idx="39">
                  <c:v>43218</c:v>
                </c:pt>
                <c:pt idx="40">
                  <c:v>43248</c:v>
                </c:pt>
                <c:pt idx="41">
                  <c:v>43279</c:v>
                </c:pt>
                <c:pt idx="42">
                  <c:v>43309</c:v>
                </c:pt>
                <c:pt idx="43">
                  <c:v>43340</c:v>
                </c:pt>
                <c:pt idx="44">
                  <c:v>43371</c:v>
                </c:pt>
                <c:pt idx="45">
                  <c:v>43401</c:v>
                </c:pt>
                <c:pt idx="46">
                  <c:v>43432</c:v>
                </c:pt>
                <c:pt idx="47">
                  <c:v>43462</c:v>
                </c:pt>
                <c:pt idx="48">
                  <c:v>43493</c:v>
                </c:pt>
                <c:pt idx="49">
                  <c:v>43524</c:v>
                </c:pt>
                <c:pt idx="50">
                  <c:v>43552</c:v>
                </c:pt>
                <c:pt idx="51">
                  <c:v>43583</c:v>
                </c:pt>
                <c:pt idx="52">
                  <c:v>43613</c:v>
                </c:pt>
                <c:pt idx="53">
                  <c:v>43644</c:v>
                </c:pt>
                <c:pt idx="54">
                  <c:v>43674</c:v>
                </c:pt>
                <c:pt idx="55">
                  <c:v>43705</c:v>
                </c:pt>
                <c:pt idx="56">
                  <c:v>43736</c:v>
                </c:pt>
                <c:pt idx="57">
                  <c:v>43766</c:v>
                </c:pt>
                <c:pt idx="58">
                  <c:v>43797</c:v>
                </c:pt>
                <c:pt idx="59">
                  <c:v>43827</c:v>
                </c:pt>
                <c:pt idx="60">
                  <c:v>43858</c:v>
                </c:pt>
                <c:pt idx="61">
                  <c:v>43889</c:v>
                </c:pt>
                <c:pt idx="62">
                  <c:v>43918</c:v>
                </c:pt>
                <c:pt idx="63">
                  <c:v>43949</c:v>
                </c:pt>
                <c:pt idx="64">
                  <c:v>43979</c:v>
                </c:pt>
                <c:pt idx="65">
                  <c:v>44010</c:v>
                </c:pt>
                <c:pt idx="66">
                  <c:v>44040</c:v>
                </c:pt>
                <c:pt idx="67">
                  <c:v>44071</c:v>
                </c:pt>
                <c:pt idx="68">
                  <c:v>44102</c:v>
                </c:pt>
                <c:pt idx="69">
                  <c:v>44132</c:v>
                </c:pt>
                <c:pt idx="70">
                  <c:v>44163</c:v>
                </c:pt>
                <c:pt idx="71">
                  <c:v>44193</c:v>
                </c:pt>
                <c:pt idx="72">
                  <c:v>44224</c:v>
                </c:pt>
                <c:pt idx="73">
                  <c:v>44255</c:v>
                </c:pt>
                <c:pt idx="74">
                  <c:v>44283</c:v>
                </c:pt>
                <c:pt idx="75">
                  <c:v>44314</c:v>
                </c:pt>
                <c:pt idx="76">
                  <c:v>44344</c:v>
                </c:pt>
                <c:pt idx="77">
                  <c:v>44375</c:v>
                </c:pt>
                <c:pt idx="78">
                  <c:v>44405</c:v>
                </c:pt>
                <c:pt idx="79">
                  <c:v>44436</c:v>
                </c:pt>
                <c:pt idx="80">
                  <c:v>44467</c:v>
                </c:pt>
                <c:pt idx="81">
                  <c:v>44497</c:v>
                </c:pt>
                <c:pt idx="82">
                  <c:v>44528</c:v>
                </c:pt>
                <c:pt idx="83">
                  <c:v>44558</c:v>
                </c:pt>
                <c:pt idx="84">
                  <c:v>44589</c:v>
                </c:pt>
                <c:pt idx="85">
                  <c:v>44620</c:v>
                </c:pt>
                <c:pt idx="86">
                  <c:v>44648</c:v>
                </c:pt>
                <c:pt idx="87">
                  <c:v>44679</c:v>
                </c:pt>
                <c:pt idx="88">
                  <c:v>44709</c:v>
                </c:pt>
                <c:pt idx="89">
                  <c:v>44740</c:v>
                </c:pt>
                <c:pt idx="90">
                  <c:v>44770</c:v>
                </c:pt>
                <c:pt idx="91">
                  <c:v>44801</c:v>
                </c:pt>
                <c:pt idx="92">
                  <c:v>44832</c:v>
                </c:pt>
                <c:pt idx="93">
                  <c:v>44862</c:v>
                </c:pt>
                <c:pt idx="94">
                  <c:v>44893</c:v>
                </c:pt>
                <c:pt idx="95">
                  <c:v>44923</c:v>
                </c:pt>
                <c:pt idx="96">
                  <c:v>44954</c:v>
                </c:pt>
                <c:pt idx="97">
                  <c:v>44985</c:v>
                </c:pt>
                <c:pt idx="98">
                  <c:v>45013</c:v>
                </c:pt>
                <c:pt idx="99">
                  <c:v>45044</c:v>
                </c:pt>
                <c:pt idx="100">
                  <c:v>45074</c:v>
                </c:pt>
                <c:pt idx="101">
                  <c:v>45105</c:v>
                </c:pt>
                <c:pt idx="102">
                  <c:v>45135</c:v>
                </c:pt>
                <c:pt idx="103">
                  <c:v>45166</c:v>
                </c:pt>
                <c:pt idx="104">
                  <c:v>45197</c:v>
                </c:pt>
                <c:pt idx="105">
                  <c:v>45227</c:v>
                </c:pt>
                <c:pt idx="106">
                  <c:v>45258</c:v>
                </c:pt>
                <c:pt idx="107">
                  <c:v>45288</c:v>
                </c:pt>
                <c:pt idx="108">
                  <c:v>45319</c:v>
                </c:pt>
                <c:pt idx="109">
                  <c:v>45350</c:v>
                </c:pt>
                <c:pt idx="110">
                  <c:v>45379</c:v>
                </c:pt>
                <c:pt idx="111">
                  <c:v>45410</c:v>
                </c:pt>
                <c:pt idx="112">
                  <c:v>45440</c:v>
                </c:pt>
                <c:pt idx="113">
                  <c:v>45471</c:v>
                </c:pt>
              </c:numCache>
            </c:numRef>
          </c:cat>
          <c:val>
            <c:numRef>
              <c:f>'Master Data'!$D$2:$D$115</c:f>
              <c:numCache>
                <c:formatCode>0.00%</c:formatCode>
                <c:ptCount val="114"/>
                <c:pt idx="0">
                  <c:v>5.1900000000000002E-2</c:v>
                </c:pt>
                <c:pt idx="1">
                  <c:v>5.3699999999999998E-2</c:v>
                </c:pt>
                <c:pt idx="2">
                  <c:v>5.2499999999999998E-2</c:v>
                </c:pt>
                <c:pt idx="3">
                  <c:v>4.87E-2</c:v>
                </c:pt>
                <c:pt idx="4">
                  <c:v>5.0099999999999999E-2</c:v>
                </c:pt>
                <c:pt idx="5">
                  <c:v>5.3999999999999999E-2</c:v>
                </c:pt>
                <c:pt idx="6">
                  <c:v>3.6900000000000002E-2</c:v>
                </c:pt>
                <c:pt idx="7">
                  <c:v>3.7400000000000003E-2</c:v>
                </c:pt>
                <c:pt idx="8">
                  <c:v>4.41E-2</c:v>
                </c:pt>
                <c:pt idx="9">
                  <c:v>0.05</c:v>
                </c:pt>
                <c:pt idx="10">
                  <c:v>5.4100000000000002E-2</c:v>
                </c:pt>
                <c:pt idx="11">
                  <c:v>5.6099999999999997E-2</c:v>
                </c:pt>
                <c:pt idx="12">
                  <c:v>5.6899999999999999E-2</c:v>
                </c:pt>
                <c:pt idx="13">
                  <c:v>5.2600000000000001E-2</c:v>
                </c:pt>
                <c:pt idx="14">
                  <c:v>4.8300000000000003E-2</c:v>
                </c:pt>
                <c:pt idx="15">
                  <c:v>5.4699999999999999E-2</c:v>
                </c:pt>
                <c:pt idx="16">
                  <c:v>5.7599999999999998E-2</c:v>
                </c:pt>
                <c:pt idx="17">
                  <c:v>5.7700000000000001E-2</c:v>
                </c:pt>
                <c:pt idx="18">
                  <c:v>6.0699999999999997E-2</c:v>
                </c:pt>
                <c:pt idx="19">
                  <c:v>5.0500000000000003E-2</c:v>
                </c:pt>
                <c:pt idx="20">
                  <c:v>4.3900000000000002E-2</c:v>
                </c:pt>
                <c:pt idx="21">
                  <c:v>4.2000000000000003E-2</c:v>
                </c:pt>
                <c:pt idx="22">
                  <c:v>3.6299999999999999E-2</c:v>
                </c:pt>
                <c:pt idx="23">
                  <c:v>3.4099999999999998E-2</c:v>
                </c:pt>
                <c:pt idx="24">
                  <c:v>3.1699999999999999E-2</c:v>
                </c:pt>
                <c:pt idx="25">
                  <c:v>3.6499999999999998E-2</c:v>
                </c:pt>
                <c:pt idx="26">
                  <c:v>3.8899999999999997E-2</c:v>
                </c:pt>
                <c:pt idx="27">
                  <c:v>2.9899999999999999E-2</c:v>
                </c:pt>
                <c:pt idx="28">
                  <c:v>2.18E-2</c:v>
                </c:pt>
                <c:pt idx="29">
                  <c:v>1.46E-2</c:v>
                </c:pt>
                <c:pt idx="30">
                  <c:v>2.3599999999999999E-2</c:v>
                </c:pt>
                <c:pt idx="31">
                  <c:v>3.2800000000000003E-2</c:v>
                </c:pt>
                <c:pt idx="32">
                  <c:v>3.2800000000000003E-2</c:v>
                </c:pt>
                <c:pt idx="33">
                  <c:v>3.5799999999999998E-2</c:v>
                </c:pt>
                <c:pt idx="34">
                  <c:v>4.8800000000000003E-2</c:v>
                </c:pt>
                <c:pt idx="35">
                  <c:v>5.21E-2</c:v>
                </c:pt>
                <c:pt idx="36">
                  <c:v>5.0700000000000002E-2</c:v>
                </c:pt>
                <c:pt idx="37">
                  <c:v>4.4400000000000002E-2</c:v>
                </c:pt>
                <c:pt idx="38">
                  <c:v>4.2799999999999998E-2</c:v>
                </c:pt>
                <c:pt idx="39">
                  <c:v>4.58E-2</c:v>
                </c:pt>
                <c:pt idx="40">
                  <c:v>4.87E-2</c:v>
                </c:pt>
                <c:pt idx="41">
                  <c:v>4.9200000000000001E-2</c:v>
                </c:pt>
                <c:pt idx="42">
                  <c:v>4.1700000000000001E-2</c:v>
                </c:pt>
                <c:pt idx="43">
                  <c:v>3.6900000000000002E-2</c:v>
                </c:pt>
                <c:pt idx="44">
                  <c:v>3.6999999999999998E-2</c:v>
                </c:pt>
                <c:pt idx="45">
                  <c:v>3.3799999999999997E-2</c:v>
                </c:pt>
                <c:pt idx="46">
                  <c:v>2.3300000000000001E-2</c:v>
                </c:pt>
                <c:pt idx="47">
                  <c:v>2.1100000000000001E-2</c:v>
                </c:pt>
                <c:pt idx="48">
                  <c:v>1.9699999999999999E-2</c:v>
                </c:pt>
                <c:pt idx="49">
                  <c:v>2.5700000000000001E-2</c:v>
                </c:pt>
                <c:pt idx="50">
                  <c:v>2.86E-2</c:v>
                </c:pt>
                <c:pt idx="51">
                  <c:v>2.9899999999999999E-2</c:v>
                </c:pt>
                <c:pt idx="52">
                  <c:v>3.0499999999999999E-2</c:v>
                </c:pt>
                <c:pt idx="53">
                  <c:v>3.1800000000000002E-2</c:v>
                </c:pt>
                <c:pt idx="54">
                  <c:v>3.15E-2</c:v>
                </c:pt>
                <c:pt idx="55">
                  <c:v>3.2800000000000003E-2</c:v>
                </c:pt>
                <c:pt idx="56">
                  <c:v>3.9899999999999998E-2</c:v>
                </c:pt>
                <c:pt idx="57">
                  <c:v>4.6199999999999998E-2</c:v>
                </c:pt>
                <c:pt idx="58">
                  <c:v>5.5399999999999998E-2</c:v>
                </c:pt>
                <c:pt idx="59">
                  <c:v>7.3499999999999996E-2</c:v>
                </c:pt>
                <c:pt idx="60">
                  <c:v>7.5899999999999995E-2</c:v>
                </c:pt>
                <c:pt idx="61">
                  <c:v>6.5799999999999997E-2</c:v>
                </c:pt>
                <c:pt idx="62">
                  <c:v>5.8400000000000001E-2</c:v>
                </c:pt>
                <c:pt idx="63">
                  <c:v>0</c:v>
                </c:pt>
                <c:pt idx="64">
                  <c:v>0</c:v>
                </c:pt>
                <c:pt idx="65">
                  <c:v>6.2300000000000001E-2</c:v>
                </c:pt>
                <c:pt idx="66">
                  <c:v>6.7299999999999999E-2</c:v>
                </c:pt>
                <c:pt idx="67">
                  <c:v>6.6900000000000001E-2</c:v>
                </c:pt>
                <c:pt idx="68">
                  <c:v>7.2700000000000001E-2</c:v>
                </c:pt>
                <c:pt idx="69">
                  <c:v>7.6100000000000001E-2</c:v>
                </c:pt>
                <c:pt idx="70">
                  <c:v>6.93E-2</c:v>
                </c:pt>
                <c:pt idx="71">
                  <c:v>4.5900000000000003E-2</c:v>
                </c:pt>
                <c:pt idx="72">
                  <c:v>4.0599999999999997E-2</c:v>
                </c:pt>
                <c:pt idx="73">
                  <c:v>5.0299999999999997E-2</c:v>
                </c:pt>
                <c:pt idx="74">
                  <c:v>5.5199999999999999E-2</c:v>
                </c:pt>
                <c:pt idx="75">
                  <c:v>4.2299999999999997E-2</c:v>
                </c:pt>
                <c:pt idx="76">
                  <c:v>6.3E-2</c:v>
                </c:pt>
                <c:pt idx="77">
                  <c:v>6.2600000000000003E-2</c:v>
                </c:pt>
                <c:pt idx="78">
                  <c:v>5.5899999999999998E-2</c:v>
                </c:pt>
                <c:pt idx="79">
                  <c:v>5.2999999999999999E-2</c:v>
                </c:pt>
                <c:pt idx="80">
                  <c:v>4.3499999999999997E-2</c:v>
                </c:pt>
                <c:pt idx="81">
                  <c:v>4.48E-2</c:v>
                </c:pt>
                <c:pt idx="82">
                  <c:v>4.9099999999999998E-2</c:v>
                </c:pt>
                <c:pt idx="83">
                  <c:v>5.6599999999999998E-2</c:v>
                </c:pt>
                <c:pt idx="84">
                  <c:v>6.0100000000000001E-2</c:v>
                </c:pt>
                <c:pt idx="85">
                  <c:v>6.0699999999999997E-2</c:v>
                </c:pt>
                <c:pt idx="86">
                  <c:v>6.9500000000000006E-2</c:v>
                </c:pt>
                <c:pt idx="87">
                  <c:v>7.7899999999999997E-2</c:v>
                </c:pt>
                <c:pt idx="88">
                  <c:v>7.0400000000000004E-2</c:v>
                </c:pt>
                <c:pt idx="89">
                  <c:v>7.0099999999999996E-2</c:v>
                </c:pt>
                <c:pt idx="90">
                  <c:v>6.7100000000000007E-2</c:v>
                </c:pt>
                <c:pt idx="91">
                  <c:v>7.0000000000000007E-2</c:v>
                </c:pt>
                <c:pt idx="92">
                  <c:v>7.4099999999999999E-2</c:v>
                </c:pt>
                <c:pt idx="93">
                  <c:v>6.7699999999999996E-2</c:v>
                </c:pt>
                <c:pt idx="94">
                  <c:v>5.8799999999999998E-2</c:v>
                </c:pt>
                <c:pt idx="95">
                  <c:v>5.7200000000000001E-2</c:v>
                </c:pt>
                <c:pt idx="96">
                  <c:v>6.5199999999999994E-2</c:v>
                </c:pt>
                <c:pt idx="97">
                  <c:v>6.4399999999999999E-2</c:v>
                </c:pt>
                <c:pt idx="98">
                  <c:v>5.6599999999999998E-2</c:v>
                </c:pt>
                <c:pt idx="99">
                  <c:v>4.7E-2</c:v>
                </c:pt>
                <c:pt idx="100">
                  <c:v>4.3099999999999999E-2</c:v>
                </c:pt>
                <c:pt idx="101">
                  <c:v>4.87E-2</c:v>
                </c:pt>
                <c:pt idx="102">
                  <c:v>7.4399999999999994E-2</c:v>
                </c:pt>
                <c:pt idx="103">
                  <c:v>6.83E-2</c:v>
                </c:pt>
                <c:pt idx="104">
                  <c:v>5.0200000000000002E-2</c:v>
                </c:pt>
                <c:pt idx="105">
                  <c:v>4.87E-2</c:v>
                </c:pt>
                <c:pt idx="106">
                  <c:v>5.5500000000000001E-2</c:v>
                </c:pt>
                <c:pt idx="107">
                  <c:v>5.6899999999999999E-2</c:v>
                </c:pt>
                <c:pt idx="108">
                  <c:v>5.0999999999999997E-2</c:v>
                </c:pt>
                <c:pt idx="109">
                  <c:v>5.0900000000000001E-2</c:v>
                </c:pt>
                <c:pt idx="110">
                  <c:v>4.8500000000000001E-2</c:v>
                </c:pt>
                <c:pt idx="111">
                  <c:v>4.8300000000000003E-2</c:v>
                </c:pt>
                <c:pt idx="112">
                  <c:v>4.8000000000000001E-2</c:v>
                </c:pt>
                <c:pt idx="113">
                  <c:v>5.0799999999999998E-2</c:v>
                </c:pt>
              </c:numCache>
            </c:numRef>
          </c:val>
          <c:smooth val="0"/>
          <c:extLst>
            <c:ext xmlns:c16="http://schemas.microsoft.com/office/drawing/2014/chart" uri="{C3380CC4-5D6E-409C-BE32-E72D297353CC}">
              <c16:uniqueId val="{00000001-01A3-41F9-873C-97DE55706789}"/>
            </c:ext>
          </c:extLst>
        </c:ser>
        <c:dLbls>
          <c:showLegendKey val="0"/>
          <c:showVal val="0"/>
          <c:showCatName val="0"/>
          <c:showSerName val="0"/>
          <c:showPercent val="0"/>
          <c:showBubbleSize val="0"/>
        </c:dLbls>
        <c:marker val="1"/>
        <c:smooth val="0"/>
        <c:axId val="219760544"/>
        <c:axId val="219758624"/>
      </c:lineChart>
      <c:dateAx>
        <c:axId val="219743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yyyy/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754304"/>
        <c:crosses val="autoZero"/>
        <c:auto val="1"/>
        <c:lblOffset val="100"/>
        <c:baseTimeUnit val="months"/>
      </c:dateAx>
      <c:valAx>
        <c:axId val="219754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Repo</a:t>
                </a:r>
                <a:r>
                  <a:rPr lang="en-IN" baseline="0"/>
                  <a:t> Rate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743264"/>
        <c:crosses val="autoZero"/>
        <c:crossBetween val="between"/>
      </c:valAx>
      <c:valAx>
        <c:axId val="21975862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CPI</a:t>
                </a:r>
                <a:r>
                  <a:rPr lang="en-IN" baseline="0"/>
                  <a:t> Inflation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760544"/>
        <c:crosses val="max"/>
        <c:crossBetween val="between"/>
      </c:valAx>
      <c:dateAx>
        <c:axId val="219760544"/>
        <c:scaling>
          <c:orientation val="minMax"/>
        </c:scaling>
        <c:delete val="1"/>
        <c:axPos val="b"/>
        <c:numFmt formatCode="yyyy/mm" sourceLinked="1"/>
        <c:majorTickMark val="out"/>
        <c:minorTickMark val="none"/>
        <c:tickLblPos val="nextTo"/>
        <c:crossAx val="219758624"/>
        <c:crosses val="autoZero"/>
        <c:auto val="1"/>
        <c:lblOffset val="100"/>
        <c:baseTimeUnit val="months"/>
      </c:dateAx>
      <c:spPr>
        <a:noFill/>
        <a:ln>
          <a:noFill/>
        </a:ln>
        <a:effectLst/>
      </c:spPr>
    </c:plotArea>
    <c:legend>
      <c:legendPos val="b"/>
      <c:layout>
        <c:manualLayout>
          <c:xMode val="edge"/>
          <c:yMode val="edge"/>
          <c:x val="0.28329801791613779"/>
          <c:y val="0.8441368700188796"/>
          <c:w val="0.41952311071018966"/>
          <c:h val="6.43474281926009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1"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IN" sz="1400" b="1" i="1"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Sectoral Index Trends – Jan 2015 to Jun 2024</a:t>
            </a:r>
          </a:p>
        </c:rich>
      </c:tx>
      <c:overlay val="0"/>
      <c:spPr>
        <a:noFill/>
        <a:ln>
          <a:noFill/>
        </a:ln>
        <a:effectLst/>
      </c:spPr>
      <c:txPr>
        <a:bodyPr rot="0" spcFirstLastPara="1" vertOverflow="ellipsis" vert="horz" wrap="square" anchor="ctr" anchorCtr="1"/>
        <a:lstStyle/>
        <a:p>
          <a:pPr algn="ctr" rtl="0">
            <a:defRPr lang="en-IN" sz="1400" b="1" i="1"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0633864416089062"/>
          <c:y val="0.1264565425023878"/>
          <c:w val="0.87492111638049408"/>
          <c:h val="0.53687340658348937"/>
        </c:manualLayout>
      </c:layout>
      <c:lineChart>
        <c:grouping val="standard"/>
        <c:varyColors val="0"/>
        <c:ser>
          <c:idx val="0"/>
          <c:order val="0"/>
          <c:tx>
            <c:strRef>
              <c:f>'Master Data'!$E$1</c:f>
              <c:strCache>
                <c:ptCount val="1"/>
                <c:pt idx="0">
                  <c:v>NIFTY 50</c:v>
                </c:pt>
              </c:strCache>
            </c:strRef>
          </c:tx>
          <c:spPr>
            <a:ln w="22225" cap="rnd">
              <a:solidFill>
                <a:schemeClr val="accent1"/>
              </a:solidFill>
              <a:round/>
            </a:ln>
            <a:effectLst/>
          </c:spPr>
          <c:marker>
            <c:symbol val="none"/>
          </c:marker>
          <c:cat>
            <c:numRef>
              <c:f>'Master Data'!$A$2:$A$115</c:f>
              <c:numCache>
                <c:formatCode>yyyy/mm</c:formatCode>
                <c:ptCount val="114"/>
                <c:pt idx="0">
                  <c:v>42035</c:v>
                </c:pt>
                <c:pt idx="1">
                  <c:v>42063</c:v>
                </c:pt>
                <c:pt idx="2">
                  <c:v>42091</c:v>
                </c:pt>
                <c:pt idx="3">
                  <c:v>42122</c:v>
                </c:pt>
                <c:pt idx="4">
                  <c:v>42152</c:v>
                </c:pt>
                <c:pt idx="5">
                  <c:v>42183</c:v>
                </c:pt>
                <c:pt idx="6">
                  <c:v>42213</c:v>
                </c:pt>
                <c:pt idx="7">
                  <c:v>42244</c:v>
                </c:pt>
                <c:pt idx="8">
                  <c:v>42275</c:v>
                </c:pt>
                <c:pt idx="9">
                  <c:v>42305</c:v>
                </c:pt>
                <c:pt idx="10">
                  <c:v>42336</c:v>
                </c:pt>
                <c:pt idx="11">
                  <c:v>42366</c:v>
                </c:pt>
                <c:pt idx="12">
                  <c:v>42397</c:v>
                </c:pt>
                <c:pt idx="13">
                  <c:v>42428</c:v>
                </c:pt>
                <c:pt idx="14">
                  <c:v>42457</c:v>
                </c:pt>
                <c:pt idx="15">
                  <c:v>42488</c:v>
                </c:pt>
                <c:pt idx="16">
                  <c:v>42518</c:v>
                </c:pt>
                <c:pt idx="17">
                  <c:v>42549</c:v>
                </c:pt>
                <c:pt idx="18">
                  <c:v>42579</c:v>
                </c:pt>
                <c:pt idx="19">
                  <c:v>42610</c:v>
                </c:pt>
                <c:pt idx="20">
                  <c:v>42641</c:v>
                </c:pt>
                <c:pt idx="21">
                  <c:v>42671</c:v>
                </c:pt>
                <c:pt idx="22">
                  <c:v>42702</c:v>
                </c:pt>
                <c:pt idx="23">
                  <c:v>42732</c:v>
                </c:pt>
                <c:pt idx="24">
                  <c:v>42763</c:v>
                </c:pt>
                <c:pt idx="25">
                  <c:v>42794</c:v>
                </c:pt>
                <c:pt idx="26">
                  <c:v>42822</c:v>
                </c:pt>
                <c:pt idx="27">
                  <c:v>42853</c:v>
                </c:pt>
                <c:pt idx="28">
                  <c:v>42883</c:v>
                </c:pt>
                <c:pt idx="29">
                  <c:v>42914</c:v>
                </c:pt>
                <c:pt idx="30">
                  <c:v>42944</c:v>
                </c:pt>
                <c:pt idx="31">
                  <c:v>42975</c:v>
                </c:pt>
                <c:pt idx="32">
                  <c:v>43006</c:v>
                </c:pt>
                <c:pt idx="33">
                  <c:v>43036</c:v>
                </c:pt>
                <c:pt idx="34">
                  <c:v>43067</c:v>
                </c:pt>
                <c:pt idx="35">
                  <c:v>43097</c:v>
                </c:pt>
                <c:pt idx="36">
                  <c:v>43128</c:v>
                </c:pt>
                <c:pt idx="37">
                  <c:v>43159</c:v>
                </c:pt>
                <c:pt idx="38">
                  <c:v>43187</c:v>
                </c:pt>
                <c:pt idx="39">
                  <c:v>43218</c:v>
                </c:pt>
                <c:pt idx="40">
                  <c:v>43248</c:v>
                </c:pt>
                <c:pt idx="41">
                  <c:v>43279</c:v>
                </c:pt>
                <c:pt idx="42">
                  <c:v>43309</c:v>
                </c:pt>
                <c:pt idx="43">
                  <c:v>43340</c:v>
                </c:pt>
                <c:pt idx="44">
                  <c:v>43371</c:v>
                </c:pt>
                <c:pt idx="45">
                  <c:v>43401</c:v>
                </c:pt>
                <c:pt idx="46">
                  <c:v>43432</c:v>
                </c:pt>
                <c:pt idx="47">
                  <c:v>43462</c:v>
                </c:pt>
                <c:pt idx="48">
                  <c:v>43493</c:v>
                </c:pt>
                <c:pt idx="49">
                  <c:v>43524</c:v>
                </c:pt>
                <c:pt idx="50">
                  <c:v>43552</c:v>
                </c:pt>
                <c:pt idx="51">
                  <c:v>43583</c:v>
                </c:pt>
                <c:pt idx="52">
                  <c:v>43613</c:v>
                </c:pt>
                <c:pt idx="53">
                  <c:v>43644</c:v>
                </c:pt>
                <c:pt idx="54">
                  <c:v>43674</c:v>
                </c:pt>
                <c:pt idx="55">
                  <c:v>43705</c:v>
                </c:pt>
                <c:pt idx="56">
                  <c:v>43736</c:v>
                </c:pt>
                <c:pt idx="57">
                  <c:v>43766</c:v>
                </c:pt>
                <c:pt idx="58">
                  <c:v>43797</c:v>
                </c:pt>
                <c:pt idx="59">
                  <c:v>43827</c:v>
                </c:pt>
                <c:pt idx="60">
                  <c:v>43858</c:v>
                </c:pt>
                <c:pt idx="61">
                  <c:v>43889</c:v>
                </c:pt>
                <c:pt idx="62">
                  <c:v>43918</c:v>
                </c:pt>
                <c:pt idx="63">
                  <c:v>43949</c:v>
                </c:pt>
                <c:pt idx="64">
                  <c:v>43979</c:v>
                </c:pt>
                <c:pt idx="65">
                  <c:v>44010</c:v>
                </c:pt>
                <c:pt idx="66">
                  <c:v>44040</c:v>
                </c:pt>
                <c:pt idx="67">
                  <c:v>44071</c:v>
                </c:pt>
                <c:pt idx="68">
                  <c:v>44102</c:v>
                </c:pt>
                <c:pt idx="69">
                  <c:v>44132</c:v>
                </c:pt>
                <c:pt idx="70">
                  <c:v>44163</c:v>
                </c:pt>
                <c:pt idx="71">
                  <c:v>44193</c:v>
                </c:pt>
                <c:pt idx="72">
                  <c:v>44224</c:v>
                </c:pt>
                <c:pt idx="73">
                  <c:v>44255</c:v>
                </c:pt>
                <c:pt idx="74">
                  <c:v>44283</c:v>
                </c:pt>
                <c:pt idx="75">
                  <c:v>44314</c:v>
                </c:pt>
                <c:pt idx="76">
                  <c:v>44344</c:v>
                </c:pt>
                <c:pt idx="77">
                  <c:v>44375</c:v>
                </c:pt>
                <c:pt idx="78">
                  <c:v>44405</c:v>
                </c:pt>
                <c:pt idx="79">
                  <c:v>44436</c:v>
                </c:pt>
                <c:pt idx="80">
                  <c:v>44467</c:v>
                </c:pt>
                <c:pt idx="81">
                  <c:v>44497</c:v>
                </c:pt>
                <c:pt idx="82">
                  <c:v>44528</c:v>
                </c:pt>
                <c:pt idx="83">
                  <c:v>44558</c:v>
                </c:pt>
                <c:pt idx="84">
                  <c:v>44589</c:v>
                </c:pt>
                <c:pt idx="85">
                  <c:v>44620</c:v>
                </c:pt>
                <c:pt idx="86">
                  <c:v>44648</c:v>
                </c:pt>
                <c:pt idx="87">
                  <c:v>44679</c:v>
                </c:pt>
                <c:pt idx="88">
                  <c:v>44709</c:v>
                </c:pt>
                <c:pt idx="89">
                  <c:v>44740</c:v>
                </c:pt>
                <c:pt idx="90">
                  <c:v>44770</c:v>
                </c:pt>
                <c:pt idx="91">
                  <c:v>44801</c:v>
                </c:pt>
                <c:pt idx="92">
                  <c:v>44832</c:v>
                </c:pt>
                <c:pt idx="93">
                  <c:v>44862</c:v>
                </c:pt>
                <c:pt idx="94">
                  <c:v>44893</c:v>
                </c:pt>
                <c:pt idx="95">
                  <c:v>44923</c:v>
                </c:pt>
                <c:pt idx="96">
                  <c:v>44954</c:v>
                </c:pt>
                <c:pt idx="97">
                  <c:v>44985</c:v>
                </c:pt>
                <c:pt idx="98">
                  <c:v>45013</c:v>
                </c:pt>
                <c:pt idx="99">
                  <c:v>45044</c:v>
                </c:pt>
                <c:pt idx="100">
                  <c:v>45074</c:v>
                </c:pt>
                <c:pt idx="101">
                  <c:v>45105</c:v>
                </c:pt>
                <c:pt idx="102">
                  <c:v>45135</c:v>
                </c:pt>
                <c:pt idx="103">
                  <c:v>45166</c:v>
                </c:pt>
                <c:pt idx="104">
                  <c:v>45197</c:v>
                </c:pt>
                <c:pt idx="105">
                  <c:v>45227</c:v>
                </c:pt>
                <c:pt idx="106">
                  <c:v>45258</c:v>
                </c:pt>
                <c:pt idx="107">
                  <c:v>45288</c:v>
                </c:pt>
                <c:pt idx="108">
                  <c:v>45319</c:v>
                </c:pt>
                <c:pt idx="109">
                  <c:v>45350</c:v>
                </c:pt>
                <c:pt idx="110">
                  <c:v>45379</c:v>
                </c:pt>
                <c:pt idx="111">
                  <c:v>45410</c:v>
                </c:pt>
                <c:pt idx="112">
                  <c:v>45440</c:v>
                </c:pt>
                <c:pt idx="113">
                  <c:v>45471</c:v>
                </c:pt>
              </c:numCache>
            </c:numRef>
          </c:cat>
          <c:val>
            <c:numRef>
              <c:f>'Master Data'!$E$2:$E$115</c:f>
              <c:numCache>
                <c:formatCode>0.00</c:formatCode>
                <c:ptCount val="114"/>
                <c:pt idx="0">
                  <c:v>8808.9</c:v>
                </c:pt>
                <c:pt idx="1">
                  <c:v>8901.85</c:v>
                </c:pt>
                <c:pt idx="2">
                  <c:v>8491</c:v>
                </c:pt>
                <c:pt idx="3">
                  <c:v>8181.5</c:v>
                </c:pt>
                <c:pt idx="4">
                  <c:v>8433.65</c:v>
                </c:pt>
                <c:pt idx="5">
                  <c:v>8368.5</c:v>
                </c:pt>
                <c:pt idx="6">
                  <c:v>8532.85</c:v>
                </c:pt>
                <c:pt idx="7">
                  <c:v>7971.3</c:v>
                </c:pt>
                <c:pt idx="8">
                  <c:v>7948.9</c:v>
                </c:pt>
                <c:pt idx="9">
                  <c:v>8065.8</c:v>
                </c:pt>
                <c:pt idx="10">
                  <c:v>7935.25</c:v>
                </c:pt>
                <c:pt idx="11">
                  <c:v>7946.35</c:v>
                </c:pt>
                <c:pt idx="12">
                  <c:v>7563.55</c:v>
                </c:pt>
                <c:pt idx="13">
                  <c:v>6987.05</c:v>
                </c:pt>
                <c:pt idx="14">
                  <c:v>7738.4</c:v>
                </c:pt>
                <c:pt idx="15">
                  <c:v>7849.8</c:v>
                </c:pt>
                <c:pt idx="16">
                  <c:v>8160.1</c:v>
                </c:pt>
                <c:pt idx="17">
                  <c:v>8287.75</c:v>
                </c:pt>
                <c:pt idx="18">
                  <c:v>8638.5</c:v>
                </c:pt>
                <c:pt idx="19">
                  <c:v>8786.2000000000007</c:v>
                </c:pt>
                <c:pt idx="20">
                  <c:v>8611.15</c:v>
                </c:pt>
                <c:pt idx="21">
                  <c:v>8625.7000000000007</c:v>
                </c:pt>
                <c:pt idx="22">
                  <c:v>8224.5</c:v>
                </c:pt>
                <c:pt idx="23">
                  <c:v>8185.8</c:v>
                </c:pt>
                <c:pt idx="24">
                  <c:v>8561.2999999999993</c:v>
                </c:pt>
                <c:pt idx="25">
                  <c:v>8879.6</c:v>
                </c:pt>
                <c:pt idx="26">
                  <c:v>9173.75</c:v>
                </c:pt>
                <c:pt idx="27">
                  <c:v>9304.0499999999993</c:v>
                </c:pt>
                <c:pt idx="28">
                  <c:v>9621.25</c:v>
                </c:pt>
                <c:pt idx="29">
                  <c:v>9520.9</c:v>
                </c:pt>
                <c:pt idx="30">
                  <c:v>10077.1</c:v>
                </c:pt>
                <c:pt idx="31">
                  <c:v>9917.9</c:v>
                </c:pt>
                <c:pt idx="32">
                  <c:v>9788.6</c:v>
                </c:pt>
                <c:pt idx="33">
                  <c:v>10335.299999999999</c:v>
                </c:pt>
                <c:pt idx="34">
                  <c:v>10226.549999999999</c:v>
                </c:pt>
                <c:pt idx="35">
                  <c:v>10530.7</c:v>
                </c:pt>
                <c:pt idx="36">
                  <c:v>11027.7</c:v>
                </c:pt>
                <c:pt idx="37">
                  <c:v>10492.85</c:v>
                </c:pt>
                <c:pt idx="38">
                  <c:v>10113.700000000001</c:v>
                </c:pt>
                <c:pt idx="39">
                  <c:v>10739.35</c:v>
                </c:pt>
                <c:pt idx="40">
                  <c:v>10736.15</c:v>
                </c:pt>
                <c:pt idx="41">
                  <c:v>10714.3</c:v>
                </c:pt>
                <c:pt idx="42">
                  <c:v>11356.5</c:v>
                </c:pt>
                <c:pt idx="43">
                  <c:v>11680.5</c:v>
                </c:pt>
                <c:pt idx="44">
                  <c:v>10930.45</c:v>
                </c:pt>
                <c:pt idx="45">
                  <c:v>10386.6</c:v>
                </c:pt>
                <c:pt idx="46">
                  <c:v>10876.75</c:v>
                </c:pt>
                <c:pt idx="47">
                  <c:v>10862.55</c:v>
                </c:pt>
                <c:pt idx="48">
                  <c:v>10830.95</c:v>
                </c:pt>
                <c:pt idx="49">
                  <c:v>10792.5</c:v>
                </c:pt>
                <c:pt idx="50">
                  <c:v>11623.9</c:v>
                </c:pt>
                <c:pt idx="51">
                  <c:v>11748.15</c:v>
                </c:pt>
                <c:pt idx="52">
                  <c:v>11922.8</c:v>
                </c:pt>
                <c:pt idx="53">
                  <c:v>11788.85</c:v>
                </c:pt>
                <c:pt idx="54">
                  <c:v>11118</c:v>
                </c:pt>
                <c:pt idx="55">
                  <c:v>11023.25</c:v>
                </c:pt>
                <c:pt idx="56">
                  <c:v>11474.45</c:v>
                </c:pt>
                <c:pt idx="57">
                  <c:v>11877.45</c:v>
                </c:pt>
                <c:pt idx="58">
                  <c:v>12056.05</c:v>
                </c:pt>
                <c:pt idx="59">
                  <c:v>12168.45</c:v>
                </c:pt>
                <c:pt idx="60">
                  <c:v>11962.1</c:v>
                </c:pt>
                <c:pt idx="61">
                  <c:v>11201.75</c:v>
                </c:pt>
                <c:pt idx="62">
                  <c:v>8597.75</c:v>
                </c:pt>
                <c:pt idx="63">
                  <c:v>9859.9</c:v>
                </c:pt>
                <c:pt idx="64">
                  <c:v>9580.2999999999993</c:v>
                </c:pt>
                <c:pt idx="65">
                  <c:v>10302.1</c:v>
                </c:pt>
                <c:pt idx="66">
                  <c:v>11073.45</c:v>
                </c:pt>
                <c:pt idx="67">
                  <c:v>11387.5</c:v>
                </c:pt>
                <c:pt idx="68">
                  <c:v>11247.55</c:v>
                </c:pt>
                <c:pt idx="69">
                  <c:v>11642.4</c:v>
                </c:pt>
                <c:pt idx="70">
                  <c:v>12968.95</c:v>
                </c:pt>
                <c:pt idx="71">
                  <c:v>13981.75</c:v>
                </c:pt>
                <c:pt idx="72">
                  <c:v>13634.6</c:v>
                </c:pt>
                <c:pt idx="73">
                  <c:v>14529.15</c:v>
                </c:pt>
                <c:pt idx="74">
                  <c:v>14690.7</c:v>
                </c:pt>
                <c:pt idx="75">
                  <c:v>14631.1</c:v>
                </c:pt>
                <c:pt idx="76">
                  <c:v>15582.8</c:v>
                </c:pt>
                <c:pt idx="77">
                  <c:v>15721.5</c:v>
                </c:pt>
                <c:pt idx="78">
                  <c:v>15763.05</c:v>
                </c:pt>
                <c:pt idx="79">
                  <c:v>17132.2</c:v>
                </c:pt>
                <c:pt idx="80">
                  <c:v>17618.150000000001</c:v>
                </c:pt>
                <c:pt idx="81">
                  <c:v>17671.650000000001</c:v>
                </c:pt>
                <c:pt idx="82">
                  <c:v>16983.2</c:v>
                </c:pt>
                <c:pt idx="83">
                  <c:v>17354.05</c:v>
                </c:pt>
                <c:pt idx="84">
                  <c:v>17339.849999999999</c:v>
                </c:pt>
                <c:pt idx="85">
                  <c:v>16793.900000000001</c:v>
                </c:pt>
                <c:pt idx="86">
                  <c:v>17464.75</c:v>
                </c:pt>
                <c:pt idx="87">
                  <c:v>17102.55</c:v>
                </c:pt>
                <c:pt idx="88">
                  <c:v>16584.55</c:v>
                </c:pt>
                <c:pt idx="89">
                  <c:v>15780.25</c:v>
                </c:pt>
                <c:pt idx="90">
                  <c:v>17158.25</c:v>
                </c:pt>
                <c:pt idx="91">
                  <c:v>17759.3</c:v>
                </c:pt>
                <c:pt idx="92">
                  <c:v>17094.349999999999</c:v>
                </c:pt>
                <c:pt idx="93">
                  <c:v>18012.2</c:v>
                </c:pt>
                <c:pt idx="94">
                  <c:v>18758.349999999999</c:v>
                </c:pt>
                <c:pt idx="95">
                  <c:v>18105.3</c:v>
                </c:pt>
                <c:pt idx="96">
                  <c:v>17662.150000000001</c:v>
                </c:pt>
                <c:pt idx="97">
                  <c:v>17303.95</c:v>
                </c:pt>
                <c:pt idx="98">
                  <c:v>17359.75</c:v>
                </c:pt>
                <c:pt idx="99">
                  <c:v>18065</c:v>
                </c:pt>
                <c:pt idx="100">
                  <c:v>18534.400000000001</c:v>
                </c:pt>
                <c:pt idx="101">
                  <c:v>19189.05</c:v>
                </c:pt>
                <c:pt idx="102">
                  <c:v>19753.8</c:v>
                </c:pt>
                <c:pt idx="103">
                  <c:v>19253.8</c:v>
                </c:pt>
                <c:pt idx="104">
                  <c:v>19638.3</c:v>
                </c:pt>
                <c:pt idx="105">
                  <c:v>19079.599999999999</c:v>
                </c:pt>
                <c:pt idx="106">
                  <c:v>20133.150000000001</c:v>
                </c:pt>
                <c:pt idx="107">
                  <c:v>21731.4</c:v>
                </c:pt>
                <c:pt idx="108">
                  <c:v>21725.7</c:v>
                </c:pt>
                <c:pt idx="109">
                  <c:v>21982.799999999999</c:v>
                </c:pt>
                <c:pt idx="110">
                  <c:v>22326.9</c:v>
                </c:pt>
                <c:pt idx="111">
                  <c:v>22604.85</c:v>
                </c:pt>
                <c:pt idx="112">
                  <c:v>22530.7</c:v>
                </c:pt>
                <c:pt idx="113">
                  <c:v>24010.6</c:v>
                </c:pt>
              </c:numCache>
            </c:numRef>
          </c:val>
          <c:smooth val="0"/>
          <c:extLst>
            <c:ext xmlns:c16="http://schemas.microsoft.com/office/drawing/2014/chart" uri="{C3380CC4-5D6E-409C-BE32-E72D297353CC}">
              <c16:uniqueId val="{00000000-E39C-468C-A52E-F5C170BC473E}"/>
            </c:ext>
          </c:extLst>
        </c:ser>
        <c:ser>
          <c:idx val="1"/>
          <c:order val="1"/>
          <c:tx>
            <c:strRef>
              <c:f>'Master Data'!$F$1</c:f>
              <c:strCache>
                <c:ptCount val="1"/>
                <c:pt idx="0">
                  <c:v>NIFTY BANK</c:v>
                </c:pt>
              </c:strCache>
            </c:strRef>
          </c:tx>
          <c:spPr>
            <a:ln w="22225" cap="rnd">
              <a:solidFill>
                <a:schemeClr val="accent2"/>
              </a:solidFill>
              <a:round/>
            </a:ln>
            <a:effectLst/>
          </c:spPr>
          <c:marker>
            <c:symbol val="none"/>
          </c:marker>
          <c:cat>
            <c:numRef>
              <c:f>'Master Data'!$A$2:$A$115</c:f>
              <c:numCache>
                <c:formatCode>yyyy/mm</c:formatCode>
                <c:ptCount val="114"/>
                <c:pt idx="0">
                  <c:v>42035</c:v>
                </c:pt>
                <c:pt idx="1">
                  <c:v>42063</c:v>
                </c:pt>
                <c:pt idx="2">
                  <c:v>42091</c:v>
                </c:pt>
                <c:pt idx="3">
                  <c:v>42122</c:v>
                </c:pt>
                <c:pt idx="4">
                  <c:v>42152</c:v>
                </c:pt>
                <c:pt idx="5">
                  <c:v>42183</c:v>
                </c:pt>
                <c:pt idx="6">
                  <c:v>42213</c:v>
                </c:pt>
                <c:pt idx="7">
                  <c:v>42244</c:v>
                </c:pt>
                <c:pt idx="8">
                  <c:v>42275</c:v>
                </c:pt>
                <c:pt idx="9">
                  <c:v>42305</c:v>
                </c:pt>
                <c:pt idx="10">
                  <c:v>42336</c:v>
                </c:pt>
                <c:pt idx="11">
                  <c:v>42366</c:v>
                </c:pt>
                <c:pt idx="12">
                  <c:v>42397</c:v>
                </c:pt>
                <c:pt idx="13">
                  <c:v>42428</c:v>
                </c:pt>
                <c:pt idx="14">
                  <c:v>42457</c:v>
                </c:pt>
                <c:pt idx="15">
                  <c:v>42488</c:v>
                </c:pt>
                <c:pt idx="16">
                  <c:v>42518</c:v>
                </c:pt>
                <c:pt idx="17">
                  <c:v>42549</c:v>
                </c:pt>
                <c:pt idx="18">
                  <c:v>42579</c:v>
                </c:pt>
                <c:pt idx="19">
                  <c:v>42610</c:v>
                </c:pt>
                <c:pt idx="20">
                  <c:v>42641</c:v>
                </c:pt>
                <c:pt idx="21">
                  <c:v>42671</c:v>
                </c:pt>
                <c:pt idx="22">
                  <c:v>42702</c:v>
                </c:pt>
                <c:pt idx="23">
                  <c:v>42732</c:v>
                </c:pt>
                <c:pt idx="24">
                  <c:v>42763</c:v>
                </c:pt>
                <c:pt idx="25">
                  <c:v>42794</c:v>
                </c:pt>
                <c:pt idx="26">
                  <c:v>42822</c:v>
                </c:pt>
                <c:pt idx="27">
                  <c:v>42853</c:v>
                </c:pt>
                <c:pt idx="28">
                  <c:v>42883</c:v>
                </c:pt>
                <c:pt idx="29">
                  <c:v>42914</c:v>
                </c:pt>
                <c:pt idx="30">
                  <c:v>42944</c:v>
                </c:pt>
                <c:pt idx="31">
                  <c:v>42975</c:v>
                </c:pt>
                <c:pt idx="32">
                  <c:v>43006</c:v>
                </c:pt>
                <c:pt idx="33">
                  <c:v>43036</c:v>
                </c:pt>
                <c:pt idx="34">
                  <c:v>43067</c:v>
                </c:pt>
                <c:pt idx="35">
                  <c:v>43097</c:v>
                </c:pt>
                <c:pt idx="36">
                  <c:v>43128</c:v>
                </c:pt>
                <c:pt idx="37">
                  <c:v>43159</c:v>
                </c:pt>
                <c:pt idx="38">
                  <c:v>43187</c:v>
                </c:pt>
                <c:pt idx="39">
                  <c:v>43218</c:v>
                </c:pt>
                <c:pt idx="40">
                  <c:v>43248</c:v>
                </c:pt>
                <c:pt idx="41">
                  <c:v>43279</c:v>
                </c:pt>
                <c:pt idx="42">
                  <c:v>43309</c:v>
                </c:pt>
                <c:pt idx="43">
                  <c:v>43340</c:v>
                </c:pt>
                <c:pt idx="44">
                  <c:v>43371</c:v>
                </c:pt>
                <c:pt idx="45">
                  <c:v>43401</c:v>
                </c:pt>
                <c:pt idx="46">
                  <c:v>43432</c:v>
                </c:pt>
                <c:pt idx="47">
                  <c:v>43462</c:v>
                </c:pt>
                <c:pt idx="48">
                  <c:v>43493</c:v>
                </c:pt>
                <c:pt idx="49">
                  <c:v>43524</c:v>
                </c:pt>
                <c:pt idx="50">
                  <c:v>43552</c:v>
                </c:pt>
                <c:pt idx="51">
                  <c:v>43583</c:v>
                </c:pt>
                <c:pt idx="52">
                  <c:v>43613</c:v>
                </c:pt>
                <c:pt idx="53">
                  <c:v>43644</c:v>
                </c:pt>
                <c:pt idx="54">
                  <c:v>43674</c:v>
                </c:pt>
                <c:pt idx="55">
                  <c:v>43705</c:v>
                </c:pt>
                <c:pt idx="56">
                  <c:v>43736</c:v>
                </c:pt>
                <c:pt idx="57">
                  <c:v>43766</c:v>
                </c:pt>
                <c:pt idx="58">
                  <c:v>43797</c:v>
                </c:pt>
                <c:pt idx="59">
                  <c:v>43827</c:v>
                </c:pt>
                <c:pt idx="60">
                  <c:v>43858</c:v>
                </c:pt>
                <c:pt idx="61">
                  <c:v>43889</c:v>
                </c:pt>
                <c:pt idx="62">
                  <c:v>43918</c:v>
                </c:pt>
                <c:pt idx="63">
                  <c:v>43949</c:v>
                </c:pt>
                <c:pt idx="64">
                  <c:v>43979</c:v>
                </c:pt>
                <c:pt idx="65">
                  <c:v>44010</c:v>
                </c:pt>
                <c:pt idx="66">
                  <c:v>44040</c:v>
                </c:pt>
                <c:pt idx="67">
                  <c:v>44071</c:v>
                </c:pt>
                <c:pt idx="68">
                  <c:v>44102</c:v>
                </c:pt>
                <c:pt idx="69">
                  <c:v>44132</c:v>
                </c:pt>
                <c:pt idx="70">
                  <c:v>44163</c:v>
                </c:pt>
                <c:pt idx="71">
                  <c:v>44193</c:v>
                </c:pt>
                <c:pt idx="72">
                  <c:v>44224</c:v>
                </c:pt>
                <c:pt idx="73">
                  <c:v>44255</c:v>
                </c:pt>
                <c:pt idx="74">
                  <c:v>44283</c:v>
                </c:pt>
                <c:pt idx="75">
                  <c:v>44314</c:v>
                </c:pt>
                <c:pt idx="76">
                  <c:v>44344</c:v>
                </c:pt>
                <c:pt idx="77">
                  <c:v>44375</c:v>
                </c:pt>
                <c:pt idx="78">
                  <c:v>44405</c:v>
                </c:pt>
                <c:pt idx="79">
                  <c:v>44436</c:v>
                </c:pt>
                <c:pt idx="80">
                  <c:v>44467</c:v>
                </c:pt>
                <c:pt idx="81">
                  <c:v>44497</c:v>
                </c:pt>
                <c:pt idx="82">
                  <c:v>44528</c:v>
                </c:pt>
                <c:pt idx="83">
                  <c:v>44558</c:v>
                </c:pt>
                <c:pt idx="84">
                  <c:v>44589</c:v>
                </c:pt>
                <c:pt idx="85">
                  <c:v>44620</c:v>
                </c:pt>
                <c:pt idx="86">
                  <c:v>44648</c:v>
                </c:pt>
                <c:pt idx="87">
                  <c:v>44679</c:v>
                </c:pt>
                <c:pt idx="88">
                  <c:v>44709</c:v>
                </c:pt>
                <c:pt idx="89">
                  <c:v>44740</c:v>
                </c:pt>
                <c:pt idx="90">
                  <c:v>44770</c:v>
                </c:pt>
                <c:pt idx="91">
                  <c:v>44801</c:v>
                </c:pt>
                <c:pt idx="92">
                  <c:v>44832</c:v>
                </c:pt>
                <c:pt idx="93">
                  <c:v>44862</c:v>
                </c:pt>
                <c:pt idx="94">
                  <c:v>44893</c:v>
                </c:pt>
                <c:pt idx="95">
                  <c:v>44923</c:v>
                </c:pt>
                <c:pt idx="96">
                  <c:v>44954</c:v>
                </c:pt>
                <c:pt idx="97">
                  <c:v>44985</c:v>
                </c:pt>
                <c:pt idx="98">
                  <c:v>45013</c:v>
                </c:pt>
                <c:pt idx="99">
                  <c:v>45044</c:v>
                </c:pt>
                <c:pt idx="100">
                  <c:v>45074</c:v>
                </c:pt>
                <c:pt idx="101">
                  <c:v>45105</c:v>
                </c:pt>
                <c:pt idx="102">
                  <c:v>45135</c:v>
                </c:pt>
                <c:pt idx="103">
                  <c:v>45166</c:v>
                </c:pt>
                <c:pt idx="104">
                  <c:v>45197</c:v>
                </c:pt>
                <c:pt idx="105">
                  <c:v>45227</c:v>
                </c:pt>
                <c:pt idx="106">
                  <c:v>45258</c:v>
                </c:pt>
                <c:pt idx="107">
                  <c:v>45288</c:v>
                </c:pt>
                <c:pt idx="108">
                  <c:v>45319</c:v>
                </c:pt>
                <c:pt idx="109">
                  <c:v>45350</c:v>
                </c:pt>
                <c:pt idx="110">
                  <c:v>45379</c:v>
                </c:pt>
                <c:pt idx="111">
                  <c:v>45410</c:v>
                </c:pt>
                <c:pt idx="112">
                  <c:v>45440</c:v>
                </c:pt>
                <c:pt idx="113">
                  <c:v>45471</c:v>
                </c:pt>
              </c:numCache>
            </c:numRef>
          </c:cat>
          <c:val>
            <c:numRef>
              <c:f>'Master Data'!$F$2:$F$115</c:f>
              <c:numCache>
                <c:formatCode>0.00</c:formatCode>
                <c:ptCount val="114"/>
                <c:pt idx="0">
                  <c:v>19843.75</c:v>
                </c:pt>
                <c:pt idx="1">
                  <c:v>19691.2</c:v>
                </c:pt>
                <c:pt idx="2">
                  <c:v>18206.650000000001</c:v>
                </c:pt>
                <c:pt idx="3">
                  <c:v>18338.099999999999</c:v>
                </c:pt>
                <c:pt idx="4">
                  <c:v>18721.349999999999</c:v>
                </c:pt>
                <c:pt idx="5">
                  <c:v>18296.099999999999</c:v>
                </c:pt>
                <c:pt idx="6">
                  <c:v>18729.849999999999</c:v>
                </c:pt>
                <c:pt idx="7">
                  <c:v>17146.55</c:v>
                </c:pt>
                <c:pt idx="8">
                  <c:v>17216.3</c:v>
                </c:pt>
                <c:pt idx="9">
                  <c:v>17354.5</c:v>
                </c:pt>
                <c:pt idx="10">
                  <c:v>17430.400000000001</c:v>
                </c:pt>
                <c:pt idx="11">
                  <c:v>16922.2</c:v>
                </c:pt>
                <c:pt idx="12">
                  <c:v>15522.4</c:v>
                </c:pt>
                <c:pt idx="13">
                  <c:v>13946.4</c:v>
                </c:pt>
                <c:pt idx="14">
                  <c:v>16141.65</c:v>
                </c:pt>
                <c:pt idx="15">
                  <c:v>16795</c:v>
                </c:pt>
                <c:pt idx="16">
                  <c:v>17620.900000000001</c:v>
                </c:pt>
                <c:pt idx="17">
                  <c:v>17935.400000000001</c:v>
                </c:pt>
                <c:pt idx="18">
                  <c:v>18953.150000000001</c:v>
                </c:pt>
                <c:pt idx="19">
                  <c:v>19787.599999999999</c:v>
                </c:pt>
                <c:pt idx="20">
                  <c:v>19285.7</c:v>
                </c:pt>
                <c:pt idx="21">
                  <c:v>19523.55</c:v>
                </c:pt>
                <c:pt idx="22">
                  <c:v>18627.8</c:v>
                </c:pt>
                <c:pt idx="23">
                  <c:v>18177.2</c:v>
                </c:pt>
                <c:pt idx="24">
                  <c:v>19515.150000000001</c:v>
                </c:pt>
                <c:pt idx="25">
                  <c:v>20607.25</c:v>
                </c:pt>
                <c:pt idx="26">
                  <c:v>21444.15</c:v>
                </c:pt>
                <c:pt idx="27">
                  <c:v>22358.25</c:v>
                </c:pt>
                <c:pt idx="28">
                  <c:v>23424.799999999999</c:v>
                </c:pt>
                <c:pt idx="29">
                  <c:v>23211.200000000001</c:v>
                </c:pt>
                <c:pt idx="30">
                  <c:v>25103.65</c:v>
                </c:pt>
                <c:pt idx="31">
                  <c:v>24318.400000000001</c:v>
                </c:pt>
                <c:pt idx="32">
                  <c:v>24053</c:v>
                </c:pt>
                <c:pt idx="33">
                  <c:v>25019.35</c:v>
                </c:pt>
                <c:pt idx="34">
                  <c:v>25332.400000000001</c:v>
                </c:pt>
                <c:pt idx="35">
                  <c:v>25539.45</c:v>
                </c:pt>
                <c:pt idx="36">
                  <c:v>27379.45</c:v>
                </c:pt>
                <c:pt idx="37">
                  <c:v>25107.4</c:v>
                </c:pt>
                <c:pt idx="38">
                  <c:v>24263.35</c:v>
                </c:pt>
                <c:pt idx="39">
                  <c:v>25531.599999999999</c:v>
                </c:pt>
                <c:pt idx="40">
                  <c:v>26956.2</c:v>
                </c:pt>
                <c:pt idx="41">
                  <c:v>26364.2</c:v>
                </c:pt>
                <c:pt idx="42">
                  <c:v>27764.15</c:v>
                </c:pt>
                <c:pt idx="43">
                  <c:v>28061.75</c:v>
                </c:pt>
                <c:pt idx="44">
                  <c:v>25119.85</c:v>
                </c:pt>
                <c:pt idx="45">
                  <c:v>25153.25</c:v>
                </c:pt>
                <c:pt idx="46">
                  <c:v>26862.95</c:v>
                </c:pt>
                <c:pt idx="47">
                  <c:v>27160.2</c:v>
                </c:pt>
                <c:pt idx="48">
                  <c:v>27295.45</c:v>
                </c:pt>
                <c:pt idx="49">
                  <c:v>26789.9</c:v>
                </c:pt>
                <c:pt idx="50">
                  <c:v>30426.799999999999</c:v>
                </c:pt>
                <c:pt idx="51">
                  <c:v>29764.799999999999</c:v>
                </c:pt>
                <c:pt idx="52">
                  <c:v>31375.4</c:v>
                </c:pt>
                <c:pt idx="53">
                  <c:v>31105.200000000001</c:v>
                </c:pt>
                <c:pt idx="54">
                  <c:v>28876</c:v>
                </c:pt>
                <c:pt idx="55">
                  <c:v>27427.85</c:v>
                </c:pt>
                <c:pt idx="56">
                  <c:v>29103.15</c:v>
                </c:pt>
                <c:pt idx="57">
                  <c:v>30066.25</c:v>
                </c:pt>
                <c:pt idx="58">
                  <c:v>31946.1</c:v>
                </c:pt>
                <c:pt idx="59">
                  <c:v>32161.65</c:v>
                </c:pt>
                <c:pt idx="60">
                  <c:v>30833.599999999999</c:v>
                </c:pt>
                <c:pt idx="61">
                  <c:v>29147.15</c:v>
                </c:pt>
                <c:pt idx="62">
                  <c:v>19144</c:v>
                </c:pt>
                <c:pt idx="63">
                  <c:v>21534.5</c:v>
                </c:pt>
                <c:pt idx="64">
                  <c:v>19297.25</c:v>
                </c:pt>
                <c:pt idx="65">
                  <c:v>21370.15</c:v>
                </c:pt>
                <c:pt idx="66">
                  <c:v>21640.05</c:v>
                </c:pt>
                <c:pt idx="67">
                  <c:v>23754.35</c:v>
                </c:pt>
                <c:pt idx="68">
                  <c:v>21451.8</c:v>
                </c:pt>
                <c:pt idx="69">
                  <c:v>23900.9</c:v>
                </c:pt>
                <c:pt idx="70">
                  <c:v>29609.05</c:v>
                </c:pt>
                <c:pt idx="71">
                  <c:v>31264.05</c:v>
                </c:pt>
                <c:pt idx="72">
                  <c:v>30565.5</c:v>
                </c:pt>
                <c:pt idx="73">
                  <c:v>34803.599999999999</c:v>
                </c:pt>
                <c:pt idx="74">
                  <c:v>33303.9</c:v>
                </c:pt>
                <c:pt idx="75">
                  <c:v>32781.800000000003</c:v>
                </c:pt>
                <c:pt idx="76">
                  <c:v>35526.65</c:v>
                </c:pt>
                <c:pt idx="77">
                  <c:v>34772.199999999997</c:v>
                </c:pt>
                <c:pt idx="78">
                  <c:v>34584.35</c:v>
                </c:pt>
                <c:pt idx="79">
                  <c:v>36424.6</c:v>
                </c:pt>
                <c:pt idx="80">
                  <c:v>37425.1</c:v>
                </c:pt>
                <c:pt idx="81">
                  <c:v>39115.599999999999</c:v>
                </c:pt>
                <c:pt idx="82">
                  <c:v>35695.300000000003</c:v>
                </c:pt>
                <c:pt idx="83">
                  <c:v>35481.699999999997</c:v>
                </c:pt>
                <c:pt idx="84">
                  <c:v>37975.35</c:v>
                </c:pt>
                <c:pt idx="85">
                  <c:v>36205.300000000003</c:v>
                </c:pt>
                <c:pt idx="86">
                  <c:v>36373.599999999999</c:v>
                </c:pt>
                <c:pt idx="87">
                  <c:v>36088.15</c:v>
                </c:pt>
                <c:pt idx="88">
                  <c:v>35487.4</c:v>
                </c:pt>
                <c:pt idx="89">
                  <c:v>33425.1</c:v>
                </c:pt>
                <c:pt idx="90">
                  <c:v>37491.4</c:v>
                </c:pt>
                <c:pt idx="91">
                  <c:v>39536.75</c:v>
                </c:pt>
                <c:pt idx="92">
                  <c:v>38631.949999999997</c:v>
                </c:pt>
                <c:pt idx="93">
                  <c:v>41307.9</c:v>
                </c:pt>
                <c:pt idx="94">
                  <c:v>43231</c:v>
                </c:pt>
                <c:pt idx="95">
                  <c:v>42986.45</c:v>
                </c:pt>
                <c:pt idx="96">
                  <c:v>40655.050000000003</c:v>
                </c:pt>
                <c:pt idx="97">
                  <c:v>40269.050000000003</c:v>
                </c:pt>
                <c:pt idx="98">
                  <c:v>40608.65</c:v>
                </c:pt>
                <c:pt idx="99">
                  <c:v>43233.9</c:v>
                </c:pt>
                <c:pt idx="100">
                  <c:v>44128.15</c:v>
                </c:pt>
                <c:pt idx="101">
                  <c:v>44747.35</c:v>
                </c:pt>
                <c:pt idx="102">
                  <c:v>45651.1</c:v>
                </c:pt>
                <c:pt idx="103">
                  <c:v>43989.15</c:v>
                </c:pt>
                <c:pt idx="104">
                  <c:v>44584.55</c:v>
                </c:pt>
                <c:pt idx="105">
                  <c:v>42845.95</c:v>
                </c:pt>
                <c:pt idx="106">
                  <c:v>44481.75</c:v>
                </c:pt>
                <c:pt idx="107">
                  <c:v>48292.25</c:v>
                </c:pt>
                <c:pt idx="108">
                  <c:v>45996.800000000003</c:v>
                </c:pt>
                <c:pt idx="109">
                  <c:v>46120.9</c:v>
                </c:pt>
                <c:pt idx="110">
                  <c:v>47124.6</c:v>
                </c:pt>
                <c:pt idx="111">
                  <c:v>49396.75</c:v>
                </c:pt>
                <c:pt idx="112">
                  <c:v>48983.95</c:v>
                </c:pt>
                <c:pt idx="113">
                  <c:v>52342.25</c:v>
                </c:pt>
              </c:numCache>
            </c:numRef>
          </c:val>
          <c:smooth val="0"/>
          <c:extLst>
            <c:ext xmlns:c16="http://schemas.microsoft.com/office/drawing/2014/chart" uri="{C3380CC4-5D6E-409C-BE32-E72D297353CC}">
              <c16:uniqueId val="{00000001-E39C-468C-A52E-F5C170BC473E}"/>
            </c:ext>
          </c:extLst>
        </c:ser>
        <c:ser>
          <c:idx val="2"/>
          <c:order val="2"/>
          <c:tx>
            <c:strRef>
              <c:f>'Master Data'!$H$1</c:f>
              <c:strCache>
                <c:ptCount val="1"/>
                <c:pt idx="0">
                  <c:v>NIFTY AUTO</c:v>
                </c:pt>
              </c:strCache>
            </c:strRef>
          </c:tx>
          <c:spPr>
            <a:ln w="22225" cap="rnd">
              <a:solidFill>
                <a:schemeClr val="accent3"/>
              </a:solidFill>
              <a:round/>
            </a:ln>
            <a:effectLst/>
          </c:spPr>
          <c:marker>
            <c:symbol val="none"/>
          </c:marker>
          <c:cat>
            <c:numRef>
              <c:f>'Master Data'!$A$2:$A$115</c:f>
              <c:numCache>
                <c:formatCode>yyyy/mm</c:formatCode>
                <c:ptCount val="114"/>
                <c:pt idx="0">
                  <c:v>42035</c:v>
                </c:pt>
                <c:pt idx="1">
                  <c:v>42063</c:v>
                </c:pt>
                <c:pt idx="2">
                  <c:v>42091</c:v>
                </c:pt>
                <c:pt idx="3">
                  <c:v>42122</c:v>
                </c:pt>
                <c:pt idx="4">
                  <c:v>42152</c:v>
                </c:pt>
                <c:pt idx="5">
                  <c:v>42183</c:v>
                </c:pt>
                <c:pt idx="6">
                  <c:v>42213</c:v>
                </c:pt>
                <c:pt idx="7">
                  <c:v>42244</c:v>
                </c:pt>
                <c:pt idx="8">
                  <c:v>42275</c:v>
                </c:pt>
                <c:pt idx="9">
                  <c:v>42305</c:v>
                </c:pt>
                <c:pt idx="10">
                  <c:v>42336</c:v>
                </c:pt>
                <c:pt idx="11">
                  <c:v>42366</c:v>
                </c:pt>
                <c:pt idx="12">
                  <c:v>42397</c:v>
                </c:pt>
                <c:pt idx="13">
                  <c:v>42428</c:v>
                </c:pt>
                <c:pt idx="14">
                  <c:v>42457</c:v>
                </c:pt>
                <c:pt idx="15">
                  <c:v>42488</c:v>
                </c:pt>
                <c:pt idx="16">
                  <c:v>42518</c:v>
                </c:pt>
                <c:pt idx="17">
                  <c:v>42549</c:v>
                </c:pt>
                <c:pt idx="18">
                  <c:v>42579</c:v>
                </c:pt>
                <c:pt idx="19">
                  <c:v>42610</c:v>
                </c:pt>
                <c:pt idx="20">
                  <c:v>42641</c:v>
                </c:pt>
                <c:pt idx="21">
                  <c:v>42671</c:v>
                </c:pt>
                <c:pt idx="22">
                  <c:v>42702</c:v>
                </c:pt>
                <c:pt idx="23">
                  <c:v>42732</c:v>
                </c:pt>
                <c:pt idx="24">
                  <c:v>42763</c:v>
                </c:pt>
                <c:pt idx="25">
                  <c:v>42794</c:v>
                </c:pt>
                <c:pt idx="26">
                  <c:v>42822</c:v>
                </c:pt>
                <c:pt idx="27">
                  <c:v>42853</c:v>
                </c:pt>
                <c:pt idx="28">
                  <c:v>42883</c:v>
                </c:pt>
                <c:pt idx="29">
                  <c:v>42914</c:v>
                </c:pt>
                <c:pt idx="30">
                  <c:v>42944</c:v>
                </c:pt>
                <c:pt idx="31">
                  <c:v>42975</c:v>
                </c:pt>
                <c:pt idx="32">
                  <c:v>43006</c:v>
                </c:pt>
                <c:pt idx="33">
                  <c:v>43036</c:v>
                </c:pt>
                <c:pt idx="34">
                  <c:v>43067</c:v>
                </c:pt>
                <c:pt idx="35">
                  <c:v>43097</c:v>
                </c:pt>
                <c:pt idx="36">
                  <c:v>43128</c:v>
                </c:pt>
                <c:pt idx="37">
                  <c:v>43159</c:v>
                </c:pt>
                <c:pt idx="38">
                  <c:v>43187</c:v>
                </c:pt>
                <c:pt idx="39">
                  <c:v>43218</c:v>
                </c:pt>
                <c:pt idx="40">
                  <c:v>43248</c:v>
                </c:pt>
                <c:pt idx="41">
                  <c:v>43279</c:v>
                </c:pt>
                <c:pt idx="42">
                  <c:v>43309</c:v>
                </c:pt>
                <c:pt idx="43">
                  <c:v>43340</c:v>
                </c:pt>
                <c:pt idx="44">
                  <c:v>43371</c:v>
                </c:pt>
                <c:pt idx="45">
                  <c:v>43401</c:v>
                </c:pt>
                <c:pt idx="46">
                  <c:v>43432</c:v>
                </c:pt>
                <c:pt idx="47">
                  <c:v>43462</c:v>
                </c:pt>
                <c:pt idx="48">
                  <c:v>43493</c:v>
                </c:pt>
                <c:pt idx="49">
                  <c:v>43524</c:v>
                </c:pt>
                <c:pt idx="50">
                  <c:v>43552</c:v>
                </c:pt>
                <c:pt idx="51">
                  <c:v>43583</c:v>
                </c:pt>
                <c:pt idx="52">
                  <c:v>43613</c:v>
                </c:pt>
                <c:pt idx="53">
                  <c:v>43644</c:v>
                </c:pt>
                <c:pt idx="54">
                  <c:v>43674</c:v>
                </c:pt>
                <c:pt idx="55">
                  <c:v>43705</c:v>
                </c:pt>
                <c:pt idx="56">
                  <c:v>43736</c:v>
                </c:pt>
                <c:pt idx="57">
                  <c:v>43766</c:v>
                </c:pt>
                <c:pt idx="58">
                  <c:v>43797</c:v>
                </c:pt>
                <c:pt idx="59">
                  <c:v>43827</c:v>
                </c:pt>
                <c:pt idx="60">
                  <c:v>43858</c:v>
                </c:pt>
                <c:pt idx="61">
                  <c:v>43889</c:v>
                </c:pt>
                <c:pt idx="62">
                  <c:v>43918</c:v>
                </c:pt>
                <c:pt idx="63">
                  <c:v>43949</c:v>
                </c:pt>
                <c:pt idx="64">
                  <c:v>43979</c:v>
                </c:pt>
                <c:pt idx="65">
                  <c:v>44010</c:v>
                </c:pt>
                <c:pt idx="66">
                  <c:v>44040</c:v>
                </c:pt>
                <c:pt idx="67">
                  <c:v>44071</c:v>
                </c:pt>
                <c:pt idx="68">
                  <c:v>44102</c:v>
                </c:pt>
                <c:pt idx="69">
                  <c:v>44132</c:v>
                </c:pt>
                <c:pt idx="70">
                  <c:v>44163</c:v>
                </c:pt>
                <c:pt idx="71">
                  <c:v>44193</c:v>
                </c:pt>
                <c:pt idx="72">
                  <c:v>44224</c:v>
                </c:pt>
                <c:pt idx="73">
                  <c:v>44255</c:v>
                </c:pt>
                <c:pt idx="74">
                  <c:v>44283</c:v>
                </c:pt>
                <c:pt idx="75">
                  <c:v>44314</c:v>
                </c:pt>
                <c:pt idx="76">
                  <c:v>44344</c:v>
                </c:pt>
                <c:pt idx="77">
                  <c:v>44375</c:v>
                </c:pt>
                <c:pt idx="78">
                  <c:v>44405</c:v>
                </c:pt>
                <c:pt idx="79">
                  <c:v>44436</c:v>
                </c:pt>
                <c:pt idx="80">
                  <c:v>44467</c:v>
                </c:pt>
                <c:pt idx="81">
                  <c:v>44497</c:v>
                </c:pt>
                <c:pt idx="82">
                  <c:v>44528</c:v>
                </c:pt>
                <c:pt idx="83">
                  <c:v>44558</c:v>
                </c:pt>
                <c:pt idx="84">
                  <c:v>44589</c:v>
                </c:pt>
                <c:pt idx="85">
                  <c:v>44620</c:v>
                </c:pt>
                <c:pt idx="86">
                  <c:v>44648</c:v>
                </c:pt>
                <c:pt idx="87">
                  <c:v>44679</c:v>
                </c:pt>
                <c:pt idx="88">
                  <c:v>44709</c:v>
                </c:pt>
                <c:pt idx="89">
                  <c:v>44740</c:v>
                </c:pt>
                <c:pt idx="90">
                  <c:v>44770</c:v>
                </c:pt>
                <c:pt idx="91">
                  <c:v>44801</c:v>
                </c:pt>
                <c:pt idx="92">
                  <c:v>44832</c:v>
                </c:pt>
                <c:pt idx="93">
                  <c:v>44862</c:v>
                </c:pt>
                <c:pt idx="94">
                  <c:v>44893</c:v>
                </c:pt>
                <c:pt idx="95">
                  <c:v>44923</c:v>
                </c:pt>
                <c:pt idx="96">
                  <c:v>44954</c:v>
                </c:pt>
                <c:pt idx="97">
                  <c:v>44985</c:v>
                </c:pt>
                <c:pt idx="98">
                  <c:v>45013</c:v>
                </c:pt>
                <c:pt idx="99">
                  <c:v>45044</c:v>
                </c:pt>
                <c:pt idx="100">
                  <c:v>45074</c:v>
                </c:pt>
                <c:pt idx="101">
                  <c:v>45105</c:v>
                </c:pt>
                <c:pt idx="102">
                  <c:v>45135</c:v>
                </c:pt>
                <c:pt idx="103">
                  <c:v>45166</c:v>
                </c:pt>
                <c:pt idx="104">
                  <c:v>45197</c:v>
                </c:pt>
                <c:pt idx="105">
                  <c:v>45227</c:v>
                </c:pt>
                <c:pt idx="106">
                  <c:v>45258</c:v>
                </c:pt>
                <c:pt idx="107">
                  <c:v>45288</c:v>
                </c:pt>
                <c:pt idx="108">
                  <c:v>45319</c:v>
                </c:pt>
                <c:pt idx="109">
                  <c:v>45350</c:v>
                </c:pt>
                <c:pt idx="110">
                  <c:v>45379</c:v>
                </c:pt>
                <c:pt idx="111">
                  <c:v>45410</c:v>
                </c:pt>
                <c:pt idx="112">
                  <c:v>45440</c:v>
                </c:pt>
                <c:pt idx="113">
                  <c:v>45471</c:v>
                </c:pt>
              </c:numCache>
            </c:numRef>
          </c:cat>
          <c:val>
            <c:numRef>
              <c:f>'Master Data'!$H$2:$H$115</c:f>
              <c:numCache>
                <c:formatCode>0.00</c:formatCode>
                <c:ptCount val="114"/>
                <c:pt idx="0">
                  <c:v>8930.85</c:v>
                </c:pt>
                <c:pt idx="1">
                  <c:v>8935.35</c:v>
                </c:pt>
                <c:pt idx="2">
                  <c:v>8621.75</c:v>
                </c:pt>
                <c:pt idx="3">
                  <c:v>8188.2</c:v>
                </c:pt>
                <c:pt idx="4">
                  <c:v>8536.75</c:v>
                </c:pt>
                <c:pt idx="5">
                  <c:v>8383.25</c:v>
                </c:pt>
                <c:pt idx="6">
                  <c:v>8544.85</c:v>
                </c:pt>
                <c:pt idx="7">
                  <c:v>7948.55</c:v>
                </c:pt>
                <c:pt idx="8">
                  <c:v>7759.6</c:v>
                </c:pt>
                <c:pt idx="9">
                  <c:v>8091.95</c:v>
                </c:pt>
                <c:pt idx="10">
                  <c:v>8481.85</c:v>
                </c:pt>
                <c:pt idx="11">
                  <c:v>8254.75</c:v>
                </c:pt>
                <c:pt idx="12">
                  <c:v>7605.05</c:v>
                </c:pt>
                <c:pt idx="13">
                  <c:v>7092.3</c:v>
                </c:pt>
                <c:pt idx="14">
                  <c:v>8087.6</c:v>
                </c:pt>
                <c:pt idx="15">
                  <c:v>8288.9500000000007</c:v>
                </c:pt>
                <c:pt idx="16">
                  <c:v>8720.4</c:v>
                </c:pt>
                <c:pt idx="17">
                  <c:v>8863.75</c:v>
                </c:pt>
                <c:pt idx="18">
                  <c:v>9470.85</c:v>
                </c:pt>
                <c:pt idx="19">
                  <c:v>9897.2999999999993</c:v>
                </c:pt>
                <c:pt idx="20">
                  <c:v>10029.299999999999</c:v>
                </c:pt>
                <c:pt idx="21">
                  <c:v>10048.5</c:v>
                </c:pt>
                <c:pt idx="22">
                  <c:v>9113.7999999999993</c:v>
                </c:pt>
                <c:pt idx="23">
                  <c:v>9141.75</c:v>
                </c:pt>
                <c:pt idx="24">
                  <c:v>9837.75</c:v>
                </c:pt>
                <c:pt idx="25">
                  <c:v>9654.65</c:v>
                </c:pt>
                <c:pt idx="26">
                  <c:v>9880.2000000000007</c:v>
                </c:pt>
                <c:pt idx="27">
                  <c:v>10255.15</c:v>
                </c:pt>
                <c:pt idx="28">
                  <c:v>10870.8</c:v>
                </c:pt>
                <c:pt idx="29">
                  <c:v>10540.25</c:v>
                </c:pt>
                <c:pt idx="30">
                  <c:v>11002.65</c:v>
                </c:pt>
                <c:pt idx="31">
                  <c:v>10612.55</c:v>
                </c:pt>
                <c:pt idx="32">
                  <c:v>10811.25</c:v>
                </c:pt>
                <c:pt idx="33">
                  <c:v>11370</c:v>
                </c:pt>
                <c:pt idx="34">
                  <c:v>11292.9</c:v>
                </c:pt>
                <c:pt idx="35">
                  <c:v>12009.7</c:v>
                </c:pt>
                <c:pt idx="36">
                  <c:v>11611.9</c:v>
                </c:pt>
                <c:pt idx="37">
                  <c:v>11157.2</c:v>
                </c:pt>
                <c:pt idx="38">
                  <c:v>10821.35</c:v>
                </c:pt>
                <c:pt idx="39">
                  <c:v>11625.75</c:v>
                </c:pt>
                <c:pt idx="40">
                  <c:v>10994.45</c:v>
                </c:pt>
                <c:pt idx="41">
                  <c:v>10709.05</c:v>
                </c:pt>
                <c:pt idx="42">
                  <c:v>10973.75</c:v>
                </c:pt>
                <c:pt idx="43">
                  <c:v>11009.25</c:v>
                </c:pt>
                <c:pt idx="44">
                  <c:v>9590.25</c:v>
                </c:pt>
                <c:pt idx="45">
                  <c:v>8820.5499999999993</c:v>
                </c:pt>
                <c:pt idx="46">
                  <c:v>9270.2000000000007</c:v>
                </c:pt>
                <c:pt idx="47">
                  <c:v>9235.5499999999993</c:v>
                </c:pt>
                <c:pt idx="48">
                  <c:v>8218.4</c:v>
                </c:pt>
                <c:pt idx="49">
                  <c:v>8355.15</c:v>
                </c:pt>
                <c:pt idx="50">
                  <c:v>8335.35</c:v>
                </c:pt>
                <c:pt idx="51">
                  <c:v>8350.6</c:v>
                </c:pt>
                <c:pt idx="52">
                  <c:v>8175.5</c:v>
                </c:pt>
                <c:pt idx="53">
                  <c:v>7928.05</c:v>
                </c:pt>
                <c:pt idx="54">
                  <c:v>6851.65</c:v>
                </c:pt>
                <c:pt idx="55">
                  <c:v>7009.3</c:v>
                </c:pt>
                <c:pt idx="56">
                  <c:v>7493.15</c:v>
                </c:pt>
                <c:pt idx="57">
                  <c:v>8449.5</c:v>
                </c:pt>
                <c:pt idx="58">
                  <c:v>8086</c:v>
                </c:pt>
                <c:pt idx="59">
                  <c:v>8248.2999999999993</c:v>
                </c:pt>
                <c:pt idx="60">
                  <c:v>8086.55</c:v>
                </c:pt>
                <c:pt idx="61">
                  <c:v>6903.95</c:v>
                </c:pt>
                <c:pt idx="62">
                  <c:v>4731.3</c:v>
                </c:pt>
                <c:pt idx="63">
                  <c:v>5901.4</c:v>
                </c:pt>
                <c:pt idx="64">
                  <c:v>6218.8</c:v>
                </c:pt>
                <c:pt idx="65">
                  <c:v>6719.15</c:v>
                </c:pt>
                <c:pt idx="66">
                  <c:v>7279.75</c:v>
                </c:pt>
                <c:pt idx="67">
                  <c:v>7840.35</c:v>
                </c:pt>
                <c:pt idx="68">
                  <c:v>7908.1</c:v>
                </c:pt>
                <c:pt idx="69">
                  <c:v>7758.4</c:v>
                </c:pt>
                <c:pt idx="70">
                  <c:v>8891.6</c:v>
                </c:pt>
                <c:pt idx="71">
                  <c:v>9193.5</c:v>
                </c:pt>
                <c:pt idx="72">
                  <c:v>9813.15</c:v>
                </c:pt>
                <c:pt idx="73">
                  <c:v>10169.9</c:v>
                </c:pt>
                <c:pt idx="74">
                  <c:v>9862.4500000000007</c:v>
                </c:pt>
                <c:pt idx="75">
                  <c:v>9640.85</c:v>
                </c:pt>
                <c:pt idx="76">
                  <c:v>10491.85</c:v>
                </c:pt>
                <c:pt idx="77">
                  <c:v>10600.35</c:v>
                </c:pt>
                <c:pt idx="78">
                  <c:v>10048.5</c:v>
                </c:pt>
                <c:pt idx="79">
                  <c:v>10034.450000000001</c:v>
                </c:pt>
                <c:pt idx="80">
                  <c:v>10598.45</c:v>
                </c:pt>
                <c:pt idx="81">
                  <c:v>11297.45</c:v>
                </c:pt>
                <c:pt idx="82">
                  <c:v>10603.55</c:v>
                </c:pt>
                <c:pt idx="83">
                  <c:v>10936.9</c:v>
                </c:pt>
                <c:pt idx="84">
                  <c:v>11703.5</c:v>
                </c:pt>
                <c:pt idx="85">
                  <c:v>10820.55</c:v>
                </c:pt>
                <c:pt idx="86">
                  <c:v>10552.1</c:v>
                </c:pt>
                <c:pt idx="87">
                  <c:v>11078.1</c:v>
                </c:pt>
                <c:pt idx="88">
                  <c:v>11586.6</c:v>
                </c:pt>
                <c:pt idx="89">
                  <c:v>11701.15</c:v>
                </c:pt>
                <c:pt idx="90">
                  <c:v>12543.2</c:v>
                </c:pt>
                <c:pt idx="91">
                  <c:v>13217.35</c:v>
                </c:pt>
                <c:pt idx="92">
                  <c:v>12699.3</c:v>
                </c:pt>
                <c:pt idx="93">
                  <c:v>13381.65</c:v>
                </c:pt>
                <c:pt idx="94">
                  <c:v>13231.85</c:v>
                </c:pt>
                <c:pt idx="95">
                  <c:v>12611.7</c:v>
                </c:pt>
                <c:pt idx="96">
                  <c:v>13323.9</c:v>
                </c:pt>
                <c:pt idx="97">
                  <c:v>12731.8</c:v>
                </c:pt>
                <c:pt idx="98">
                  <c:v>12243.8</c:v>
                </c:pt>
                <c:pt idx="99">
                  <c:v>13189.25</c:v>
                </c:pt>
                <c:pt idx="100">
                  <c:v>14199</c:v>
                </c:pt>
                <c:pt idx="101">
                  <c:v>15147.65</c:v>
                </c:pt>
                <c:pt idx="102">
                  <c:v>15708.05</c:v>
                </c:pt>
                <c:pt idx="103">
                  <c:v>15670.25</c:v>
                </c:pt>
                <c:pt idx="104">
                  <c:v>16184.4</c:v>
                </c:pt>
                <c:pt idx="105">
                  <c:v>15916.2</c:v>
                </c:pt>
                <c:pt idx="106">
                  <c:v>17551.849999999999</c:v>
                </c:pt>
                <c:pt idx="107">
                  <c:v>18618.2</c:v>
                </c:pt>
                <c:pt idx="108">
                  <c:v>19227.150000000001</c:v>
                </c:pt>
                <c:pt idx="109">
                  <c:v>20412.400000000001</c:v>
                </c:pt>
                <c:pt idx="110">
                  <c:v>21419.1</c:v>
                </c:pt>
                <c:pt idx="111">
                  <c:v>22479.9</c:v>
                </c:pt>
                <c:pt idx="112">
                  <c:v>23419.599999999999</c:v>
                </c:pt>
                <c:pt idx="113">
                  <c:v>25200.6</c:v>
                </c:pt>
              </c:numCache>
            </c:numRef>
          </c:val>
          <c:smooth val="0"/>
          <c:extLst>
            <c:ext xmlns:c16="http://schemas.microsoft.com/office/drawing/2014/chart" uri="{C3380CC4-5D6E-409C-BE32-E72D297353CC}">
              <c16:uniqueId val="{00000002-E39C-468C-A52E-F5C170BC473E}"/>
            </c:ext>
          </c:extLst>
        </c:ser>
        <c:ser>
          <c:idx val="3"/>
          <c:order val="3"/>
          <c:tx>
            <c:strRef>
              <c:f>'Master Data'!$I$1</c:f>
              <c:strCache>
                <c:ptCount val="1"/>
                <c:pt idx="0">
                  <c:v>NIFTY FMCG</c:v>
                </c:pt>
              </c:strCache>
            </c:strRef>
          </c:tx>
          <c:spPr>
            <a:ln w="22225" cap="rnd">
              <a:solidFill>
                <a:schemeClr val="accent4"/>
              </a:solidFill>
              <a:round/>
            </a:ln>
            <a:effectLst/>
          </c:spPr>
          <c:marker>
            <c:symbol val="none"/>
          </c:marker>
          <c:cat>
            <c:numRef>
              <c:f>'Master Data'!$A$2:$A$115</c:f>
              <c:numCache>
                <c:formatCode>yyyy/mm</c:formatCode>
                <c:ptCount val="114"/>
                <c:pt idx="0">
                  <c:v>42035</c:v>
                </c:pt>
                <c:pt idx="1">
                  <c:v>42063</c:v>
                </c:pt>
                <c:pt idx="2">
                  <c:v>42091</c:v>
                </c:pt>
                <c:pt idx="3">
                  <c:v>42122</c:v>
                </c:pt>
                <c:pt idx="4">
                  <c:v>42152</c:v>
                </c:pt>
                <c:pt idx="5">
                  <c:v>42183</c:v>
                </c:pt>
                <c:pt idx="6">
                  <c:v>42213</c:v>
                </c:pt>
                <c:pt idx="7">
                  <c:v>42244</c:v>
                </c:pt>
                <c:pt idx="8">
                  <c:v>42275</c:v>
                </c:pt>
                <c:pt idx="9">
                  <c:v>42305</c:v>
                </c:pt>
                <c:pt idx="10">
                  <c:v>42336</c:v>
                </c:pt>
                <c:pt idx="11">
                  <c:v>42366</c:v>
                </c:pt>
                <c:pt idx="12">
                  <c:v>42397</c:v>
                </c:pt>
                <c:pt idx="13">
                  <c:v>42428</c:v>
                </c:pt>
                <c:pt idx="14">
                  <c:v>42457</c:v>
                </c:pt>
                <c:pt idx="15">
                  <c:v>42488</c:v>
                </c:pt>
                <c:pt idx="16">
                  <c:v>42518</c:v>
                </c:pt>
                <c:pt idx="17">
                  <c:v>42549</c:v>
                </c:pt>
                <c:pt idx="18">
                  <c:v>42579</c:v>
                </c:pt>
                <c:pt idx="19">
                  <c:v>42610</c:v>
                </c:pt>
                <c:pt idx="20">
                  <c:v>42641</c:v>
                </c:pt>
                <c:pt idx="21">
                  <c:v>42671</c:v>
                </c:pt>
                <c:pt idx="22">
                  <c:v>42702</c:v>
                </c:pt>
                <c:pt idx="23">
                  <c:v>42732</c:v>
                </c:pt>
                <c:pt idx="24">
                  <c:v>42763</c:v>
                </c:pt>
                <c:pt idx="25">
                  <c:v>42794</c:v>
                </c:pt>
                <c:pt idx="26">
                  <c:v>42822</c:v>
                </c:pt>
                <c:pt idx="27">
                  <c:v>42853</c:v>
                </c:pt>
                <c:pt idx="28">
                  <c:v>42883</c:v>
                </c:pt>
                <c:pt idx="29">
                  <c:v>42914</c:v>
                </c:pt>
                <c:pt idx="30">
                  <c:v>42944</c:v>
                </c:pt>
                <c:pt idx="31">
                  <c:v>42975</c:v>
                </c:pt>
                <c:pt idx="32">
                  <c:v>43006</c:v>
                </c:pt>
                <c:pt idx="33">
                  <c:v>43036</c:v>
                </c:pt>
                <c:pt idx="34">
                  <c:v>43067</c:v>
                </c:pt>
                <c:pt idx="35">
                  <c:v>43097</c:v>
                </c:pt>
                <c:pt idx="36">
                  <c:v>43128</c:v>
                </c:pt>
                <c:pt idx="37">
                  <c:v>43159</c:v>
                </c:pt>
                <c:pt idx="38">
                  <c:v>43187</c:v>
                </c:pt>
                <c:pt idx="39">
                  <c:v>43218</c:v>
                </c:pt>
                <c:pt idx="40">
                  <c:v>43248</c:v>
                </c:pt>
                <c:pt idx="41">
                  <c:v>43279</c:v>
                </c:pt>
                <c:pt idx="42">
                  <c:v>43309</c:v>
                </c:pt>
                <c:pt idx="43">
                  <c:v>43340</c:v>
                </c:pt>
                <c:pt idx="44">
                  <c:v>43371</c:v>
                </c:pt>
                <c:pt idx="45">
                  <c:v>43401</c:v>
                </c:pt>
                <c:pt idx="46">
                  <c:v>43432</c:v>
                </c:pt>
                <c:pt idx="47">
                  <c:v>43462</c:v>
                </c:pt>
                <c:pt idx="48">
                  <c:v>43493</c:v>
                </c:pt>
                <c:pt idx="49">
                  <c:v>43524</c:v>
                </c:pt>
                <c:pt idx="50">
                  <c:v>43552</c:v>
                </c:pt>
                <c:pt idx="51">
                  <c:v>43583</c:v>
                </c:pt>
                <c:pt idx="52">
                  <c:v>43613</c:v>
                </c:pt>
                <c:pt idx="53">
                  <c:v>43644</c:v>
                </c:pt>
                <c:pt idx="54">
                  <c:v>43674</c:v>
                </c:pt>
                <c:pt idx="55">
                  <c:v>43705</c:v>
                </c:pt>
                <c:pt idx="56">
                  <c:v>43736</c:v>
                </c:pt>
                <c:pt idx="57">
                  <c:v>43766</c:v>
                </c:pt>
                <c:pt idx="58">
                  <c:v>43797</c:v>
                </c:pt>
                <c:pt idx="59">
                  <c:v>43827</c:v>
                </c:pt>
                <c:pt idx="60">
                  <c:v>43858</c:v>
                </c:pt>
                <c:pt idx="61">
                  <c:v>43889</c:v>
                </c:pt>
                <c:pt idx="62">
                  <c:v>43918</c:v>
                </c:pt>
                <c:pt idx="63">
                  <c:v>43949</c:v>
                </c:pt>
                <c:pt idx="64">
                  <c:v>43979</c:v>
                </c:pt>
                <c:pt idx="65">
                  <c:v>44010</c:v>
                </c:pt>
                <c:pt idx="66">
                  <c:v>44040</c:v>
                </c:pt>
                <c:pt idx="67">
                  <c:v>44071</c:v>
                </c:pt>
                <c:pt idx="68">
                  <c:v>44102</c:v>
                </c:pt>
                <c:pt idx="69">
                  <c:v>44132</c:v>
                </c:pt>
                <c:pt idx="70">
                  <c:v>44163</c:v>
                </c:pt>
                <c:pt idx="71">
                  <c:v>44193</c:v>
                </c:pt>
                <c:pt idx="72">
                  <c:v>44224</c:v>
                </c:pt>
                <c:pt idx="73">
                  <c:v>44255</c:v>
                </c:pt>
                <c:pt idx="74">
                  <c:v>44283</c:v>
                </c:pt>
                <c:pt idx="75">
                  <c:v>44314</c:v>
                </c:pt>
                <c:pt idx="76">
                  <c:v>44344</c:v>
                </c:pt>
                <c:pt idx="77">
                  <c:v>44375</c:v>
                </c:pt>
                <c:pt idx="78">
                  <c:v>44405</c:v>
                </c:pt>
                <c:pt idx="79">
                  <c:v>44436</c:v>
                </c:pt>
                <c:pt idx="80">
                  <c:v>44467</c:v>
                </c:pt>
                <c:pt idx="81">
                  <c:v>44497</c:v>
                </c:pt>
                <c:pt idx="82">
                  <c:v>44528</c:v>
                </c:pt>
                <c:pt idx="83">
                  <c:v>44558</c:v>
                </c:pt>
                <c:pt idx="84">
                  <c:v>44589</c:v>
                </c:pt>
                <c:pt idx="85">
                  <c:v>44620</c:v>
                </c:pt>
                <c:pt idx="86">
                  <c:v>44648</c:v>
                </c:pt>
                <c:pt idx="87">
                  <c:v>44679</c:v>
                </c:pt>
                <c:pt idx="88">
                  <c:v>44709</c:v>
                </c:pt>
                <c:pt idx="89">
                  <c:v>44740</c:v>
                </c:pt>
                <c:pt idx="90">
                  <c:v>44770</c:v>
                </c:pt>
                <c:pt idx="91">
                  <c:v>44801</c:v>
                </c:pt>
                <c:pt idx="92">
                  <c:v>44832</c:v>
                </c:pt>
                <c:pt idx="93">
                  <c:v>44862</c:v>
                </c:pt>
                <c:pt idx="94">
                  <c:v>44893</c:v>
                </c:pt>
                <c:pt idx="95">
                  <c:v>44923</c:v>
                </c:pt>
                <c:pt idx="96">
                  <c:v>44954</c:v>
                </c:pt>
                <c:pt idx="97">
                  <c:v>44985</c:v>
                </c:pt>
                <c:pt idx="98">
                  <c:v>45013</c:v>
                </c:pt>
                <c:pt idx="99">
                  <c:v>45044</c:v>
                </c:pt>
                <c:pt idx="100">
                  <c:v>45074</c:v>
                </c:pt>
                <c:pt idx="101">
                  <c:v>45105</c:v>
                </c:pt>
                <c:pt idx="102">
                  <c:v>45135</c:v>
                </c:pt>
                <c:pt idx="103">
                  <c:v>45166</c:v>
                </c:pt>
                <c:pt idx="104">
                  <c:v>45197</c:v>
                </c:pt>
                <c:pt idx="105">
                  <c:v>45227</c:v>
                </c:pt>
                <c:pt idx="106">
                  <c:v>45258</c:v>
                </c:pt>
                <c:pt idx="107">
                  <c:v>45288</c:v>
                </c:pt>
                <c:pt idx="108">
                  <c:v>45319</c:v>
                </c:pt>
                <c:pt idx="109">
                  <c:v>45350</c:v>
                </c:pt>
                <c:pt idx="110">
                  <c:v>45379</c:v>
                </c:pt>
                <c:pt idx="111">
                  <c:v>45410</c:v>
                </c:pt>
                <c:pt idx="112">
                  <c:v>45440</c:v>
                </c:pt>
                <c:pt idx="113">
                  <c:v>45471</c:v>
                </c:pt>
              </c:numCache>
            </c:numRef>
          </c:cat>
          <c:val>
            <c:numRef>
              <c:f>'Master Data'!$I$2:$I$115</c:f>
              <c:numCache>
                <c:formatCode>0.00</c:formatCode>
                <c:ptCount val="114"/>
                <c:pt idx="0">
                  <c:v>21165.75</c:v>
                </c:pt>
                <c:pt idx="1">
                  <c:v>21102.35</c:v>
                </c:pt>
                <c:pt idx="2">
                  <c:v>19879.599999999999</c:v>
                </c:pt>
                <c:pt idx="3">
                  <c:v>19510.7</c:v>
                </c:pt>
                <c:pt idx="4">
                  <c:v>20107.3</c:v>
                </c:pt>
                <c:pt idx="5">
                  <c:v>20155.75</c:v>
                </c:pt>
                <c:pt idx="6">
                  <c:v>20920.45</c:v>
                </c:pt>
                <c:pt idx="7">
                  <c:v>20111.5</c:v>
                </c:pt>
                <c:pt idx="8">
                  <c:v>19956.650000000001</c:v>
                </c:pt>
                <c:pt idx="9">
                  <c:v>20118.3</c:v>
                </c:pt>
                <c:pt idx="10">
                  <c:v>20278.55</c:v>
                </c:pt>
                <c:pt idx="11">
                  <c:v>20192.650000000001</c:v>
                </c:pt>
                <c:pt idx="12">
                  <c:v>19132.650000000001</c:v>
                </c:pt>
                <c:pt idx="13">
                  <c:v>18331.599999999999</c:v>
                </c:pt>
                <c:pt idx="14">
                  <c:v>19764.150000000001</c:v>
                </c:pt>
                <c:pt idx="15">
                  <c:v>19737.7</c:v>
                </c:pt>
                <c:pt idx="16">
                  <c:v>20521.650000000001</c:v>
                </c:pt>
                <c:pt idx="17">
                  <c:v>21608.45</c:v>
                </c:pt>
                <c:pt idx="18">
                  <c:v>22228.85</c:v>
                </c:pt>
                <c:pt idx="19">
                  <c:v>22609.3</c:v>
                </c:pt>
                <c:pt idx="20">
                  <c:v>21542.05</c:v>
                </c:pt>
                <c:pt idx="21">
                  <c:v>21481.95</c:v>
                </c:pt>
                <c:pt idx="22">
                  <c:v>20487.900000000001</c:v>
                </c:pt>
                <c:pt idx="23">
                  <c:v>20754.099999999999</c:v>
                </c:pt>
                <c:pt idx="24">
                  <c:v>21832.65</c:v>
                </c:pt>
                <c:pt idx="25">
                  <c:v>22338.2</c:v>
                </c:pt>
                <c:pt idx="26">
                  <c:v>23542.3</c:v>
                </c:pt>
                <c:pt idx="27">
                  <c:v>23675.4</c:v>
                </c:pt>
                <c:pt idx="28">
                  <c:v>25841.8</c:v>
                </c:pt>
                <c:pt idx="29">
                  <c:v>26752.05</c:v>
                </c:pt>
                <c:pt idx="30">
                  <c:v>25744.35</c:v>
                </c:pt>
                <c:pt idx="31">
                  <c:v>25834.9</c:v>
                </c:pt>
                <c:pt idx="32">
                  <c:v>24480.799999999999</c:v>
                </c:pt>
                <c:pt idx="33">
                  <c:v>25687.7</c:v>
                </c:pt>
                <c:pt idx="34">
                  <c:v>25820.05</c:v>
                </c:pt>
                <c:pt idx="35">
                  <c:v>26851.5</c:v>
                </c:pt>
                <c:pt idx="36">
                  <c:v>27127.3</c:v>
                </c:pt>
                <c:pt idx="37">
                  <c:v>26513.7</c:v>
                </c:pt>
                <c:pt idx="38">
                  <c:v>26127.4</c:v>
                </c:pt>
                <c:pt idx="39">
                  <c:v>28772.75</c:v>
                </c:pt>
                <c:pt idx="40">
                  <c:v>28814.3</c:v>
                </c:pt>
                <c:pt idx="41">
                  <c:v>28966</c:v>
                </c:pt>
                <c:pt idx="42">
                  <c:v>31007.25</c:v>
                </c:pt>
                <c:pt idx="43">
                  <c:v>32911.550000000003</c:v>
                </c:pt>
                <c:pt idx="44">
                  <c:v>29757.7</c:v>
                </c:pt>
                <c:pt idx="45">
                  <c:v>28547.1</c:v>
                </c:pt>
                <c:pt idx="46">
                  <c:v>30126.25</c:v>
                </c:pt>
                <c:pt idx="47">
                  <c:v>30516.65</c:v>
                </c:pt>
                <c:pt idx="48">
                  <c:v>29800.55</c:v>
                </c:pt>
                <c:pt idx="49">
                  <c:v>29262.85</c:v>
                </c:pt>
                <c:pt idx="50">
                  <c:v>30321.4</c:v>
                </c:pt>
                <c:pt idx="51">
                  <c:v>30336.9</c:v>
                </c:pt>
                <c:pt idx="52">
                  <c:v>29850.400000000001</c:v>
                </c:pt>
                <c:pt idx="53">
                  <c:v>29546.05</c:v>
                </c:pt>
                <c:pt idx="54">
                  <c:v>29065.95</c:v>
                </c:pt>
                <c:pt idx="55">
                  <c:v>29257.35</c:v>
                </c:pt>
                <c:pt idx="56">
                  <c:v>31134.5</c:v>
                </c:pt>
                <c:pt idx="57">
                  <c:v>32319.75</c:v>
                </c:pt>
                <c:pt idx="58">
                  <c:v>30975.5</c:v>
                </c:pt>
                <c:pt idx="59">
                  <c:v>30121.5</c:v>
                </c:pt>
                <c:pt idx="60">
                  <c:v>30775.3</c:v>
                </c:pt>
                <c:pt idx="61">
                  <c:v>29310.25</c:v>
                </c:pt>
                <c:pt idx="62">
                  <c:v>27319.200000000001</c:v>
                </c:pt>
                <c:pt idx="63">
                  <c:v>28669.3</c:v>
                </c:pt>
                <c:pt idx="64">
                  <c:v>29296.95</c:v>
                </c:pt>
                <c:pt idx="65">
                  <c:v>30063.25</c:v>
                </c:pt>
                <c:pt idx="66">
                  <c:v>30872.45</c:v>
                </c:pt>
                <c:pt idx="67">
                  <c:v>30595.15</c:v>
                </c:pt>
                <c:pt idx="68">
                  <c:v>29841.75</c:v>
                </c:pt>
                <c:pt idx="69">
                  <c:v>29428.45</c:v>
                </c:pt>
                <c:pt idx="70">
                  <c:v>31718.799999999999</c:v>
                </c:pt>
                <c:pt idx="71">
                  <c:v>34177.1</c:v>
                </c:pt>
                <c:pt idx="72">
                  <c:v>33121.050000000003</c:v>
                </c:pt>
                <c:pt idx="73">
                  <c:v>32443.15</c:v>
                </c:pt>
                <c:pt idx="74">
                  <c:v>34931.699999999997</c:v>
                </c:pt>
                <c:pt idx="75">
                  <c:v>33623.449999999997</c:v>
                </c:pt>
                <c:pt idx="76">
                  <c:v>35243.1</c:v>
                </c:pt>
                <c:pt idx="77">
                  <c:v>36093.199999999997</c:v>
                </c:pt>
                <c:pt idx="78">
                  <c:v>36051.9</c:v>
                </c:pt>
                <c:pt idx="79">
                  <c:v>39529.699999999997</c:v>
                </c:pt>
                <c:pt idx="80">
                  <c:v>40426.550000000003</c:v>
                </c:pt>
                <c:pt idx="81">
                  <c:v>38222.1</c:v>
                </c:pt>
                <c:pt idx="82">
                  <c:v>37386.949999999997</c:v>
                </c:pt>
                <c:pt idx="83">
                  <c:v>37579.949999999997</c:v>
                </c:pt>
                <c:pt idx="84">
                  <c:v>36467.25</c:v>
                </c:pt>
                <c:pt idx="85">
                  <c:v>35515.4</c:v>
                </c:pt>
                <c:pt idx="86">
                  <c:v>36287.75</c:v>
                </c:pt>
                <c:pt idx="87">
                  <c:v>38204.15</c:v>
                </c:pt>
                <c:pt idx="88">
                  <c:v>38713.449999999997</c:v>
                </c:pt>
                <c:pt idx="89">
                  <c:v>37664.550000000003</c:v>
                </c:pt>
                <c:pt idx="90">
                  <c:v>42487.4</c:v>
                </c:pt>
                <c:pt idx="91">
                  <c:v>43821.15</c:v>
                </c:pt>
                <c:pt idx="92">
                  <c:v>44405.65</c:v>
                </c:pt>
                <c:pt idx="93">
                  <c:v>44296.3</c:v>
                </c:pt>
                <c:pt idx="94">
                  <c:v>45536.55</c:v>
                </c:pt>
                <c:pt idx="95">
                  <c:v>44171.45</c:v>
                </c:pt>
                <c:pt idx="96">
                  <c:v>44456.9</c:v>
                </c:pt>
                <c:pt idx="97">
                  <c:v>44940.45</c:v>
                </c:pt>
                <c:pt idx="98">
                  <c:v>45904.9</c:v>
                </c:pt>
                <c:pt idx="99">
                  <c:v>47814.1</c:v>
                </c:pt>
                <c:pt idx="100">
                  <c:v>51042.75</c:v>
                </c:pt>
                <c:pt idx="101">
                  <c:v>52194.75</c:v>
                </c:pt>
                <c:pt idx="102">
                  <c:v>52636.85</c:v>
                </c:pt>
                <c:pt idx="103">
                  <c:v>51092.65</c:v>
                </c:pt>
                <c:pt idx="104">
                  <c:v>51602.65</c:v>
                </c:pt>
                <c:pt idx="105">
                  <c:v>51262.6</c:v>
                </c:pt>
                <c:pt idx="106">
                  <c:v>53013.8</c:v>
                </c:pt>
                <c:pt idx="107">
                  <c:v>56987.199999999997</c:v>
                </c:pt>
                <c:pt idx="108">
                  <c:v>55071.4</c:v>
                </c:pt>
                <c:pt idx="109">
                  <c:v>54015.6</c:v>
                </c:pt>
                <c:pt idx="110">
                  <c:v>53949.2</c:v>
                </c:pt>
                <c:pt idx="111">
                  <c:v>54240.6</c:v>
                </c:pt>
                <c:pt idx="112">
                  <c:v>54107.35</c:v>
                </c:pt>
                <c:pt idx="113">
                  <c:v>56756.85</c:v>
                </c:pt>
              </c:numCache>
            </c:numRef>
          </c:val>
          <c:smooth val="0"/>
          <c:extLst>
            <c:ext xmlns:c16="http://schemas.microsoft.com/office/drawing/2014/chart" uri="{C3380CC4-5D6E-409C-BE32-E72D297353CC}">
              <c16:uniqueId val="{00000003-E39C-468C-A52E-F5C170BC473E}"/>
            </c:ext>
          </c:extLst>
        </c:ser>
        <c:dLbls>
          <c:showLegendKey val="0"/>
          <c:showVal val="0"/>
          <c:showCatName val="0"/>
          <c:showSerName val="0"/>
          <c:showPercent val="0"/>
          <c:showBubbleSize val="0"/>
        </c:dLbls>
        <c:smooth val="0"/>
        <c:axId val="219745184"/>
        <c:axId val="219761984"/>
      </c:lineChart>
      <c:dateAx>
        <c:axId val="219745184"/>
        <c:scaling>
          <c:orientation val="minMax"/>
        </c:scaling>
        <c:delete val="0"/>
        <c:axPos val="b"/>
        <c:numFmt formatCode="yyyy/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761984"/>
        <c:crosses val="autoZero"/>
        <c:auto val="1"/>
        <c:lblOffset val="100"/>
        <c:baseTimeUnit val="months"/>
      </c:dateAx>
      <c:valAx>
        <c:axId val="219761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745184"/>
        <c:crosses val="autoZero"/>
        <c:crossBetween val="between"/>
      </c:valAx>
      <c:spPr>
        <a:noFill/>
        <a:ln>
          <a:noFill/>
        </a:ln>
        <a:effectLst/>
      </c:spPr>
    </c:plotArea>
    <c:legend>
      <c:legendPos val="b"/>
      <c:layout>
        <c:manualLayout>
          <c:xMode val="edge"/>
          <c:yMode val="edge"/>
          <c:x val="0.17206982911623292"/>
          <c:y val="0.81709601486060646"/>
          <c:w val="0.64336668483852322"/>
          <c:h val="6.44703652731087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latin typeface="Times New Roman" panose="02020603050405020304" pitchFamily="18" charset="0"/>
                <a:cs typeface="Times New Roman" panose="02020603050405020304" pitchFamily="18" charset="0"/>
              </a:rPr>
              <a:t>Repo Rate vs CPI Inflation: COVID-19 Period</a:t>
            </a:r>
            <a:endParaRPr lang="en-IN"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2072894020498018"/>
          <c:y val="0.13242316074165855"/>
          <c:w val="0.74266035771050665"/>
          <c:h val="0.4476656731734619"/>
        </c:manualLayout>
      </c:layout>
      <c:lineChart>
        <c:grouping val="standard"/>
        <c:varyColors val="0"/>
        <c:ser>
          <c:idx val="0"/>
          <c:order val="0"/>
          <c:tx>
            <c:strRef>
              <c:f>'COVID Impact'!$B$1</c:f>
              <c:strCache>
                <c:ptCount val="1"/>
                <c:pt idx="0">
                  <c:v>Repo Rate (%)</c:v>
                </c:pt>
              </c:strCache>
            </c:strRef>
          </c:tx>
          <c:spPr>
            <a:ln w="25400" cap="rnd">
              <a:solidFill>
                <a:srgbClr val="00B0F0"/>
              </a:solidFill>
              <a:round/>
            </a:ln>
            <a:effectLst/>
          </c:spPr>
          <c:marker>
            <c:symbol val="circle"/>
            <c:size val="5"/>
            <c:spPr>
              <a:solidFill>
                <a:schemeClr val="accent1"/>
              </a:solidFill>
              <a:ln w="9525">
                <a:solidFill>
                  <a:schemeClr val="accent1"/>
                </a:solidFill>
              </a:ln>
              <a:effectLst/>
            </c:spPr>
          </c:marker>
          <c:cat>
            <c:numRef>
              <c:f>'COVID Impact'!$A$3:$A$14</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Impact'!$B$3:$B$14</c:f>
              <c:numCache>
                <c:formatCode>0.00</c:formatCode>
                <c:ptCount val="12"/>
                <c:pt idx="0">
                  <c:v>4.4000000000000004</c:v>
                </c:pt>
                <c:pt idx="1">
                  <c:v>4.4000000000000004</c:v>
                </c:pt>
                <c:pt idx="2">
                  <c:v>4</c:v>
                </c:pt>
                <c:pt idx="3">
                  <c:v>4</c:v>
                </c:pt>
                <c:pt idx="4">
                  <c:v>4</c:v>
                </c:pt>
                <c:pt idx="5">
                  <c:v>4</c:v>
                </c:pt>
                <c:pt idx="6">
                  <c:v>4</c:v>
                </c:pt>
                <c:pt idx="7">
                  <c:v>4</c:v>
                </c:pt>
                <c:pt idx="8">
                  <c:v>4</c:v>
                </c:pt>
                <c:pt idx="9">
                  <c:v>4</c:v>
                </c:pt>
                <c:pt idx="10">
                  <c:v>4</c:v>
                </c:pt>
                <c:pt idx="11">
                  <c:v>4</c:v>
                </c:pt>
              </c:numCache>
            </c:numRef>
          </c:val>
          <c:smooth val="0"/>
          <c:extLst>
            <c:ext xmlns:c16="http://schemas.microsoft.com/office/drawing/2014/chart" uri="{C3380CC4-5D6E-409C-BE32-E72D297353CC}">
              <c16:uniqueId val="{00000000-F66A-4866-9BB4-25BE8C72EC2B}"/>
            </c:ext>
          </c:extLst>
        </c:ser>
        <c:dLbls>
          <c:showLegendKey val="0"/>
          <c:showVal val="0"/>
          <c:showCatName val="0"/>
          <c:showSerName val="0"/>
          <c:showPercent val="0"/>
          <c:showBubbleSize val="0"/>
        </c:dLbls>
        <c:marker val="1"/>
        <c:smooth val="0"/>
        <c:axId val="1441147056"/>
        <c:axId val="1441148016"/>
      </c:lineChart>
      <c:lineChart>
        <c:grouping val="standard"/>
        <c:varyColors val="0"/>
        <c:ser>
          <c:idx val="1"/>
          <c:order val="1"/>
          <c:tx>
            <c:strRef>
              <c:f>'COVID Impact'!$D$1</c:f>
              <c:strCache>
                <c:ptCount val="1"/>
                <c:pt idx="0">
                  <c:v>CPI Inflation %</c:v>
                </c:pt>
              </c:strCache>
            </c:strRef>
          </c:tx>
          <c:spPr>
            <a:ln w="25400" cap="rnd">
              <a:solidFill>
                <a:srgbClr val="EE0000"/>
              </a:solidFill>
              <a:round/>
            </a:ln>
            <a:effectLst/>
          </c:spPr>
          <c:marker>
            <c:symbol val="circle"/>
            <c:size val="5"/>
            <c:spPr>
              <a:solidFill>
                <a:schemeClr val="accent2"/>
              </a:solidFill>
              <a:ln w="9525">
                <a:solidFill>
                  <a:schemeClr val="accent2"/>
                </a:solidFill>
              </a:ln>
              <a:effectLst/>
            </c:spPr>
          </c:marker>
          <c:cat>
            <c:numRef>
              <c:f>'COVID Impact'!$A$3:$A$14</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Impact'!$D$3:$D$14</c:f>
              <c:numCache>
                <c:formatCode>0.00%</c:formatCode>
                <c:ptCount val="12"/>
                <c:pt idx="0">
                  <c:v>5.8400000000000001E-2</c:v>
                </c:pt>
                <c:pt idx="1">
                  <c:v>0</c:v>
                </c:pt>
                <c:pt idx="2">
                  <c:v>0</c:v>
                </c:pt>
                <c:pt idx="3">
                  <c:v>6.2300000000000001E-2</c:v>
                </c:pt>
                <c:pt idx="4">
                  <c:v>6.7299999999999999E-2</c:v>
                </c:pt>
                <c:pt idx="5">
                  <c:v>6.6900000000000001E-2</c:v>
                </c:pt>
                <c:pt idx="6">
                  <c:v>7.2700000000000001E-2</c:v>
                </c:pt>
                <c:pt idx="7">
                  <c:v>7.6100000000000001E-2</c:v>
                </c:pt>
                <c:pt idx="8">
                  <c:v>6.93E-2</c:v>
                </c:pt>
                <c:pt idx="9">
                  <c:v>4.5900000000000003E-2</c:v>
                </c:pt>
                <c:pt idx="10">
                  <c:v>4.0599999999999997E-2</c:v>
                </c:pt>
                <c:pt idx="11">
                  <c:v>5.0299999999999997E-2</c:v>
                </c:pt>
              </c:numCache>
            </c:numRef>
          </c:val>
          <c:smooth val="0"/>
          <c:extLst>
            <c:ext xmlns:c16="http://schemas.microsoft.com/office/drawing/2014/chart" uri="{C3380CC4-5D6E-409C-BE32-E72D297353CC}">
              <c16:uniqueId val="{00000001-F66A-4866-9BB4-25BE8C72EC2B}"/>
            </c:ext>
          </c:extLst>
        </c:ser>
        <c:dLbls>
          <c:showLegendKey val="0"/>
          <c:showVal val="0"/>
          <c:showCatName val="0"/>
          <c:showSerName val="0"/>
          <c:showPercent val="0"/>
          <c:showBubbleSize val="0"/>
        </c:dLbls>
        <c:marker val="1"/>
        <c:smooth val="0"/>
        <c:axId val="1441160976"/>
        <c:axId val="1441166736"/>
      </c:lineChart>
      <c:dateAx>
        <c:axId val="1441147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yyyy/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48016"/>
        <c:crosses val="autoZero"/>
        <c:auto val="1"/>
        <c:lblOffset val="100"/>
        <c:baseTimeUnit val="months"/>
      </c:dateAx>
      <c:valAx>
        <c:axId val="1441148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Repo</a:t>
                </a:r>
                <a:r>
                  <a:rPr lang="en-IN" baseline="0"/>
                  <a:t> Rate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47056"/>
        <c:crosses val="autoZero"/>
        <c:crossBetween val="between"/>
      </c:valAx>
      <c:valAx>
        <c:axId val="144116673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CPI</a:t>
                </a:r>
                <a:r>
                  <a:rPr lang="en-IN" baseline="0"/>
                  <a:t> Inflation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60976"/>
        <c:crosses val="max"/>
        <c:crossBetween val="between"/>
      </c:valAx>
      <c:dateAx>
        <c:axId val="1441160976"/>
        <c:scaling>
          <c:orientation val="minMax"/>
        </c:scaling>
        <c:delete val="1"/>
        <c:axPos val="b"/>
        <c:numFmt formatCode="yyyy/mm" sourceLinked="1"/>
        <c:majorTickMark val="out"/>
        <c:minorTickMark val="none"/>
        <c:tickLblPos val="nextTo"/>
        <c:crossAx val="1441166736"/>
        <c:crosses val="autoZero"/>
        <c:auto val="1"/>
        <c:lblOffset val="100"/>
        <c:baseTimeUnit val="months"/>
      </c:dateAx>
      <c:spPr>
        <a:noFill/>
        <a:ln>
          <a:noFill/>
        </a:ln>
        <a:effectLst/>
      </c:spPr>
    </c:plotArea>
    <c:legend>
      <c:legendPos val="b"/>
      <c:layout>
        <c:manualLayout>
          <c:xMode val="edge"/>
          <c:yMode val="edge"/>
          <c:x val="0.28034930668469227"/>
          <c:y val="0.79271871481776368"/>
          <c:w val="0.42073990171182196"/>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latin typeface="Times New Roman" panose="02020603050405020304" pitchFamily="18" charset="0"/>
                <a:cs typeface="Times New Roman" panose="02020603050405020304" pitchFamily="18" charset="0"/>
              </a:rPr>
              <a:t>Sectoral Recovery During COVID-19 (Normalized to Mar 2020 = 100)</a:t>
            </a:r>
            <a:endParaRPr lang="en-IN"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8.135589317653831E-2"/>
          <c:y val="0.20615735461801596"/>
          <c:w val="0.89357883267202565"/>
          <c:h val="0.43776295351906552"/>
        </c:manualLayout>
      </c:layout>
      <c:lineChart>
        <c:grouping val="standard"/>
        <c:varyColors val="0"/>
        <c:ser>
          <c:idx val="0"/>
          <c:order val="0"/>
          <c:tx>
            <c:strRef>
              <c:f>'COVID Impact'!$B$19</c:f>
              <c:strCache>
                <c:ptCount val="1"/>
                <c:pt idx="0">
                  <c:v>NIFTY 50</c:v>
                </c:pt>
              </c:strCache>
            </c:strRef>
          </c:tx>
          <c:spPr>
            <a:ln w="28575" cap="rnd">
              <a:solidFill>
                <a:schemeClr val="accent1"/>
              </a:solidFill>
              <a:round/>
            </a:ln>
            <a:effectLst/>
          </c:spPr>
          <c:marker>
            <c:symbol val="none"/>
          </c:marker>
          <c:cat>
            <c:numRef>
              <c:f>'COVID Impact'!$A$20:$A$31</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Impact'!$B$20:$B$31</c:f>
              <c:numCache>
                <c:formatCode>0.00</c:formatCode>
                <c:ptCount val="12"/>
                <c:pt idx="0">
                  <c:v>100</c:v>
                </c:pt>
                <c:pt idx="1">
                  <c:v>114.68000348928497</c:v>
                </c:pt>
                <c:pt idx="2">
                  <c:v>111.42798988107351</c:v>
                </c:pt>
                <c:pt idx="3">
                  <c:v>119.82320956064088</c:v>
                </c:pt>
                <c:pt idx="4">
                  <c:v>128.79474281061906</c:v>
                </c:pt>
                <c:pt idx="5">
                  <c:v>132.44744264487801</c:v>
                </c:pt>
                <c:pt idx="6">
                  <c:v>130.8196911982786</c:v>
                </c:pt>
                <c:pt idx="7">
                  <c:v>135.41217178913087</c:v>
                </c:pt>
                <c:pt idx="8">
                  <c:v>150.84120845570064</c:v>
                </c:pt>
                <c:pt idx="9">
                  <c:v>162.62103457299875</c:v>
                </c:pt>
                <c:pt idx="10">
                  <c:v>158.58335029513535</c:v>
                </c:pt>
                <c:pt idx="11">
                  <c:v>168.98781657991918</c:v>
                </c:pt>
              </c:numCache>
            </c:numRef>
          </c:val>
          <c:smooth val="0"/>
          <c:extLst>
            <c:ext xmlns:c16="http://schemas.microsoft.com/office/drawing/2014/chart" uri="{C3380CC4-5D6E-409C-BE32-E72D297353CC}">
              <c16:uniqueId val="{00000000-F7B0-4049-AC5C-2D441B4D3A64}"/>
            </c:ext>
          </c:extLst>
        </c:ser>
        <c:ser>
          <c:idx val="1"/>
          <c:order val="1"/>
          <c:tx>
            <c:strRef>
              <c:f>'COVID Impact'!$C$19</c:f>
              <c:strCache>
                <c:ptCount val="1"/>
                <c:pt idx="0">
                  <c:v>NIFTY BANK</c:v>
                </c:pt>
              </c:strCache>
            </c:strRef>
          </c:tx>
          <c:spPr>
            <a:ln w="28575" cap="rnd">
              <a:solidFill>
                <a:schemeClr val="accent2"/>
              </a:solidFill>
              <a:round/>
            </a:ln>
            <a:effectLst/>
          </c:spPr>
          <c:marker>
            <c:symbol val="none"/>
          </c:marker>
          <c:cat>
            <c:numRef>
              <c:f>'COVID Impact'!$A$20:$A$31</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Impact'!$C$20:$C$31</c:f>
              <c:numCache>
                <c:formatCode>0.00</c:formatCode>
                <c:ptCount val="12"/>
                <c:pt idx="0">
                  <c:v>100</c:v>
                </c:pt>
                <c:pt idx="1">
                  <c:v>112.48694107814458</c:v>
                </c:pt>
                <c:pt idx="2">
                  <c:v>100.80051190973674</c:v>
                </c:pt>
                <c:pt idx="3">
                  <c:v>111.62844755536983</c:v>
                </c:pt>
                <c:pt idx="4">
                  <c:v>113.03828875888007</c:v>
                </c:pt>
                <c:pt idx="5">
                  <c:v>124.08248015043877</c:v>
                </c:pt>
                <c:pt idx="6">
                  <c:v>112.05495194316757</c:v>
                </c:pt>
                <c:pt idx="7">
                  <c:v>124.84799414960301</c:v>
                </c:pt>
                <c:pt idx="8">
                  <c:v>154.66490806519013</c:v>
                </c:pt>
                <c:pt idx="9">
                  <c:v>163.30991433347262</c:v>
                </c:pt>
                <c:pt idx="10">
                  <c:v>159.66099038863351</c:v>
                </c:pt>
                <c:pt idx="11">
                  <c:v>181.79899707480149</c:v>
                </c:pt>
              </c:numCache>
            </c:numRef>
          </c:val>
          <c:smooth val="0"/>
          <c:extLst>
            <c:ext xmlns:c16="http://schemas.microsoft.com/office/drawing/2014/chart" uri="{C3380CC4-5D6E-409C-BE32-E72D297353CC}">
              <c16:uniqueId val="{00000001-F7B0-4049-AC5C-2D441B4D3A64}"/>
            </c:ext>
          </c:extLst>
        </c:ser>
        <c:ser>
          <c:idx val="2"/>
          <c:order val="2"/>
          <c:tx>
            <c:strRef>
              <c:f>'COVID Impact'!$D$19</c:f>
              <c:strCache>
                <c:ptCount val="1"/>
                <c:pt idx="0">
                  <c:v>NIFTY IT</c:v>
                </c:pt>
              </c:strCache>
            </c:strRef>
          </c:tx>
          <c:spPr>
            <a:ln w="28575" cap="rnd">
              <a:solidFill>
                <a:schemeClr val="accent3"/>
              </a:solidFill>
              <a:round/>
            </a:ln>
            <a:effectLst/>
          </c:spPr>
          <c:marker>
            <c:symbol val="none"/>
          </c:marker>
          <c:cat>
            <c:numRef>
              <c:f>'COVID Impact'!$A$20:$A$31</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Impact'!$D$20:$D$31</c:f>
              <c:numCache>
                <c:formatCode>0.00</c:formatCode>
                <c:ptCount val="12"/>
                <c:pt idx="0">
                  <c:v>100</c:v>
                </c:pt>
                <c:pt idx="1">
                  <c:v>110.53538760464288</c:v>
                </c:pt>
                <c:pt idx="2">
                  <c:v>109.76875736956121</c:v>
                </c:pt>
                <c:pt idx="3">
                  <c:v>115.59624402110683</c:v>
                </c:pt>
                <c:pt idx="4">
                  <c:v>141.58841710639197</c:v>
                </c:pt>
                <c:pt idx="5">
                  <c:v>140.46804793299719</c:v>
                </c:pt>
                <c:pt idx="6">
                  <c:v>156.31343698706874</c:v>
                </c:pt>
                <c:pt idx="7">
                  <c:v>163.87827933232265</c:v>
                </c:pt>
                <c:pt idx="8">
                  <c:v>170.52253861552146</c:v>
                </c:pt>
                <c:pt idx="9">
                  <c:v>190.00325142102767</c:v>
                </c:pt>
                <c:pt idx="10">
                  <c:v>193.09327660974722</c:v>
                </c:pt>
                <c:pt idx="11">
                  <c:v>190.39577236918907</c:v>
                </c:pt>
              </c:numCache>
            </c:numRef>
          </c:val>
          <c:smooth val="0"/>
          <c:extLst>
            <c:ext xmlns:c16="http://schemas.microsoft.com/office/drawing/2014/chart" uri="{C3380CC4-5D6E-409C-BE32-E72D297353CC}">
              <c16:uniqueId val="{00000002-F7B0-4049-AC5C-2D441B4D3A64}"/>
            </c:ext>
          </c:extLst>
        </c:ser>
        <c:ser>
          <c:idx val="3"/>
          <c:order val="3"/>
          <c:tx>
            <c:strRef>
              <c:f>'COVID Impact'!$E$19</c:f>
              <c:strCache>
                <c:ptCount val="1"/>
                <c:pt idx="0">
                  <c:v>NIFTY AUTO</c:v>
                </c:pt>
              </c:strCache>
            </c:strRef>
          </c:tx>
          <c:spPr>
            <a:ln w="28575" cap="rnd">
              <a:solidFill>
                <a:schemeClr val="accent4"/>
              </a:solidFill>
              <a:round/>
            </a:ln>
            <a:effectLst/>
          </c:spPr>
          <c:marker>
            <c:symbol val="none"/>
          </c:marker>
          <c:cat>
            <c:numRef>
              <c:f>'COVID Impact'!$A$20:$A$31</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Impact'!$E$20:$E$31</c:f>
              <c:numCache>
                <c:formatCode>0.00</c:formatCode>
                <c:ptCount val="12"/>
                <c:pt idx="0">
                  <c:v>100</c:v>
                </c:pt>
                <c:pt idx="1">
                  <c:v>124.73104643544058</c:v>
                </c:pt>
                <c:pt idx="2">
                  <c:v>131.43956206539428</c:v>
                </c:pt>
                <c:pt idx="3">
                  <c:v>142.01487963139095</c:v>
                </c:pt>
                <c:pt idx="4">
                  <c:v>153.86363156003634</c:v>
                </c:pt>
                <c:pt idx="5">
                  <c:v>165.71238348868175</c:v>
                </c:pt>
                <c:pt idx="6">
                  <c:v>167.14433665166021</c:v>
                </c:pt>
                <c:pt idx="7">
                  <c:v>163.98030139707902</c:v>
                </c:pt>
                <c:pt idx="8">
                  <c:v>187.93143533489737</c:v>
                </c:pt>
                <c:pt idx="9">
                  <c:v>194.31234544416967</c:v>
                </c:pt>
                <c:pt idx="10">
                  <c:v>207.40916872741107</c:v>
                </c:pt>
                <c:pt idx="11">
                  <c:v>214.9493796630947</c:v>
                </c:pt>
              </c:numCache>
            </c:numRef>
          </c:val>
          <c:smooth val="0"/>
          <c:extLst>
            <c:ext xmlns:c16="http://schemas.microsoft.com/office/drawing/2014/chart" uri="{C3380CC4-5D6E-409C-BE32-E72D297353CC}">
              <c16:uniqueId val="{00000003-F7B0-4049-AC5C-2D441B4D3A64}"/>
            </c:ext>
          </c:extLst>
        </c:ser>
        <c:ser>
          <c:idx val="4"/>
          <c:order val="4"/>
          <c:tx>
            <c:strRef>
              <c:f>'COVID Impact'!$F$19</c:f>
              <c:strCache>
                <c:ptCount val="1"/>
                <c:pt idx="0">
                  <c:v>NIFTY FMCG</c:v>
                </c:pt>
              </c:strCache>
            </c:strRef>
          </c:tx>
          <c:spPr>
            <a:ln w="28575" cap="rnd">
              <a:solidFill>
                <a:schemeClr val="accent5"/>
              </a:solidFill>
              <a:round/>
            </a:ln>
            <a:effectLst/>
          </c:spPr>
          <c:marker>
            <c:symbol val="none"/>
          </c:marker>
          <c:cat>
            <c:numRef>
              <c:f>'COVID Impact'!$A$20:$A$31</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Impact'!$F$20:$F$31</c:f>
              <c:numCache>
                <c:formatCode>0.00</c:formatCode>
                <c:ptCount val="12"/>
                <c:pt idx="0">
                  <c:v>100</c:v>
                </c:pt>
                <c:pt idx="1">
                  <c:v>104.94194559137895</c:v>
                </c:pt>
                <c:pt idx="2">
                  <c:v>107.23941403847843</c:v>
                </c:pt>
                <c:pt idx="3">
                  <c:v>110.04440100735013</c:v>
                </c:pt>
                <c:pt idx="4">
                  <c:v>113.0064203929837</c:v>
                </c:pt>
                <c:pt idx="5">
                  <c:v>111.99138334943923</c:v>
                </c:pt>
                <c:pt idx="6">
                  <c:v>109.23361591847491</c:v>
                </c:pt>
                <c:pt idx="7">
                  <c:v>107.72076049079035</c:v>
                </c:pt>
                <c:pt idx="8">
                  <c:v>116.10442472693197</c:v>
                </c:pt>
                <c:pt idx="9">
                  <c:v>125.10285806319364</c:v>
                </c:pt>
                <c:pt idx="10">
                  <c:v>121.23726170605289</c:v>
                </c:pt>
                <c:pt idx="11">
                  <c:v>118.75585668687224</c:v>
                </c:pt>
              </c:numCache>
            </c:numRef>
          </c:val>
          <c:smooth val="0"/>
          <c:extLst>
            <c:ext xmlns:c16="http://schemas.microsoft.com/office/drawing/2014/chart" uri="{C3380CC4-5D6E-409C-BE32-E72D297353CC}">
              <c16:uniqueId val="{00000004-F7B0-4049-AC5C-2D441B4D3A64}"/>
            </c:ext>
          </c:extLst>
        </c:ser>
        <c:ser>
          <c:idx val="5"/>
          <c:order val="5"/>
          <c:tx>
            <c:strRef>
              <c:f>'COVID Impact'!$G$19</c:f>
              <c:strCache>
                <c:ptCount val="1"/>
                <c:pt idx="0">
                  <c:v>NIFTY REALTY</c:v>
                </c:pt>
              </c:strCache>
            </c:strRef>
          </c:tx>
          <c:spPr>
            <a:ln w="28575" cap="rnd">
              <a:solidFill>
                <a:schemeClr val="accent6"/>
              </a:solidFill>
              <a:round/>
            </a:ln>
            <a:effectLst/>
          </c:spPr>
          <c:marker>
            <c:symbol val="none"/>
          </c:marker>
          <c:cat>
            <c:numRef>
              <c:f>'COVID Impact'!$A$20:$A$31</c:f>
              <c:numCache>
                <c:formatCode>yyyy/mm</c:formatCode>
                <c:ptCount val="12"/>
                <c:pt idx="0">
                  <c:v>43918</c:v>
                </c:pt>
                <c:pt idx="1">
                  <c:v>43949</c:v>
                </c:pt>
                <c:pt idx="2">
                  <c:v>43979</c:v>
                </c:pt>
                <c:pt idx="3">
                  <c:v>44010</c:v>
                </c:pt>
                <c:pt idx="4">
                  <c:v>44040</c:v>
                </c:pt>
                <c:pt idx="5">
                  <c:v>44071</c:v>
                </c:pt>
                <c:pt idx="6">
                  <c:v>44102</c:v>
                </c:pt>
                <c:pt idx="7">
                  <c:v>44132</c:v>
                </c:pt>
                <c:pt idx="8">
                  <c:v>44163</c:v>
                </c:pt>
                <c:pt idx="9">
                  <c:v>44193</c:v>
                </c:pt>
                <c:pt idx="10">
                  <c:v>44224</c:v>
                </c:pt>
                <c:pt idx="11">
                  <c:v>44255</c:v>
                </c:pt>
              </c:numCache>
            </c:numRef>
          </c:cat>
          <c:val>
            <c:numRef>
              <c:f>'COVID Impact'!$G$20:$G$31</c:f>
              <c:numCache>
                <c:formatCode>0.00</c:formatCode>
                <c:ptCount val="12"/>
                <c:pt idx="0">
                  <c:v>100</c:v>
                </c:pt>
                <c:pt idx="1">
                  <c:v>106.72364672364674</c:v>
                </c:pt>
                <c:pt idx="2">
                  <c:v>102.62108262108262</c:v>
                </c:pt>
                <c:pt idx="3">
                  <c:v>115.47008547008548</c:v>
                </c:pt>
                <c:pt idx="4">
                  <c:v>114.52991452991452</c:v>
                </c:pt>
                <c:pt idx="5">
                  <c:v>126.92307692307692</c:v>
                </c:pt>
                <c:pt idx="6">
                  <c:v>120.74074074074075</c:v>
                </c:pt>
                <c:pt idx="7">
                  <c:v>130.02849002849001</c:v>
                </c:pt>
                <c:pt idx="8">
                  <c:v>148.83190883190883</c:v>
                </c:pt>
                <c:pt idx="9">
                  <c:v>178.83190883190883</c:v>
                </c:pt>
                <c:pt idx="10">
                  <c:v>174.15954415954417</c:v>
                </c:pt>
                <c:pt idx="11">
                  <c:v>199.31623931623932</c:v>
                </c:pt>
              </c:numCache>
            </c:numRef>
          </c:val>
          <c:smooth val="0"/>
          <c:extLst>
            <c:ext xmlns:c16="http://schemas.microsoft.com/office/drawing/2014/chart" uri="{C3380CC4-5D6E-409C-BE32-E72D297353CC}">
              <c16:uniqueId val="{00000005-F7B0-4049-AC5C-2D441B4D3A64}"/>
            </c:ext>
          </c:extLst>
        </c:ser>
        <c:dLbls>
          <c:showLegendKey val="0"/>
          <c:showVal val="0"/>
          <c:showCatName val="0"/>
          <c:showSerName val="0"/>
          <c:showPercent val="0"/>
          <c:showBubbleSize val="0"/>
        </c:dLbls>
        <c:smooth val="0"/>
        <c:axId val="1441136496"/>
        <c:axId val="1441139376"/>
      </c:lineChart>
      <c:dateAx>
        <c:axId val="1441136496"/>
        <c:scaling>
          <c:orientation val="minMax"/>
        </c:scaling>
        <c:delete val="0"/>
        <c:axPos val="b"/>
        <c:numFmt formatCode="yyyy/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39376"/>
        <c:crosses val="autoZero"/>
        <c:auto val="1"/>
        <c:lblOffset val="100"/>
        <c:baseTimeUnit val="months"/>
      </c:dateAx>
      <c:valAx>
        <c:axId val="1441139376"/>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36496"/>
        <c:crosses val="autoZero"/>
        <c:crossBetween val="between"/>
      </c:valAx>
      <c:spPr>
        <a:noFill/>
        <a:ln>
          <a:noFill/>
        </a:ln>
        <a:effectLst/>
      </c:spPr>
    </c:plotArea>
    <c:legend>
      <c:legendPos val="b"/>
      <c:layout>
        <c:manualLayout>
          <c:xMode val="edge"/>
          <c:yMode val="edge"/>
          <c:x val="4.5822413190518288E-2"/>
          <c:y val="0.81356844647554749"/>
          <c:w val="0.89999991776484856"/>
          <c:h val="7.69674714263909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latin typeface="Times New Roman" panose="02020603050405020304" pitchFamily="18" charset="0"/>
                <a:cs typeface="Times New Roman" panose="02020603050405020304" pitchFamily="18" charset="0"/>
              </a:rPr>
              <a:t>Sectoral Drawdowns and Recoveries During COVID</a:t>
            </a:r>
            <a:endParaRPr lang="en-IN"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5514909594634005"/>
          <c:y val="0.12073039742212674"/>
          <c:w val="0.79459044181977256"/>
          <c:h val="0.57424968495479423"/>
        </c:manualLayout>
      </c:layout>
      <c:barChart>
        <c:barDir val="bar"/>
        <c:grouping val="clustered"/>
        <c:varyColors val="0"/>
        <c:ser>
          <c:idx val="0"/>
          <c:order val="0"/>
          <c:tx>
            <c:strRef>
              <c:f>'COVID Impact'!$K$19</c:f>
              <c:strCache>
                <c:ptCount val="1"/>
                <c:pt idx="0">
                  <c:v>% Fall</c:v>
                </c:pt>
              </c:strCache>
            </c:strRef>
          </c:tx>
          <c:spPr>
            <a:solidFill>
              <a:srgbClr val="EE0000"/>
            </a:solidFill>
            <a:ln>
              <a:noFill/>
            </a:ln>
            <a:effectLst/>
          </c:spPr>
          <c:invertIfNegative val="0"/>
          <c:cat>
            <c:strRef>
              <c:f>'COVID Impact'!$J$20:$J$25</c:f>
              <c:strCache>
                <c:ptCount val="6"/>
                <c:pt idx="0">
                  <c:v>NIFTY 50</c:v>
                </c:pt>
                <c:pt idx="1">
                  <c:v>NIFTY BANK</c:v>
                </c:pt>
                <c:pt idx="2">
                  <c:v>NIFTY IT</c:v>
                </c:pt>
                <c:pt idx="3">
                  <c:v>NIFTY AUTO</c:v>
                </c:pt>
                <c:pt idx="4">
                  <c:v>NIFTY FMCG</c:v>
                </c:pt>
                <c:pt idx="5">
                  <c:v>NIFTY REALTY</c:v>
                </c:pt>
              </c:strCache>
            </c:strRef>
          </c:cat>
          <c:val>
            <c:numRef>
              <c:f>'COVID Impact'!$K$20:$K$25</c:f>
              <c:numCache>
                <c:formatCode>0.00%</c:formatCode>
                <c:ptCount val="6"/>
                <c:pt idx="0">
                  <c:v>-0.23246367755038275</c:v>
                </c:pt>
                <c:pt idx="1">
                  <c:v>-0.34319478919894403</c:v>
                </c:pt>
                <c:pt idx="2">
                  <c:v>-0.16100098928873105</c:v>
                </c:pt>
                <c:pt idx="3">
                  <c:v>-0.31469665915888728</c:v>
                </c:pt>
                <c:pt idx="4">
                  <c:v>-6.7930160950520693E-2</c:v>
                </c:pt>
                <c:pt idx="5">
                  <c:v>-0.37444305827838176</c:v>
                </c:pt>
              </c:numCache>
            </c:numRef>
          </c:val>
          <c:extLst>
            <c:ext xmlns:c16="http://schemas.microsoft.com/office/drawing/2014/chart" uri="{C3380CC4-5D6E-409C-BE32-E72D297353CC}">
              <c16:uniqueId val="{00000000-D0AE-42BE-9C94-922A81B6B547}"/>
            </c:ext>
          </c:extLst>
        </c:ser>
        <c:ser>
          <c:idx val="1"/>
          <c:order val="1"/>
          <c:tx>
            <c:strRef>
              <c:f>'COVID Impact'!$L$19</c:f>
              <c:strCache>
                <c:ptCount val="1"/>
                <c:pt idx="0">
                  <c:v>% Recovery</c:v>
                </c:pt>
              </c:strCache>
            </c:strRef>
          </c:tx>
          <c:spPr>
            <a:solidFill>
              <a:schemeClr val="accent6"/>
            </a:solidFill>
            <a:ln>
              <a:noFill/>
            </a:ln>
            <a:effectLst/>
          </c:spPr>
          <c:invertIfNegative val="0"/>
          <c:cat>
            <c:strRef>
              <c:f>'COVID Impact'!$J$20:$J$25</c:f>
              <c:strCache>
                <c:ptCount val="6"/>
                <c:pt idx="0">
                  <c:v>NIFTY 50</c:v>
                </c:pt>
                <c:pt idx="1">
                  <c:v>NIFTY BANK</c:v>
                </c:pt>
                <c:pt idx="2">
                  <c:v>NIFTY IT</c:v>
                </c:pt>
                <c:pt idx="3">
                  <c:v>NIFTY AUTO</c:v>
                </c:pt>
                <c:pt idx="4">
                  <c:v>NIFTY FMCG</c:v>
                </c:pt>
                <c:pt idx="5">
                  <c:v>NIFTY REALTY</c:v>
                </c:pt>
              </c:strCache>
            </c:strRef>
          </c:cat>
          <c:val>
            <c:numRef>
              <c:f>'COVID Impact'!$L$20:$L$25</c:f>
              <c:numCache>
                <c:formatCode>0.00%</c:formatCode>
                <c:ptCount val="6"/>
                <c:pt idx="0">
                  <c:v>0.41474878664733472</c:v>
                </c:pt>
                <c:pt idx="1">
                  <c:v>0.42517242725326465</c:v>
                </c:pt>
                <c:pt idx="2">
                  <c:v>0.50633726551924196</c:v>
                </c:pt>
                <c:pt idx="3">
                  <c:v>0.52027133217405408</c:v>
                </c:pt>
                <c:pt idx="4">
                  <c:v>0.21792526558970782</c:v>
                </c:pt>
                <c:pt idx="5">
                  <c:v>0.47478677240760137</c:v>
                </c:pt>
              </c:numCache>
            </c:numRef>
          </c:val>
          <c:extLst>
            <c:ext xmlns:c16="http://schemas.microsoft.com/office/drawing/2014/chart" uri="{C3380CC4-5D6E-409C-BE32-E72D297353CC}">
              <c16:uniqueId val="{00000001-D0AE-42BE-9C94-922A81B6B547}"/>
            </c:ext>
          </c:extLst>
        </c:ser>
        <c:dLbls>
          <c:showLegendKey val="0"/>
          <c:showVal val="0"/>
          <c:showCatName val="0"/>
          <c:showSerName val="0"/>
          <c:showPercent val="0"/>
          <c:showBubbleSize val="0"/>
        </c:dLbls>
        <c:gapWidth val="182"/>
        <c:axId val="1142909680"/>
        <c:axId val="1142898160"/>
      </c:barChart>
      <c:catAx>
        <c:axId val="1142909680"/>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898160"/>
        <c:crosses val="autoZero"/>
        <c:auto val="1"/>
        <c:lblAlgn val="ctr"/>
        <c:lblOffset val="100"/>
        <c:noMultiLvlLbl val="0"/>
      </c:catAx>
      <c:valAx>
        <c:axId val="1142898160"/>
        <c:scaling>
          <c:orientation val="minMax"/>
          <c:max val="0.5"/>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909680"/>
        <c:crosses val="autoZero"/>
        <c:crossBetween val="between"/>
        <c:majorUnit val="0.2"/>
      </c:valAx>
      <c:spPr>
        <a:noFill/>
        <a:ln>
          <a:noFill/>
        </a:ln>
        <a:effectLst/>
      </c:spPr>
    </c:plotArea>
    <c:legend>
      <c:legendPos val="b"/>
      <c:layout>
        <c:manualLayout>
          <c:xMode val="edge"/>
          <c:yMode val="edge"/>
          <c:x val="0.38277741324001158"/>
          <c:y val="0.78571377825892064"/>
          <c:w val="0.22981536162146399"/>
          <c:h val="7.250319274000524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[Master_Data.xlsx]Pivot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latin typeface="Times New Roman" panose="02020603050405020304" pitchFamily="18" charset="0"/>
                <a:cs typeface="Times New Roman" panose="02020603050405020304" pitchFamily="18" charset="0"/>
              </a:rPr>
              <a:t>Repo Rate vs CPI Inflation by Monetary Policy Phase</a:t>
            </a:r>
            <a:endParaRPr lang="en-IN"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1.8921475875118398E-2"/>
              <c:y val="-6.148282097649186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1.8921475875118259E-2"/>
              <c:y val="2.1699819168173599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3.7842951750236865E-3"/>
              <c:y val="-3.6166365280289367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456335342188186E-2"/>
          <c:y val="0.20209594053907817"/>
          <c:w val="0.62920716036323276"/>
          <c:h val="0.60585040793951384"/>
        </c:manualLayout>
      </c:layout>
      <c:barChart>
        <c:barDir val="col"/>
        <c:grouping val="clustered"/>
        <c:varyColors val="0"/>
        <c:ser>
          <c:idx val="0"/>
          <c:order val="0"/>
          <c:tx>
            <c:strRef>
              <c:f>'Pivot Tables'!$B$16</c:f>
              <c:strCache>
                <c:ptCount val="1"/>
                <c:pt idx="0">
                  <c:v>Average of Repo Rate (%)</c:v>
                </c:pt>
              </c:strCache>
            </c:strRef>
          </c:tx>
          <c:spPr>
            <a:solidFill>
              <a:schemeClr val="accent1"/>
            </a:solidFill>
            <a:ln>
              <a:noFill/>
            </a:ln>
            <a:effectLst/>
          </c:spPr>
          <c:invertIfNegative val="0"/>
          <c:cat>
            <c:strRef>
              <c:f>'Pivot Tables'!$A$17:$A$19</c:f>
              <c:strCache>
                <c:ptCount val="3"/>
                <c:pt idx="0">
                  <c:v>Neutral</c:v>
                </c:pt>
                <c:pt idx="1">
                  <c:v>Rate Cut</c:v>
                </c:pt>
                <c:pt idx="2">
                  <c:v>Rate Hike</c:v>
                </c:pt>
              </c:strCache>
            </c:strRef>
          </c:cat>
          <c:val>
            <c:numRef>
              <c:f>'Pivot Tables'!$B$17:$B$19</c:f>
              <c:numCache>
                <c:formatCode>0.00</c:formatCode>
                <c:ptCount val="3"/>
                <c:pt idx="0">
                  <c:v>4</c:v>
                </c:pt>
                <c:pt idx="1">
                  <c:v>6.2361538461538428</c:v>
                </c:pt>
                <c:pt idx="2">
                  <c:v>6.1750000000000007</c:v>
                </c:pt>
              </c:numCache>
            </c:numRef>
          </c:val>
          <c:extLst>
            <c:ext xmlns:c16="http://schemas.microsoft.com/office/drawing/2014/chart" uri="{C3380CC4-5D6E-409C-BE32-E72D297353CC}">
              <c16:uniqueId val="{00000000-2633-476A-8FC9-DCDCAC60E663}"/>
            </c:ext>
          </c:extLst>
        </c:ser>
        <c:dLbls>
          <c:showLegendKey val="0"/>
          <c:showVal val="0"/>
          <c:showCatName val="0"/>
          <c:showSerName val="0"/>
          <c:showPercent val="0"/>
          <c:showBubbleSize val="0"/>
        </c:dLbls>
        <c:gapWidth val="219"/>
        <c:axId val="74523695"/>
        <c:axId val="74540495"/>
      </c:barChart>
      <c:lineChart>
        <c:grouping val="standard"/>
        <c:varyColors val="0"/>
        <c:ser>
          <c:idx val="1"/>
          <c:order val="1"/>
          <c:tx>
            <c:strRef>
              <c:f>'Pivot Tables'!$C$16</c:f>
              <c:strCache>
                <c:ptCount val="1"/>
                <c:pt idx="0">
                  <c:v>Average of CPI (%)</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4-2633-476A-8FC9-DCDCAC60E663}"/>
              </c:ext>
            </c:extLst>
          </c:dPt>
          <c:dPt>
            <c:idx val="1"/>
            <c:marker>
              <c:symbol val="none"/>
            </c:marker>
            <c:bubble3D val="0"/>
            <c:extLst>
              <c:ext xmlns:c16="http://schemas.microsoft.com/office/drawing/2014/chart" uri="{C3380CC4-5D6E-409C-BE32-E72D297353CC}">
                <c16:uniqueId val="{00000003-2633-476A-8FC9-DCDCAC60E663}"/>
              </c:ext>
            </c:extLst>
          </c:dPt>
          <c:dPt>
            <c:idx val="2"/>
            <c:marker>
              <c:symbol val="none"/>
            </c:marker>
            <c:bubble3D val="0"/>
            <c:extLst>
              <c:ext xmlns:c16="http://schemas.microsoft.com/office/drawing/2014/chart" uri="{C3380CC4-5D6E-409C-BE32-E72D297353CC}">
                <c16:uniqueId val="{00000002-2633-476A-8FC9-DCDCAC60E663}"/>
              </c:ext>
            </c:extLst>
          </c:dPt>
          <c:dLbls>
            <c:dLbl>
              <c:idx val="0"/>
              <c:layout>
                <c:manualLayout>
                  <c:x val="-3.7842951750236865E-3"/>
                  <c:y val="-3.61663652802893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633-476A-8FC9-DCDCAC60E663}"/>
                </c:ext>
              </c:extLst>
            </c:dLbl>
            <c:dLbl>
              <c:idx val="1"/>
              <c:layout>
                <c:manualLayout>
                  <c:x val="1.8921475875118259E-2"/>
                  <c:y val="2.16998191681735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633-476A-8FC9-DCDCAC60E663}"/>
                </c:ext>
              </c:extLst>
            </c:dLbl>
            <c:dLbl>
              <c:idx val="2"/>
              <c:layout>
                <c:manualLayout>
                  <c:x val="-1.8921475875118398E-2"/>
                  <c:y val="-6.1482820976491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633-476A-8FC9-DCDCAC60E663}"/>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Tables'!$A$17:$A$19</c:f>
              <c:strCache>
                <c:ptCount val="3"/>
                <c:pt idx="0">
                  <c:v>Neutral</c:v>
                </c:pt>
                <c:pt idx="1">
                  <c:v>Rate Cut</c:v>
                </c:pt>
                <c:pt idx="2">
                  <c:v>Rate Hike</c:v>
                </c:pt>
              </c:strCache>
            </c:strRef>
          </c:cat>
          <c:val>
            <c:numRef>
              <c:f>'Pivot Tables'!$C$17:$C$19</c:f>
              <c:numCache>
                <c:formatCode>0.00%</c:formatCode>
                <c:ptCount val="3"/>
                <c:pt idx="0">
                  <c:v>5.8504347826086961E-2</c:v>
                </c:pt>
                <c:pt idx="1">
                  <c:v>4.2938095238095213E-2</c:v>
                </c:pt>
                <c:pt idx="2">
                  <c:v>5.815E-2</c:v>
                </c:pt>
              </c:numCache>
            </c:numRef>
          </c:val>
          <c:smooth val="0"/>
          <c:extLst>
            <c:ext xmlns:c16="http://schemas.microsoft.com/office/drawing/2014/chart" uri="{C3380CC4-5D6E-409C-BE32-E72D297353CC}">
              <c16:uniqueId val="{00000001-2633-476A-8FC9-DCDCAC60E663}"/>
            </c:ext>
          </c:extLst>
        </c:ser>
        <c:dLbls>
          <c:showLegendKey val="0"/>
          <c:showVal val="0"/>
          <c:showCatName val="0"/>
          <c:showSerName val="0"/>
          <c:showPercent val="0"/>
          <c:showBubbleSize val="0"/>
        </c:dLbls>
        <c:marker val="1"/>
        <c:smooth val="0"/>
        <c:axId val="74585135"/>
        <c:axId val="74583695"/>
      </c:lineChart>
      <c:catAx>
        <c:axId val="7452369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40495"/>
        <c:crosses val="autoZero"/>
        <c:auto val="1"/>
        <c:lblAlgn val="ctr"/>
        <c:lblOffset val="100"/>
        <c:noMultiLvlLbl val="0"/>
      </c:catAx>
      <c:valAx>
        <c:axId val="74540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Repo</a:t>
                </a:r>
                <a:r>
                  <a:rPr lang="en-IN" baseline="0"/>
                  <a:t> Rate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23695"/>
        <c:crosses val="autoZero"/>
        <c:crossBetween val="between"/>
      </c:valAx>
      <c:valAx>
        <c:axId val="74583695"/>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CPI</a:t>
                </a:r>
                <a:r>
                  <a:rPr lang="en-IN" baseline="0"/>
                  <a:t> Inflation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85135"/>
        <c:crosses val="max"/>
        <c:crossBetween val="between"/>
      </c:valAx>
      <c:catAx>
        <c:axId val="74585135"/>
        <c:scaling>
          <c:orientation val="minMax"/>
        </c:scaling>
        <c:delete val="1"/>
        <c:axPos val="b"/>
        <c:numFmt formatCode="General" sourceLinked="1"/>
        <c:majorTickMark val="out"/>
        <c:minorTickMark val="none"/>
        <c:tickLblPos val="nextTo"/>
        <c:crossAx val="74583695"/>
        <c:crosses val="autoZero"/>
        <c:auto val="1"/>
        <c:lblAlgn val="ctr"/>
        <c:lblOffset val="100"/>
        <c:noMultiLvlLbl val="0"/>
      </c:catAx>
      <c:spPr>
        <a:noFill/>
        <a:ln>
          <a:noFill/>
        </a:ln>
        <a:effectLst/>
      </c:spPr>
    </c:plotArea>
    <c:legend>
      <c:legendPos val="r"/>
      <c:layout>
        <c:manualLayout>
          <c:xMode val="edge"/>
          <c:yMode val="edge"/>
          <c:x val="0.83528736060310338"/>
          <c:y val="2.0470447523173504E-2"/>
          <c:w val="0.15525190145933745"/>
          <c:h val="0.322892454898833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[Master_Data.xlsx]Pivot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latin typeface="Times New Roman" panose="02020603050405020304" pitchFamily="18" charset="0"/>
                <a:cs typeface="Times New Roman" panose="02020603050405020304" pitchFamily="18" charset="0"/>
              </a:rPr>
              <a:t>Avg Monthly Returns by Sector (per phase)</a:t>
            </a:r>
            <a:endParaRPr lang="en-IN"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c:f>
              <c:strCache>
                <c:ptCount val="1"/>
                <c:pt idx="0">
                  <c:v>Average of NIFTY 50 Return</c:v>
                </c:pt>
              </c:strCache>
            </c:strRef>
          </c:tx>
          <c:spPr>
            <a:solidFill>
              <a:schemeClr val="accent1"/>
            </a:solidFill>
            <a:ln>
              <a:noFill/>
            </a:ln>
            <a:effectLst/>
          </c:spPr>
          <c:invertIfNegative val="0"/>
          <c:cat>
            <c:strRef>
              <c:f>'Pivot Tables'!$A$3:$A$5</c:f>
              <c:strCache>
                <c:ptCount val="3"/>
                <c:pt idx="0">
                  <c:v>Neutral</c:v>
                </c:pt>
                <c:pt idx="1">
                  <c:v>Rate Cut</c:v>
                </c:pt>
                <c:pt idx="2">
                  <c:v>Rate Hike</c:v>
                </c:pt>
              </c:strCache>
            </c:strRef>
          </c:cat>
          <c:val>
            <c:numRef>
              <c:f>'Pivot Tables'!$B$3:$B$5</c:f>
              <c:numCache>
                <c:formatCode>0.00%</c:formatCode>
                <c:ptCount val="3"/>
                <c:pt idx="0">
                  <c:v>2.634350715912832E-2</c:v>
                </c:pt>
                <c:pt idx="1">
                  <c:v>2.6745139065533353E-3</c:v>
                </c:pt>
                <c:pt idx="2">
                  <c:v>1.3813421188482526E-2</c:v>
                </c:pt>
              </c:numCache>
            </c:numRef>
          </c:val>
          <c:extLst>
            <c:ext xmlns:c16="http://schemas.microsoft.com/office/drawing/2014/chart" uri="{C3380CC4-5D6E-409C-BE32-E72D297353CC}">
              <c16:uniqueId val="{00000000-9219-45FE-AD4D-AF71EEBD57B7}"/>
            </c:ext>
          </c:extLst>
        </c:ser>
        <c:ser>
          <c:idx val="1"/>
          <c:order val="1"/>
          <c:tx>
            <c:strRef>
              <c:f>'Pivot Tables'!$C$2</c:f>
              <c:strCache>
                <c:ptCount val="1"/>
                <c:pt idx="0">
                  <c:v>Average of NIFTY BANK Return</c:v>
                </c:pt>
              </c:strCache>
            </c:strRef>
          </c:tx>
          <c:spPr>
            <a:solidFill>
              <a:schemeClr val="accent2"/>
            </a:solidFill>
            <a:ln>
              <a:noFill/>
            </a:ln>
            <a:effectLst/>
          </c:spPr>
          <c:invertIfNegative val="0"/>
          <c:cat>
            <c:strRef>
              <c:f>'Pivot Tables'!$A$3:$A$5</c:f>
              <c:strCache>
                <c:ptCount val="3"/>
                <c:pt idx="0">
                  <c:v>Neutral</c:v>
                </c:pt>
                <c:pt idx="1">
                  <c:v>Rate Cut</c:v>
                </c:pt>
                <c:pt idx="2">
                  <c:v>Rate Hike</c:v>
                </c:pt>
              </c:strCache>
            </c:strRef>
          </c:cat>
          <c:val>
            <c:numRef>
              <c:f>'Pivot Tables'!$C$3:$C$5</c:f>
              <c:numCache>
                <c:formatCode>0.00%</c:formatCode>
                <c:ptCount val="3"/>
                <c:pt idx="0">
                  <c:v>3.031481498891803E-2</c:v>
                </c:pt>
                <c:pt idx="1">
                  <c:v>2.3282084042691763E-3</c:v>
                </c:pt>
                <c:pt idx="2">
                  <c:v>1.5396788819652507E-2</c:v>
                </c:pt>
              </c:numCache>
            </c:numRef>
          </c:val>
          <c:extLst>
            <c:ext xmlns:c16="http://schemas.microsoft.com/office/drawing/2014/chart" uri="{C3380CC4-5D6E-409C-BE32-E72D297353CC}">
              <c16:uniqueId val="{00000001-9219-45FE-AD4D-AF71EEBD57B7}"/>
            </c:ext>
          </c:extLst>
        </c:ser>
        <c:ser>
          <c:idx val="2"/>
          <c:order val="2"/>
          <c:tx>
            <c:strRef>
              <c:f>'Pivot Tables'!$D$2</c:f>
              <c:strCache>
                <c:ptCount val="1"/>
                <c:pt idx="0">
                  <c:v>Average of NIFTY IT Return</c:v>
                </c:pt>
              </c:strCache>
            </c:strRef>
          </c:tx>
          <c:spPr>
            <a:solidFill>
              <a:schemeClr val="accent3"/>
            </a:solidFill>
            <a:ln>
              <a:noFill/>
            </a:ln>
            <a:effectLst/>
          </c:spPr>
          <c:invertIfNegative val="0"/>
          <c:cat>
            <c:strRef>
              <c:f>'Pivot Tables'!$A$3:$A$5</c:f>
              <c:strCache>
                <c:ptCount val="3"/>
                <c:pt idx="0">
                  <c:v>Neutral</c:v>
                </c:pt>
                <c:pt idx="1">
                  <c:v>Rate Cut</c:v>
                </c:pt>
                <c:pt idx="2">
                  <c:v>Rate Hike</c:v>
                </c:pt>
              </c:strCache>
            </c:strRef>
          </c:cat>
          <c:val>
            <c:numRef>
              <c:f>'Pivot Tables'!$D$3:$D$5</c:f>
              <c:numCache>
                <c:formatCode>0.00%</c:formatCode>
                <c:ptCount val="3"/>
                <c:pt idx="0">
                  <c:v>3.8701124277011306E-2</c:v>
                </c:pt>
                <c:pt idx="1">
                  <c:v>4.0219735637059238E-3</c:v>
                </c:pt>
                <c:pt idx="2">
                  <c:v>6.5015283897192954E-3</c:v>
                </c:pt>
              </c:numCache>
            </c:numRef>
          </c:val>
          <c:extLst>
            <c:ext xmlns:c16="http://schemas.microsoft.com/office/drawing/2014/chart" uri="{C3380CC4-5D6E-409C-BE32-E72D297353CC}">
              <c16:uniqueId val="{00000002-9219-45FE-AD4D-AF71EEBD57B7}"/>
            </c:ext>
          </c:extLst>
        </c:ser>
        <c:ser>
          <c:idx val="3"/>
          <c:order val="3"/>
          <c:tx>
            <c:strRef>
              <c:f>'Pivot Tables'!$E$2</c:f>
              <c:strCache>
                <c:ptCount val="1"/>
                <c:pt idx="0">
                  <c:v>Average of NIFTY AUTO Return</c:v>
                </c:pt>
              </c:strCache>
            </c:strRef>
          </c:tx>
          <c:spPr>
            <a:solidFill>
              <a:schemeClr val="accent4"/>
            </a:solidFill>
            <a:ln>
              <a:noFill/>
            </a:ln>
            <a:effectLst/>
          </c:spPr>
          <c:invertIfNegative val="0"/>
          <c:cat>
            <c:strRef>
              <c:f>'Pivot Tables'!$A$3:$A$5</c:f>
              <c:strCache>
                <c:ptCount val="3"/>
                <c:pt idx="0">
                  <c:v>Neutral</c:v>
                </c:pt>
                <c:pt idx="1">
                  <c:v>Rate Cut</c:v>
                </c:pt>
                <c:pt idx="2">
                  <c:v>Rate Hike</c:v>
                </c:pt>
              </c:strCache>
            </c:strRef>
          </c:cat>
          <c:val>
            <c:numRef>
              <c:f>'Pivot Tables'!$E$3:$E$5</c:f>
              <c:numCache>
                <c:formatCode>0.00%</c:formatCode>
                <c:ptCount val="3"/>
                <c:pt idx="0">
                  <c:v>2.6899893358327872E-2</c:v>
                </c:pt>
                <c:pt idx="1">
                  <c:v>-2.593618768836473E-3</c:v>
                </c:pt>
                <c:pt idx="2">
                  <c:v>3.2986803324261078E-2</c:v>
                </c:pt>
              </c:numCache>
            </c:numRef>
          </c:val>
          <c:extLst>
            <c:ext xmlns:c16="http://schemas.microsoft.com/office/drawing/2014/chart" uri="{C3380CC4-5D6E-409C-BE32-E72D297353CC}">
              <c16:uniqueId val="{00000003-9219-45FE-AD4D-AF71EEBD57B7}"/>
            </c:ext>
          </c:extLst>
        </c:ser>
        <c:ser>
          <c:idx val="4"/>
          <c:order val="4"/>
          <c:tx>
            <c:strRef>
              <c:f>'Pivot Tables'!$F$2</c:f>
              <c:strCache>
                <c:ptCount val="1"/>
                <c:pt idx="0">
                  <c:v>Average of NIFTY FMCG Return</c:v>
                </c:pt>
              </c:strCache>
            </c:strRef>
          </c:tx>
          <c:spPr>
            <a:solidFill>
              <a:schemeClr val="accent5"/>
            </a:solidFill>
            <a:ln>
              <a:noFill/>
            </a:ln>
            <a:effectLst/>
          </c:spPr>
          <c:invertIfNegative val="0"/>
          <c:cat>
            <c:strRef>
              <c:f>'Pivot Tables'!$A$3:$A$5</c:f>
              <c:strCache>
                <c:ptCount val="3"/>
                <c:pt idx="0">
                  <c:v>Neutral</c:v>
                </c:pt>
                <c:pt idx="1">
                  <c:v>Rate Cut</c:v>
                </c:pt>
                <c:pt idx="2">
                  <c:v>Rate Hike</c:v>
                </c:pt>
              </c:strCache>
            </c:strRef>
          </c:cat>
          <c:val>
            <c:numRef>
              <c:f>'Pivot Tables'!$F$3:$F$5</c:f>
              <c:numCache>
                <c:formatCode>0.00%</c:formatCode>
                <c:ptCount val="3"/>
                <c:pt idx="0">
                  <c:v>1.2468056686039066E-2</c:v>
                </c:pt>
                <c:pt idx="1">
                  <c:v>5.911412653802902E-3</c:v>
                </c:pt>
                <c:pt idx="2">
                  <c:v>1.5945682350450747E-2</c:v>
                </c:pt>
              </c:numCache>
            </c:numRef>
          </c:val>
          <c:extLst>
            <c:ext xmlns:c16="http://schemas.microsoft.com/office/drawing/2014/chart" uri="{C3380CC4-5D6E-409C-BE32-E72D297353CC}">
              <c16:uniqueId val="{00000004-9219-45FE-AD4D-AF71EEBD57B7}"/>
            </c:ext>
          </c:extLst>
        </c:ser>
        <c:ser>
          <c:idx val="5"/>
          <c:order val="5"/>
          <c:tx>
            <c:strRef>
              <c:f>'Pivot Tables'!$G$2</c:f>
              <c:strCache>
                <c:ptCount val="1"/>
                <c:pt idx="0">
                  <c:v>Average of NIFTY REALTY Return</c:v>
                </c:pt>
              </c:strCache>
            </c:strRef>
          </c:tx>
          <c:spPr>
            <a:solidFill>
              <a:schemeClr val="accent6"/>
            </a:solidFill>
            <a:ln>
              <a:noFill/>
            </a:ln>
            <a:effectLst/>
          </c:spPr>
          <c:invertIfNegative val="0"/>
          <c:cat>
            <c:strRef>
              <c:f>'Pivot Tables'!$A$3:$A$5</c:f>
              <c:strCache>
                <c:ptCount val="3"/>
                <c:pt idx="0">
                  <c:v>Neutral</c:v>
                </c:pt>
                <c:pt idx="1">
                  <c:v>Rate Cut</c:v>
                </c:pt>
                <c:pt idx="2">
                  <c:v>Rate Hike</c:v>
                </c:pt>
              </c:strCache>
            </c:strRef>
          </c:cat>
          <c:val>
            <c:numRef>
              <c:f>'Pivot Tables'!$G$3:$G$5</c:f>
              <c:numCache>
                <c:formatCode>0.00%</c:formatCode>
                <c:ptCount val="3"/>
                <c:pt idx="0">
                  <c:v>4.4686849479222135E-2</c:v>
                </c:pt>
                <c:pt idx="1">
                  <c:v>7.5494334506650228E-4</c:v>
                </c:pt>
                <c:pt idx="2">
                  <c:v>3.8198308133245311E-2</c:v>
                </c:pt>
              </c:numCache>
            </c:numRef>
          </c:val>
          <c:extLst>
            <c:ext xmlns:c16="http://schemas.microsoft.com/office/drawing/2014/chart" uri="{C3380CC4-5D6E-409C-BE32-E72D297353CC}">
              <c16:uniqueId val="{00000005-9219-45FE-AD4D-AF71EEBD57B7}"/>
            </c:ext>
          </c:extLst>
        </c:ser>
        <c:dLbls>
          <c:showLegendKey val="0"/>
          <c:showVal val="0"/>
          <c:showCatName val="0"/>
          <c:showSerName val="0"/>
          <c:showPercent val="0"/>
          <c:showBubbleSize val="0"/>
        </c:dLbls>
        <c:gapWidth val="182"/>
        <c:axId val="422245583"/>
        <c:axId val="422240303"/>
      </c:barChart>
      <c:catAx>
        <c:axId val="422245583"/>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240303"/>
        <c:crosses val="autoZero"/>
        <c:auto val="1"/>
        <c:lblAlgn val="ctr"/>
        <c:lblOffset val="100"/>
        <c:noMultiLvlLbl val="0"/>
      </c:catAx>
      <c:valAx>
        <c:axId val="42224030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245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[Master_Data.xlsx]Pivot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latin typeface="Times New Roman" panose="02020603050405020304" pitchFamily="18" charset="0"/>
                <a:cs typeface="Times New Roman" panose="02020603050405020304" pitchFamily="18" charset="0"/>
              </a:rPr>
              <a:t>Sector Volatility Chart</a:t>
            </a:r>
            <a:endParaRPr lang="en-IN"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Tables'!$B$9</c:f>
              <c:strCache>
                <c:ptCount val="1"/>
                <c:pt idx="0">
                  <c:v>StdDev of NIFTY 50 Return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Tables'!$A$10:$A$12</c:f>
              <c:strCache>
                <c:ptCount val="3"/>
                <c:pt idx="0">
                  <c:v>Neutral</c:v>
                </c:pt>
                <c:pt idx="1">
                  <c:v>Rate Cut</c:v>
                </c:pt>
                <c:pt idx="2">
                  <c:v>Rate Hike</c:v>
                </c:pt>
              </c:strCache>
            </c:strRef>
          </c:cat>
          <c:val>
            <c:numRef>
              <c:f>'Pivot Tables'!$B$10:$B$12</c:f>
              <c:numCache>
                <c:formatCode>0.00%</c:formatCode>
                <c:ptCount val="3"/>
                <c:pt idx="0">
                  <c:v>4.2286202972501082E-2</c:v>
                </c:pt>
                <c:pt idx="1">
                  <c:v>5.1382411029168268E-2</c:v>
                </c:pt>
                <c:pt idx="2">
                  <c:v>3.7894001445690113E-2</c:v>
                </c:pt>
              </c:numCache>
            </c:numRef>
          </c:val>
          <c:smooth val="0"/>
          <c:extLst>
            <c:ext xmlns:c16="http://schemas.microsoft.com/office/drawing/2014/chart" uri="{C3380CC4-5D6E-409C-BE32-E72D297353CC}">
              <c16:uniqueId val="{00000000-74DE-4A26-BD11-D98CEC2851F7}"/>
            </c:ext>
          </c:extLst>
        </c:ser>
        <c:ser>
          <c:idx val="1"/>
          <c:order val="1"/>
          <c:tx>
            <c:strRef>
              <c:f>'Pivot Tables'!$C$9</c:f>
              <c:strCache>
                <c:ptCount val="1"/>
                <c:pt idx="0">
                  <c:v>StdDev of NIFTY BANK Return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Tables'!$A$10:$A$12</c:f>
              <c:strCache>
                <c:ptCount val="3"/>
                <c:pt idx="0">
                  <c:v>Neutral</c:v>
                </c:pt>
                <c:pt idx="1">
                  <c:v>Rate Cut</c:v>
                </c:pt>
                <c:pt idx="2">
                  <c:v>Rate Hike</c:v>
                </c:pt>
              </c:strCache>
            </c:strRef>
          </c:cat>
          <c:val>
            <c:numRef>
              <c:f>'Pivot Tables'!$C$10:$C$12</c:f>
              <c:numCache>
                <c:formatCode>0.00%</c:formatCode>
                <c:ptCount val="3"/>
                <c:pt idx="0">
                  <c:v>7.7612342731662662E-2</c:v>
                </c:pt>
                <c:pt idx="1">
                  <c:v>7.124042980403196E-2</c:v>
                </c:pt>
                <c:pt idx="2">
                  <c:v>4.5940367420044953E-2</c:v>
                </c:pt>
              </c:numCache>
            </c:numRef>
          </c:val>
          <c:smooth val="0"/>
          <c:extLst>
            <c:ext xmlns:c16="http://schemas.microsoft.com/office/drawing/2014/chart" uri="{C3380CC4-5D6E-409C-BE32-E72D297353CC}">
              <c16:uniqueId val="{00000001-74DE-4A26-BD11-D98CEC2851F7}"/>
            </c:ext>
          </c:extLst>
        </c:ser>
        <c:ser>
          <c:idx val="2"/>
          <c:order val="2"/>
          <c:tx>
            <c:strRef>
              <c:f>'Pivot Tables'!$D$9</c:f>
              <c:strCache>
                <c:ptCount val="1"/>
                <c:pt idx="0">
                  <c:v>StdDev of NIFTY IT Return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Tables'!$A$10:$A$12</c:f>
              <c:strCache>
                <c:ptCount val="3"/>
                <c:pt idx="0">
                  <c:v>Neutral</c:v>
                </c:pt>
                <c:pt idx="1">
                  <c:v>Rate Cut</c:v>
                </c:pt>
                <c:pt idx="2">
                  <c:v>Rate Hike</c:v>
                </c:pt>
              </c:strCache>
            </c:strRef>
          </c:cat>
          <c:val>
            <c:numRef>
              <c:f>'Pivot Tables'!$D$10:$D$12</c:f>
              <c:numCache>
                <c:formatCode>0.00%</c:formatCode>
                <c:ptCount val="3"/>
                <c:pt idx="0">
                  <c:v>7.5943892509897776E-2</c:v>
                </c:pt>
                <c:pt idx="1">
                  <c:v>5.2680911293427293E-2</c:v>
                </c:pt>
                <c:pt idx="2">
                  <c:v>5.2961868864394752E-2</c:v>
                </c:pt>
              </c:numCache>
            </c:numRef>
          </c:val>
          <c:smooth val="0"/>
          <c:extLst>
            <c:ext xmlns:c16="http://schemas.microsoft.com/office/drawing/2014/chart" uri="{C3380CC4-5D6E-409C-BE32-E72D297353CC}">
              <c16:uniqueId val="{00000002-74DE-4A26-BD11-D98CEC2851F7}"/>
            </c:ext>
          </c:extLst>
        </c:ser>
        <c:ser>
          <c:idx val="3"/>
          <c:order val="3"/>
          <c:tx>
            <c:strRef>
              <c:f>'Pivot Tables'!$E$9</c:f>
              <c:strCache>
                <c:ptCount val="1"/>
                <c:pt idx="0">
                  <c:v>StdDev of NIFTY AUTO Return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Tables'!$A$10:$A$12</c:f>
              <c:strCache>
                <c:ptCount val="3"/>
                <c:pt idx="0">
                  <c:v>Neutral</c:v>
                </c:pt>
                <c:pt idx="1">
                  <c:v>Rate Cut</c:v>
                </c:pt>
                <c:pt idx="2">
                  <c:v>Rate Hike</c:v>
                </c:pt>
              </c:strCache>
            </c:strRef>
          </c:cat>
          <c:val>
            <c:numRef>
              <c:f>'Pivot Tables'!$E$10:$E$12</c:f>
              <c:numCache>
                <c:formatCode>0.00%</c:formatCode>
                <c:ptCount val="3"/>
                <c:pt idx="0">
                  <c:v>5.621000947136312E-2</c:v>
                </c:pt>
                <c:pt idx="1">
                  <c:v>7.6485606668330985E-2</c:v>
                </c:pt>
                <c:pt idx="2">
                  <c:v>4.2853057873840639E-2</c:v>
                </c:pt>
              </c:numCache>
            </c:numRef>
          </c:val>
          <c:smooth val="0"/>
          <c:extLst>
            <c:ext xmlns:c16="http://schemas.microsoft.com/office/drawing/2014/chart" uri="{C3380CC4-5D6E-409C-BE32-E72D297353CC}">
              <c16:uniqueId val="{00000003-74DE-4A26-BD11-D98CEC2851F7}"/>
            </c:ext>
          </c:extLst>
        </c:ser>
        <c:ser>
          <c:idx val="4"/>
          <c:order val="4"/>
          <c:tx>
            <c:strRef>
              <c:f>'Pivot Tables'!$F$9</c:f>
              <c:strCache>
                <c:ptCount val="1"/>
                <c:pt idx="0">
                  <c:v>StdDev of NIFTY FMCG Return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Tables'!$A$10:$A$12</c:f>
              <c:strCache>
                <c:ptCount val="3"/>
                <c:pt idx="0">
                  <c:v>Neutral</c:v>
                </c:pt>
                <c:pt idx="1">
                  <c:v>Rate Cut</c:v>
                </c:pt>
                <c:pt idx="2">
                  <c:v>Rate Hike</c:v>
                </c:pt>
              </c:strCache>
            </c:strRef>
          </c:cat>
          <c:val>
            <c:numRef>
              <c:f>'Pivot Tables'!$F$10:$F$12</c:f>
              <c:numCache>
                <c:formatCode>0.00%</c:formatCode>
                <c:ptCount val="3"/>
                <c:pt idx="0">
                  <c:v>4.2883280168016888E-2</c:v>
                </c:pt>
                <c:pt idx="1">
                  <c:v>4.0889941400616796E-2</c:v>
                </c:pt>
                <c:pt idx="2">
                  <c:v>3.6199863133697725E-2</c:v>
                </c:pt>
              </c:numCache>
            </c:numRef>
          </c:val>
          <c:smooth val="0"/>
          <c:extLst>
            <c:ext xmlns:c16="http://schemas.microsoft.com/office/drawing/2014/chart" uri="{C3380CC4-5D6E-409C-BE32-E72D297353CC}">
              <c16:uniqueId val="{00000004-74DE-4A26-BD11-D98CEC2851F7}"/>
            </c:ext>
          </c:extLst>
        </c:ser>
        <c:ser>
          <c:idx val="5"/>
          <c:order val="5"/>
          <c:tx>
            <c:strRef>
              <c:f>'Pivot Tables'!$G$9</c:f>
              <c:strCache>
                <c:ptCount val="1"/>
                <c:pt idx="0">
                  <c:v>StdDev of NIFTY REALTY Return</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Tables'!$A$10:$A$12</c:f>
              <c:strCache>
                <c:ptCount val="3"/>
                <c:pt idx="0">
                  <c:v>Neutral</c:v>
                </c:pt>
                <c:pt idx="1">
                  <c:v>Rate Cut</c:v>
                </c:pt>
                <c:pt idx="2">
                  <c:v>Rate Hike</c:v>
                </c:pt>
              </c:strCache>
            </c:strRef>
          </c:cat>
          <c:val>
            <c:numRef>
              <c:f>'Pivot Tables'!$G$10:$G$12</c:f>
              <c:numCache>
                <c:formatCode>0.00%</c:formatCode>
                <c:ptCount val="3"/>
                <c:pt idx="0">
                  <c:v>0.10394065717905092</c:v>
                </c:pt>
                <c:pt idx="1">
                  <c:v>9.6777619071760274E-2</c:v>
                </c:pt>
                <c:pt idx="2">
                  <c:v>7.3456045033836626E-2</c:v>
                </c:pt>
              </c:numCache>
            </c:numRef>
          </c:val>
          <c:smooth val="0"/>
          <c:extLst>
            <c:ext xmlns:c16="http://schemas.microsoft.com/office/drawing/2014/chart" uri="{C3380CC4-5D6E-409C-BE32-E72D297353CC}">
              <c16:uniqueId val="{00000005-74DE-4A26-BD11-D98CEC2851F7}"/>
            </c:ext>
          </c:extLst>
        </c:ser>
        <c:dLbls>
          <c:showLegendKey val="0"/>
          <c:showVal val="0"/>
          <c:showCatName val="0"/>
          <c:showSerName val="0"/>
          <c:showPercent val="0"/>
          <c:showBubbleSize val="0"/>
        </c:dLbls>
        <c:marker val="1"/>
        <c:smooth val="0"/>
        <c:axId val="431082479"/>
        <c:axId val="431075759"/>
      </c:lineChart>
      <c:catAx>
        <c:axId val="43108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075759"/>
        <c:crosses val="autoZero"/>
        <c:auto val="1"/>
        <c:lblAlgn val="ctr"/>
        <c:lblOffset val="100"/>
        <c:noMultiLvlLbl val="0"/>
      </c:catAx>
      <c:valAx>
        <c:axId val="4310757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082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3176</xdr:colOff>
      <xdr:row>18</xdr:row>
      <xdr:rowOff>15876</xdr:rowOff>
    </xdr:to>
    <xdr:graphicFrame macro="">
      <xdr:nvGraphicFramePr>
        <xdr:cNvPr id="2" name="Chart 1">
          <a:extLst>
            <a:ext uri="{FF2B5EF4-FFF2-40B4-BE49-F238E27FC236}">
              <a16:creationId xmlns:a16="http://schemas.microsoft.com/office/drawing/2014/main" id="{9F6324E9-9ECF-6F18-9E0A-121D0C71F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9524</xdr:colOff>
      <xdr:row>0</xdr:row>
      <xdr:rowOff>3174</xdr:rowOff>
    </xdr:from>
    <xdr:to>
      <xdr:col>20</xdr:col>
      <xdr:colOff>12699</xdr:colOff>
      <xdr:row>18</xdr:row>
      <xdr:rowOff>12700</xdr:rowOff>
    </xdr:to>
    <xdr:graphicFrame macro="">
      <xdr:nvGraphicFramePr>
        <xdr:cNvPr id="3" name="Chart 2">
          <a:extLst>
            <a:ext uri="{FF2B5EF4-FFF2-40B4-BE49-F238E27FC236}">
              <a16:creationId xmlns:a16="http://schemas.microsoft.com/office/drawing/2014/main" id="{970E8B3B-6F23-3BAE-ABCE-AF72A1287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101600</xdr:colOff>
      <xdr:row>18</xdr:row>
      <xdr:rowOff>85725</xdr:rowOff>
    </xdr:from>
    <xdr:to>
      <xdr:col>9</xdr:col>
      <xdr:colOff>88900</xdr:colOff>
      <xdr:row>33</xdr:row>
      <xdr:rowOff>114301</xdr:rowOff>
    </xdr:to>
    <xdr:graphicFrame macro="">
      <xdr:nvGraphicFramePr>
        <xdr:cNvPr id="4" name="Chart 1">
          <a:extLst>
            <a:ext uri="{FF2B5EF4-FFF2-40B4-BE49-F238E27FC236}">
              <a16:creationId xmlns:a16="http://schemas.microsoft.com/office/drawing/2014/main" id="{B51177E1-48D7-43D4-CBD6-0CB748122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139700</xdr:colOff>
      <xdr:row>31</xdr:row>
      <xdr:rowOff>76200</xdr:rowOff>
    </xdr:from>
    <xdr:to>
      <xdr:col>9</xdr:col>
      <xdr:colOff>101601</xdr:colOff>
      <xdr:row>34</xdr:row>
      <xdr:rowOff>0</xdr:rowOff>
    </xdr:to>
    <xdr:sp macro="" textlink="">
      <xdr:nvSpPr>
        <xdr:cNvPr id="5" name="TextBox 4">
          <a:extLst>
            <a:ext uri="{FF2B5EF4-FFF2-40B4-BE49-F238E27FC236}">
              <a16:creationId xmlns:a16="http://schemas.microsoft.com/office/drawing/2014/main" id="{214BF1EF-E633-E2BA-AFA3-E73D463FAD74}"/>
            </a:ext>
          </a:extLst>
        </xdr:cNvPr>
        <xdr:cNvSpPr txBox="1"/>
      </xdr:nvSpPr>
      <xdr:spPr>
        <a:xfrm>
          <a:off x="139700" y="5784850"/>
          <a:ext cx="544830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i="1">
              <a:solidFill>
                <a:schemeClr val="bg1">
                  <a:lumMod val="50000"/>
                </a:schemeClr>
              </a:solidFill>
              <a:latin typeface="+mn-lt"/>
              <a:ea typeface="+mn-ea"/>
              <a:cs typeface="+mn-cs"/>
            </a:rPr>
            <a:t>⚠️ CPI Inflation data was not released for Apr &amp; May 2020 due to nationwide COVID-19 lockdowns and survey disruptions.</a:t>
          </a:r>
        </a:p>
      </xdr:txBody>
    </xdr:sp>
    <xdr:clientData/>
  </xdr:twoCellAnchor>
  <xdr:twoCellAnchor>
    <xdr:from>
      <xdr:col>10</xdr:col>
      <xdr:colOff>9524</xdr:colOff>
      <xdr:row>18</xdr:row>
      <xdr:rowOff>180974</xdr:rowOff>
    </xdr:from>
    <xdr:to>
      <xdr:col>19</xdr:col>
      <xdr:colOff>603249</xdr:colOff>
      <xdr:row>34</xdr:row>
      <xdr:rowOff>19049</xdr:rowOff>
    </xdr:to>
    <xdr:graphicFrame macro="">
      <xdr:nvGraphicFramePr>
        <xdr:cNvPr id="7" name="Chart 2">
          <a:extLst>
            <a:ext uri="{FF2B5EF4-FFF2-40B4-BE49-F238E27FC236}">
              <a16:creationId xmlns:a16="http://schemas.microsoft.com/office/drawing/2014/main" id="{C1626181-1E22-F87E-107C-B2FE37547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34</xdr:row>
      <xdr:rowOff>180974</xdr:rowOff>
    </xdr:from>
    <xdr:to>
      <xdr:col>9</xdr:col>
      <xdr:colOff>0</xdr:colOff>
      <xdr:row>51</xdr:row>
      <xdr:rowOff>139700</xdr:rowOff>
    </xdr:to>
    <xdr:graphicFrame macro="">
      <xdr:nvGraphicFramePr>
        <xdr:cNvPr id="8" name="Chart 3">
          <a:extLst>
            <a:ext uri="{FF2B5EF4-FFF2-40B4-BE49-F238E27FC236}">
              <a16:creationId xmlns:a16="http://schemas.microsoft.com/office/drawing/2014/main" id="{6BCFC978-ED27-0F3E-30E5-F0E3E7ECB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cdr:x>
      <cdr:y>0.90086</cdr:y>
    </cdr:from>
    <cdr:to>
      <cdr:x>0.99884</cdr:x>
      <cdr:y>1</cdr:y>
    </cdr:to>
    <cdr:sp macro="" textlink="">
      <cdr:nvSpPr>
        <cdr:cNvPr id="2" name="TextBox 1">
          <a:extLst xmlns:a="http://schemas.openxmlformats.org/drawingml/2006/main">
            <a:ext uri="{FF2B5EF4-FFF2-40B4-BE49-F238E27FC236}">
              <a16:creationId xmlns:a16="http://schemas.microsoft.com/office/drawing/2014/main" id="{C4B72C3F-4AF4-EB09-8983-74220510A707}"/>
            </a:ext>
          </a:extLst>
        </cdr:cNvPr>
        <cdr:cNvSpPr txBox="1"/>
      </cdr:nvSpPr>
      <cdr:spPr>
        <a:xfrm xmlns:a="http://schemas.openxmlformats.org/drawingml/2006/main">
          <a:off x="0" y="3000376"/>
          <a:ext cx="5483226" cy="3302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i="1">
              <a:solidFill>
                <a:schemeClr val="bg1">
                  <a:lumMod val="50000"/>
                </a:schemeClr>
              </a:solidFill>
            </a:rPr>
            <a:t>“Repo rate increases in early 2022 aligned with a steep rise in CPI Inflation, peaking at over 7%.”</a:t>
          </a:r>
          <a:endParaRPr lang="en-IN" sz="1100" i="1" kern="1200">
            <a:solidFill>
              <a:schemeClr val="bg1">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cdr:x>
      <cdr:y>0.86437</cdr:y>
    </cdr:from>
    <cdr:to>
      <cdr:x>1</cdr:x>
      <cdr:y>0.98663</cdr:y>
    </cdr:to>
    <cdr:sp macro="" textlink="">
      <cdr:nvSpPr>
        <cdr:cNvPr id="2" name="TextBox 1">
          <a:extLst xmlns:a="http://schemas.openxmlformats.org/drawingml/2006/main">
            <a:ext uri="{FF2B5EF4-FFF2-40B4-BE49-F238E27FC236}">
              <a16:creationId xmlns:a16="http://schemas.microsoft.com/office/drawing/2014/main" id="{497CA0B7-6997-AFA7-574A-C69A364FB143}"/>
            </a:ext>
          </a:extLst>
        </cdr:cNvPr>
        <cdr:cNvSpPr txBox="1"/>
      </cdr:nvSpPr>
      <cdr:spPr>
        <a:xfrm xmlns:a="http://schemas.openxmlformats.org/drawingml/2006/main">
          <a:off x="0" y="2873376"/>
          <a:ext cx="6099175" cy="40639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cdr:x>
      <cdr:y>0.87584</cdr:y>
    </cdr:from>
    <cdr:to>
      <cdr:x>1</cdr:x>
      <cdr:y>1</cdr:y>
    </cdr:to>
    <cdr:sp macro="" textlink="">
      <cdr:nvSpPr>
        <cdr:cNvPr id="3" name="TextBox 2">
          <a:extLst xmlns:a="http://schemas.openxmlformats.org/drawingml/2006/main">
            <a:ext uri="{FF2B5EF4-FFF2-40B4-BE49-F238E27FC236}">
              <a16:creationId xmlns:a16="http://schemas.microsoft.com/office/drawing/2014/main" id="{12F743E4-2B16-6C9D-BA0F-B6A10F42E36F}"/>
            </a:ext>
          </a:extLst>
        </cdr:cNvPr>
        <cdr:cNvSpPr txBox="1"/>
      </cdr:nvSpPr>
      <cdr:spPr>
        <a:xfrm xmlns:a="http://schemas.openxmlformats.org/drawingml/2006/main">
          <a:off x="0" y="2911476"/>
          <a:ext cx="6099175" cy="412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0.00052</cdr:x>
      <cdr:y>0.86055</cdr:y>
    </cdr:from>
    <cdr:to>
      <cdr:x>1</cdr:x>
      <cdr:y>1</cdr:y>
    </cdr:to>
    <cdr:sp macro="" textlink="">
      <cdr:nvSpPr>
        <cdr:cNvPr id="4" name="TextBox 3">
          <a:extLst xmlns:a="http://schemas.openxmlformats.org/drawingml/2006/main">
            <a:ext uri="{FF2B5EF4-FFF2-40B4-BE49-F238E27FC236}">
              <a16:creationId xmlns:a16="http://schemas.microsoft.com/office/drawing/2014/main" id="{3FDFB476-021A-3AE5-2844-696BA98EC456}"/>
            </a:ext>
          </a:extLst>
        </cdr:cNvPr>
        <cdr:cNvSpPr txBox="1"/>
      </cdr:nvSpPr>
      <cdr:spPr>
        <a:xfrm xmlns:a="http://schemas.openxmlformats.org/drawingml/2006/main">
          <a:off x="3176" y="2860676"/>
          <a:ext cx="6095999" cy="4635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i="1">
              <a:solidFill>
                <a:schemeClr val="bg1">
                  <a:lumMod val="50000"/>
                </a:schemeClr>
              </a:solidFill>
            </a:rPr>
            <a:t>“During the rate cut cycle from Mar 2020 to May 2022, Nifty IT and FMCG surged, reflecting strong defensives</a:t>
          </a:r>
        </a:p>
        <a:p xmlns:a="http://schemas.openxmlformats.org/drawingml/2006/main">
          <a:r>
            <a:rPr lang="en-IN" i="1">
              <a:solidFill>
                <a:schemeClr val="bg1">
                  <a:lumMod val="50000"/>
                </a:schemeClr>
              </a:solidFill>
            </a:rPr>
            <a:t> and export-led growth. Nifty Bank lagged initially, recovering after the hike cycle paused.”</a:t>
          </a:r>
          <a:endParaRPr lang="en-IN" sz="1100" i="1" kern="1200">
            <a:solidFill>
              <a:schemeClr val="bg1">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0.00052</cdr:x>
      <cdr:y>0.89738</cdr:y>
    </cdr:from>
    <cdr:to>
      <cdr:x>1</cdr:x>
      <cdr:y>1</cdr:y>
    </cdr:to>
    <cdr:sp macro="" textlink="">
      <cdr:nvSpPr>
        <cdr:cNvPr id="2" name="TextBox 1">
          <a:extLst xmlns:a="http://schemas.openxmlformats.org/drawingml/2006/main">
            <a:ext uri="{FF2B5EF4-FFF2-40B4-BE49-F238E27FC236}">
              <a16:creationId xmlns:a16="http://schemas.microsoft.com/office/drawing/2014/main" id="{3797EB83-42C1-2B55-DDA6-6DCA53D3C0AB}"/>
            </a:ext>
          </a:extLst>
        </cdr:cNvPr>
        <cdr:cNvSpPr txBox="1"/>
      </cdr:nvSpPr>
      <cdr:spPr>
        <a:xfrm xmlns:a="http://schemas.openxmlformats.org/drawingml/2006/main">
          <a:off x="3176" y="2498726"/>
          <a:ext cx="6076949" cy="2857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i="1">
              <a:solidFill>
                <a:schemeClr val="bg1">
                  <a:lumMod val="50000"/>
                </a:schemeClr>
              </a:solidFill>
            </a:rPr>
            <a:t>"Market recovery was </a:t>
          </a:r>
          <a:r>
            <a:rPr lang="en-IN" b="1" i="1">
              <a:solidFill>
                <a:schemeClr val="bg1">
                  <a:lumMod val="50000"/>
                </a:schemeClr>
              </a:solidFill>
            </a:rPr>
            <a:t>not uniform</a:t>
          </a:r>
          <a:r>
            <a:rPr lang="en-IN" i="1">
              <a:solidFill>
                <a:schemeClr val="bg1">
                  <a:lumMod val="50000"/>
                </a:schemeClr>
              </a:solidFill>
            </a:rPr>
            <a:t>, highlighting sectoral resilience and sensitivity to crisis."</a:t>
          </a:r>
          <a:endParaRPr lang="en-IN" sz="1100" i="1" kern="1200">
            <a:solidFill>
              <a:schemeClr val="bg1">
                <a:lumMod val="50000"/>
              </a:schemeClr>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cdr:x>
      <cdr:y>0.85177</cdr:y>
    </cdr:from>
    <cdr:to>
      <cdr:x>1</cdr:x>
      <cdr:y>0.99356</cdr:y>
    </cdr:to>
    <cdr:sp macro="" textlink="">
      <cdr:nvSpPr>
        <cdr:cNvPr id="2" name="TextBox 1">
          <a:extLst xmlns:a="http://schemas.openxmlformats.org/drawingml/2006/main">
            <a:ext uri="{FF2B5EF4-FFF2-40B4-BE49-F238E27FC236}">
              <a16:creationId xmlns:a16="http://schemas.microsoft.com/office/drawing/2014/main" id="{8D93BE9C-81AC-000E-8898-DC120624C0A6}"/>
            </a:ext>
          </a:extLst>
        </cdr:cNvPr>
        <cdr:cNvSpPr txBox="1"/>
      </cdr:nvSpPr>
      <cdr:spPr>
        <a:xfrm xmlns:a="http://schemas.openxmlformats.org/drawingml/2006/main">
          <a:off x="0" y="2517774"/>
          <a:ext cx="5486400" cy="4191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i="1">
              <a:solidFill>
                <a:schemeClr val="bg1">
                  <a:lumMod val="50000"/>
                </a:schemeClr>
              </a:solidFill>
            </a:rPr>
            <a:t>Banking and Auto fell hardest; FMCG and IT were resilient with faster, stronger recoveries </a:t>
          </a:r>
        </a:p>
        <a:p xmlns:a="http://schemas.openxmlformats.org/drawingml/2006/main">
          <a:r>
            <a:rPr lang="en-IN" i="1">
              <a:solidFill>
                <a:schemeClr val="bg1">
                  <a:lumMod val="50000"/>
                </a:schemeClr>
              </a:solidFill>
            </a:rPr>
            <a:t>post-COVID crash.</a:t>
          </a:r>
          <a:endParaRPr lang="en-IN" sz="1100" i="1" kern="1200">
            <a:solidFill>
              <a:schemeClr val="bg1">
                <a:lumMod val="50000"/>
              </a:schemeClr>
            </a:solidFill>
          </a:endParaRPr>
        </a:p>
      </cdr:txBody>
    </cdr:sp>
  </cdr:relSizeAnchor>
</c:userShapes>
</file>

<file path=xl/drawings/drawing6.xml><?xml version="1.0" encoding="utf-8"?>
<xdr:wsDr xmlns:xdr="http://schemas.openxmlformats.org/drawingml/2006/spreadsheetDrawing" xmlns:a="http://schemas.openxmlformats.org/drawingml/2006/main">
  <xdr:oneCellAnchor>
    <xdr:from>
      <xdr:col>4</xdr:col>
      <xdr:colOff>12701</xdr:colOff>
      <xdr:row>0</xdr:row>
      <xdr:rowOff>12700</xdr:rowOff>
    </xdr:from>
    <xdr:ext cx="7905750" cy="2571750"/>
    <xdr:sp macro="" textlink="">
      <xdr:nvSpPr>
        <xdr:cNvPr id="2" name="TextBox 1">
          <a:extLst>
            <a:ext uri="{FF2B5EF4-FFF2-40B4-BE49-F238E27FC236}">
              <a16:creationId xmlns:a16="http://schemas.microsoft.com/office/drawing/2014/main" id="{911DF698-EF85-FE70-14B3-A0C6820E1262}"/>
            </a:ext>
          </a:extLst>
        </xdr:cNvPr>
        <xdr:cNvSpPr txBox="1"/>
      </xdr:nvSpPr>
      <xdr:spPr>
        <a:xfrm>
          <a:off x="4489451" y="12700"/>
          <a:ext cx="7905750" cy="2571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t>Interpretation of Correlation Table:</a:t>
          </a:r>
        </a:p>
        <a:p>
          <a:r>
            <a:rPr lang="en-IN" b="1"/>
            <a:t>1. NIFTY IT</a:t>
          </a:r>
          <a:r>
            <a:rPr lang="en-IN"/>
            <a:t> shows the </a:t>
          </a:r>
          <a:r>
            <a:rPr lang="en-IN" b="1"/>
            <a:t>strongest positive correlation with CPI Inflation (0.43)</a:t>
          </a:r>
          <a:r>
            <a:rPr lang="en-IN"/>
            <a:t> and a </a:t>
          </a:r>
          <a:r>
            <a:rPr lang="en-IN" b="1"/>
            <a:t>strong negative correlation with the Repo Rate (-0.39)</a:t>
          </a:r>
          <a:r>
            <a:rPr lang="en-IN"/>
            <a:t>.</a:t>
          </a:r>
          <a:br>
            <a:rPr lang="en-IN"/>
          </a:br>
          <a:r>
            <a:rPr lang="en-IN" baseline="0"/>
            <a:t>    - </a:t>
          </a:r>
          <a:r>
            <a:rPr lang="en-IN" i="1"/>
            <a:t>This suggests that IT stocks tend to benefit during periods of higher inflation but react negatively to rising interest rates—possibly due to their</a:t>
          </a:r>
          <a:r>
            <a:rPr lang="en-IN" i="1" baseline="0"/>
            <a:t> </a:t>
          </a:r>
          <a:r>
            <a:rPr lang="en-IN" i="1"/>
            <a:t>global exposure and reliance on valuations sensitive to rates.</a:t>
          </a:r>
          <a:endParaRPr lang="en-IN"/>
        </a:p>
        <a:p>
          <a:r>
            <a:rPr lang="en-IN" b="1"/>
            <a:t>2. NIFTY 50 and NIFTY FMCG</a:t>
          </a:r>
          <a:r>
            <a:rPr lang="en-IN"/>
            <a:t> also show </a:t>
          </a:r>
          <a:r>
            <a:rPr lang="en-IN" b="1"/>
            <a:t>moderate positive correlation with inflation (0.35 and 0.30 respectively)</a:t>
          </a:r>
          <a:r>
            <a:rPr lang="en-IN"/>
            <a:t> and slight negative</a:t>
          </a:r>
          <a:r>
            <a:rPr lang="en-IN" baseline="0"/>
            <a:t> </a:t>
          </a:r>
          <a:r>
            <a:rPr lang="en-IN"/>
            <a:t>correlation with repo rate.</a:t>
          </a:r>
          <a:br>
            <a:rPr lang="en-IN"/>
          </a:br>
          <a:r>
            <a:rPr lang="en-IN"/>
            <a:t>   - </a:t>
          </a:r>
          <a:r>
            <a:rPr lang="en-IN" i="1"/>
            <a:t>These sectors may absorb inflation pressures and perform well under moderate inflation scenarios.</a:t>
          </a:r>
          <a:endParaRPr lang="en-IN"/>
        </a:p>
        <a:p>
          <a:r>
            <a:rPr lang="en-IN" b="1"/>
            <a:t>3. NIFTY AUTO</a:t>
          </a:r>
          <a:r>
            <a:rPr lang="en-IN"/>
            <a:t> is relatively </a:t>
          </a:r>
          <a:r>
            <a:rPr lang="en-IN" b="1"/>
            <a:t>neutral</a:t>
          </a:r>
          <a:r>
            <a:rPr lang="en-IN"/>
            <a:t>, with low correlations to both inflation (0.12) and interest rates (0.21), indicating its performance may depend more on cyclical domestic demand than macro indicators.</a:t>
          </a:r>
        </a:p>
        <a:p>
          <a:r>
            <a:rPr lang="en-IN" b="1"/>
            <a:t>4. NIFTY BANK</a:t>
          </a:r>
          <a:r>
            <a:rPr lang="en-IN"/>
            <a:t> has a moderate correlation with inflation (0.27) and mildly negative with repo rate (-0.19), suggesting </a:t>
          </a:r>
          <a:r>
            <a:rPr lang="en-IN" b="1"/>
            <a:t>interest rate movements do influence banking returns</a:t>
          </a:r>
          <a:r>
            <a:rPr lang="en-IN"/>
            <a:t>, but not overwhelmingly.</a:t>
          </a:r>
        </a:p>
        <a:p>
          <a:r>
            <a:rPr lang="en-IN" b="1"/>
            <a:t>5. NIFTY REALTY</a:t>
          </a:r>
          <a:r>
            <a:rPr lang="en-IN"/>
            <a:t> exhibits </a:t>
          </a:r>
          <a:r>
            <a:rPr lang="en-IN" b="1"/>
            <a:t>minimal sensitivity</a:t>
          </a:r>
          <a:r>
            <a:rPr lang="en-IN"/>
            <a:t> to either indicator, implying other structural or sector-specific factors may dominate its performance.</a:t>
          </a:r>
        </a:p>
      </xdr:txBody>
    </xdr:sp>
    <xdr:clientData/>
  </xdr:oneCellAnchor>
  <xdr:oneCellAnchor>
    <xdr:from>
      <xdr:col>4</xdr:col>
      <xdr:colOff>0</xdr:colOff>
      <xdr:row>19</xdr:row>
      <xdr:rowOff>0</xdr:rowOff>
    </xdr:from>
    <xdr:ext cx="7931150" cy="2305050"/>
    <xdr:sp macro="" textlink="">
      <xdr:nvSpPr>
        <xdr:cNvPr id="3" name="TextBox 2">
          <a:extLst>
            <a:ext uri="{FF2B5EF4-FFF2-40B4-BE49-F238E27FC236}">
              <a16:creationId xmlns:a16="http://schemas.microsoft.com/office/drawing/2014/main" id="{256C4556-D393-200E-CD6F-E05A98F4BF05}"/>
            </a:ext>
          </a:extLst>
        </xdr:cNvPr>
        <xdr:cNvSpPr txBox="1"/>
      </xdr:nvSpPr>
      <xdr:spPr>
        <a:xfrm>
          <a:off x="4476750" y="3498850"/>
          <a:ext cx="7931150" cy="2305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t>Interpretation of Sector Return Averages: Rate Cut vs Hike Cycle</a:t>
          </a:r>
        </a:p>
        <a:p>
          <a:r>
            <a:rPr lang="en-IN" sz="1100" b="1"/>
            <a:t>1. NIFTY BANK</a:t>
          </a:r>
          <a:r>
            <a:rPr lang="en-IN" sz="1100"/>
            <a:t> and </a:t>
          </a:r>
          <a:r>
            <a:rPr lang="en-IN" sz="1100" b="1"/>
            <a:t>NIFTY IT</a:t>
          </a:r>
          <a:r>
            <a:rPr lang="en-IN" sz="1100"/>
            <a:t> had their </a:t>
          </a:r>
          <a:r>
            <a:rPr lang="en-IN" sz="1100" b="1"/>
            <a:t>strongest average returns during the rate hike cycle</a:t>
          </a:r>
          <a:r>
            <a:rPr lang="en-IN" sz="1100"/>
            <a:t> (+1.57% and +1.16% respectively).</a:t>
          </a:r>
          <a:br>
            <a:rPr lang="en-IN" sz="1100"/>
          </a:br>
          <a:r>
            <a:rPr lang="en-IN" sz="1100"/>
            <a:t>   - </a:t>
          </a:r>
          <a:r>
            <a:rPr lang="en-IN" sz="1100" i="1"/>
            <a:t>This could reflect post-pandemic recovery momentum and sector-specific resilience during tightening.</a:t>
          </a:r>
          <a:endParaRPr lang="en-IN" sz="1100"/>
        </a:p>
        <a:p>
          <a:r>
            <a:rPr lang="en-IN" sz="1100" b="1"/>
            <a:t>2. NIFTY AUTO</a:t>
          </a:r>
          <a:r>
            <a:rPr lang="en-IN" sz="1100"/>
            <a:t>, which had </a:t>
          </a:r>
          <a:r>
            <a:rPr lang="en-IN" sz="1100" b="1"/>
            <a:t>negative returns (-0.26%) during the rate cut cycle</a:t>
          </a:r>
          <a:r>
            <a:rPr lang="en-IN" sz="1100"/>
            <a:t>, rebounded significantly during the hike cycle.</a:t>
          </a:r>
          <a:br>
            <a:rPr lang="en-IN" sz="1100"/>
          </a:br>
          <a:r>
            <a:rPr lang="en-IN" sz="1100"/>
            <a:t>   - </a:t>
          </a:r>
          <a:r>
            <a:rPr lang="en-IN" sz="1100" i="1"/>
            <a:t>Auto sector recovery may have been delayed, gaining strength in a rising rate and improving demand environment.</a:t>
          </a:r>
          <a:endParaRPr lang="en-IN" sz="1100"/>
        </a:p>
        <a:p>
          <a:r>
            <a:rPr lang="en-IN" sz="1100" b="1"/>
            <a:t>3. NIFTY FMCG</a:t>
          </a:r>
          <a:r>
            <a:rPr lang="en-IN" sz="1100"/>
            <a:t> showed </a:t>
          </a:r>
          <a:r>
            <a:rPr lang="en-IN" sz="1100" b="1"/>
            <a:t>stable performance across both cycles</a:t>
          </a:r>
          <a:r>
            <a:rPr lang="en-IN" sz="1100"/>
            <a:t> (0.59% in cuts vs 1.16% in hikes), indicating its classic </a:t>
          </a:r>
          <a:r>
            <a:rPr lang="en-IN" sz="1100" b="1"/>
            <a:t>defensive nature</a:t>
          </a:r>
          <a:r>
            <a:rPr lang="en-IN" sz="1100"/>
            <a:t>.</a:t>
          </a:r>
        </a:p>
        <a:p>
          <a:r>
            <a:rPr lang="en-IN" sz="1100" b="1"/>
            <a:t>4. NIFTY REALTY</a:t>
          </a:r>
          <a:r>
            <a:rPr lang="en-IN" sz="1100"/>
            <a:t> posted </a:t>
          </a:r>
          <a:r>
            <a:rPr lang="en-IN" sz="1100" b="1"/>
            <a:t>modest returns during cuts</a:t>
          </a:r>
          <a:r>
            <a:rPr lang="en-IN" sz="1100"/>
            <a:t> but </a:t>
          </a:r>
          <a:r>
            <a:rPr lang="en-IN" sz="1100" b="1"/>
            <a:t>declined on average during the hike phase</a:t>
          </a:r>
          <a:r>
            <a:rPr lang="en-IN" sz="1100"/>
            <a:t>, potentially due to the </a:t>
          </a:r>
          <a:r>
            <a:rPr lang="en-IN" sz="1100" b="1"/>
            <a:t>interest-rate sensitivity of real estate demand</a:t>
          </a:r>
          <a:r>
            <a:rPr lang="en-IN" sz="1100"/>
            <a:t>.</a:t>
          </a:r>
        </a:p>
        <a:p>
          <a:r>
            <a:rPr lang="en-IN" sz="1100" b="1"/>
            <a:t>5. NIFTY 50</a:t>
          </a:r>
          <a:r>
            <a:rPr lang="en-IN" sz="1100"/>
            <a:t>, as the market benchmark, delivered </a:t>
          </a:r>
          <a:r>
            <a:rPr lang="en-IN" sz="1100" b="1"/>
            <a:t>better returns during rate hikes</a:t>
          </a:r>
          <a:r>
            <a:rPr lang="en-IN" sz="1100"/>
            <a:t>, suggesting broader investor confidence during the economic rebound and despite tighter policy.</a:t>
          </a:r>
        </a:p>
        <a:p>
          <a:endParaRPr lang="en-IN" sz="1400" b="0" i="0" u="none" strike="noStrike" kern="1200" spc="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15</xdr:col>
      <xdr:colOff>12700</xdr:colOff>
      <xdr:row>0</xdr:row>
      <xdr:rowOff>0</xdr:rowOff>
    </xdr:from>
    <xdr:to>
      <xdr:col>21</xdr:col>
      <xdr:colOff>508000</xdr:colOff>
      <xdr:row>4</xdr:row>
      <xdr:rowOff>19050</xdr:rowOff>
    </xdr:to>
    <mc:AlternateContent xmlns:mc="http://schemas.openxmlformats.org/markup-compatibility/2006" xmlns:a14="http://schemas.microsoft.com/office/drawing/2010/main">
      <mc:Choice Requires="a14">
        <xdr:graphicFrame macro="">
          <xdr:nvGraphicFramePr>
            <xdr:cNvPr id="3" name="Phase">
              <a:extLst>
                <a:ext uri="{FF2B5EF4-FFF2-40B4-BE49-F238E27FC236}">
                  <a16:creationId xmlns:a16="http://schemas.microsoft.com/office/drawing/2014/main" id="{3C38072C-94B5-CAE6-6B39-FF9E596F0D5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hase"/>
            </a:graphicData>
          </a:graphic>
        </xdr:graphicFrame>
      </mc:Choice>
      <mc:Fallback xmlns="">
        <xdr:sp macro="" textlink="">
          <xdr:nvSpPr>
            <xdr:cNvPr id="0" name=""/>
            <xdr:cNvSpPr>
              <a:spLocks noTextEdit="1"/>
            </xdr:cNvSpPr>
          </xdr:nvSpPr>
          <xdr:spPr>
            <a:xfrm>
              <a:off x="9156700" y="0"/>
              <a:ext cx="4152900" cy="80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6350</xdr:rowOff>
    </xdr:from>
    <xdr:to>
      <xdr:col>10</xdr:col>
      <xdr:colOff>25400</xdr:colOff>
      <xdr:row>24</xdr:row>
      <xdr:rowOff>19050</xdr:rowOff>
    </xdr:to>
    <xdr:graphicFrame macro="">
      <xdr:nvGraphicFramePr>
        <xdr:cNvPr id="2" name="Chart 1">
          <a:extLst>
            <a:ext uri="{FF2B5EF4-FFF2-40B4-BE49-F238E27FC236}">
              <a16:creationId xmlns:a16="http://schemas.microsoft.com/office/drawing/2014/main" id="{9F005C3A-5591-90EF-22E8-382003C2F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371475</xdr:colOff>
      <xdr:row>5</xdr:row>
      <xdr:rowOff>12700</xdr:rowOff>
    </xdr:from>
    <xdr:to>
      <xdr:col>21</xdr:col>
      <xdr:colOff>254001</xdr:colOff>
      <xdr:row>24</xdr:row>
      <xdr:rowOff>0</xdr:rowOff>
    </xdr:to>
    <xdr:graphicFrame macro="">
      <xdr:nvGraphicFramePr>
        <xdr:cNvPr id="4" name="Chart 2">
          <a:extLst>
            <a:ext uri="{FF2B5EF4-FFF2-40B4-BE49-F238E27FC236}">
              <a16:creationId xmlns:a16="http://schemas.microsoft.com/office/drawing/2014/main" id="{62FD278C-78B1-4072-6C84-B27E70C2C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26</xdr:row>
      <xdr:rowOff>6350</xdr:rowOff>
    </xdr:from>
    <xdr:to>
      <xdr:col>10</xdr:col>
      <xdr:colOff>0</xdr:colOff>
      <xdr:row>44</xdr:row>
      <xdr:rowOff>177800</xdr:rowOff>
    </xdr:to>
    <xdr:graphicFrame macro="">
      <xdr:nvGraphicFramePr>
        <xdr:cNvPr id="5" name="Chart 3">
          <a:extLst>
            <a:ext uri="{FF2B5EF4-FFF2-40B4-BE49-F238E27FC236}">
              <a16:creationId xmlns:a16="http://schemas.microsoft.com/office/drawing/2014/main" id="{5B6B61E4-2AA5-8D70-9251-5225AB3B0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Harsh\Financial%20Analyst%20Projects\Impact%20of%20Repo%20Rate%20on%20Inflation%20and%20Markets\Repo_Rate_Timeline.xlsx" TargetMode="External"/><Relationship Id="rId1" Type="http://schemas.openxmlformats.org/officeDocument/2006/relationships/externalLinkPath" Target="Repo_Rate_Timelin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Harsh\Financial%20Analyst%20Projects\Impact%20of%20Repo%20Rate%20on%20Inflation%20and%20Markets\CPI_Index_And_Inflation.xlsx" TargetMode="External"/><Relationship Id="rId1" Type="http://schemas.openxmlformats.org/officeDocument/2006/relationships/externalLinkPath" Target="CPI_Index_And_Inflation.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D:\Harsh\Financial%20Analyst%20Projects\Impact%20of%20Repo%20Rate%20on%20Inflation%20and%20Markets\Sectoral_Index_Data.xlsx" TargetMode="External"/><Relationship Id="rId1" Type="http://schemas.openxmlformats.org/officeDocument/2006/relationships/externalLinkPath" Target="Sectoral_Index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A2">
            <v>42035</v>
          </cell>
          <cell r="B2">
            <v>7.75</v>
          </cell>
        </row>
        <row r="3">
          <cell r="A3">
            <v>42063</v>
          </cell>
          <cell r="B3">
            <v>7.75</v>
          </cell>
        </row>
        <row r="4">
          <cell r="A4">
            <v>42091</v>
          </cell>
          <cell r="B4">
            <v>7.5</v>
          </cell>
        </row>
        <row r="5">
          <cell r="A5">
            <v>42122</v>
          </cell>
          <cell r="B5">
            <v>7.5</v>
          </cell>
        </row>
        <row r="6">
          <cell r="A6">
            <v>42152</v>
          </cell>
          <cell r="B6">
            <v>7.5</v>
          </cell>
        </row>
        <row r="7">
          <cell r="A7">
            <v>42183</v>
          </cell>
          <cell r="B7">
            <v>7.25</v>
          </cell>
        </row>
        <row r="8">
          <cell r="A8">
            <v>42213</v>
          </cell>
          <cell r="B8">
            <v>7.25</v>
          </cell>
        </row>
        <row r="9">
          <cell r="A9">
            <v>42244</v>
          </cell>
          <cell r="B9">
            <v>7.25</v>
          </cell>
        </row>
        <row r="10">
          <cell r="A10">
            <v>42275</v>
          </cell>
          <cell r="B10">
            <v>6.75</v>
          </cell>
        </row>
        <row r="11">
          <cell r="A11">
            <v>42305</v>
          </cell>
          <cell r="B11">
            <v>6.75</v>
          </cell>
        </row>
        <row r="12">
          <cell r="A12">
            <v>42336</v>
          </cell>
          <cell r="B12">
            <v>6.75</v>
          </cell>
        </row>
        <row r="13">
          <cell r="A13">
            <v>42366</v>
          </cell>
          <cell r="B13">
            <v>6.75</v>
          </cell>
        </row>
        <row r="14">
          <cell r="A14">
            <v>42397</v>
          </cell>
          <cell r="B14">
            <v>6.75</v>
          </cell>
        </row>
        <row r="15">
          <cell r="A15">
            <v>42428</v>
          </cell>
          <cell r="B15">
            <v>6.75</v>
          </cell>
        </row>
        <row r="16">
          <cell r="A16">
            <v>42457</v>
          </cell>
          <cell r="B16">
            <v>6.75</v>
          </cell>
        </row>
        <row r="17">
          <cell r="A17">
            <v>42488</v>
          </cell>
          <cell r="B17">
            <v>6.5</v>
          </cell>
        </row>
        <row r="18">
          <cell r="A18">
            <v>42518</v>
          </cell>
          <cell r="B18">
            <v>6.5</v>
          </cell>
        </row>
        <row r="19">
          <cell r="A19">
            <v>42549</v>
          </cell>
          <cell r="B19">
            <v>6.5</v>
          </cell>
        </row>
        <row r="20">
          <cell r="A20">
            <v>42579</v>
          </cell>
          <cell r="B20">
            <v>6.5</v>
          </cell>
        </row>
        <row r="21">
          <cell r="A21">
            <v>42610</v>
          </cell>
          <cell r="B21">
            <v>6.5</v>
          </cell>
        </row>
        <row r="22">
          <cell r="A22">
            <v>42641</v>
          </cell>
          <cell r="B22">
            <v>6.5</v>
          </cell>
        </row>
        <row r="23">
          <cell r="A23">
            <v>42671</v>
          </cell>
          <cell r="B23">
            <v>6.25</v>
          </cell>
        </row>
        <row r="24">
          <cell r="A24">
            <v>42702</v>
          </cell>
          <cell r="B24">
            <v>6.25</v>
          </cell>
        </row>
        <row r="25">
          <cell r="A25">
            <v>42732</v>
          </cell>
          <cell r="B25">
            <v>6.25</v>
          </cell>
        </row>
        <row r="26">
          <cell r="A26">
            <v>42763</v>
          </cell>
          <cell r="B26">
            <v>6.25</v>
          </cell>
        </row>
        <row r="27">
          <cell r="A27">
            <v>42794</v>
          </cell>
          <cell r="B27">
            <v>6.25</v>
          </cell>
        </row>
        <row r="28">
          <cell r="A28">
            <v>42822</v>
          </cell>
          <cell r="B28">
            <v>6.25</v>
          </cell>
        </row>
        <row r="29">
          <cell r="A29">
            <v>42853</v>
          </cell>
          <cell r="B29">
            <v>6.25</v>
          </cell>
        </row>
        <row r="30">
          <cell r="A30">
            <v>42883</v>
          </cell>
          <cell r="B30">
            <v>6.25</v>
          </cell>
        </row>
        <row r="31">
          <cell r="A31">
            <v>42914</v>
          </cell>
          <cell r="B31">
            <v>6.25</v>
          </cell>
        </row>
        <row r="32">
          <cell r="A32">
            <v>42944</v>
          </cell>
          <cell r="B32">
            <v>6.25</v>
          </cell>
        </row>
        <row r="33">
          <cell r="A33">
            <v>42975</v>
          </cell>
          <cell r="B33">
            <v>6</v>
          </cell>
        </row>
        <row r="34">
          <cell r="A34">
            <v>43006</v>
          </cell>
          <cell r="B34">
            <v>6</v>
          </cell>
        </row>
        <row r="35">
          <cell r="A35">
            <v>43036</v>
          </cell>
          <cell r="B35">
            <v>6</v>
          </cell>
        </row>
        <row r="36">
          <cell r="A36">
            <v>43067</v>
          </cell>
          <cell r="B36">
            <v>6</v>
          </cell>
        </row>
        <row r="37">
          <cell r="A37">
            <v>43097</v>
          </cell>
          <cell r="B37">
            <v>6</v>
          </cell>
        </row>
        <row r="38">
          <cell r="A38">
            <v>43128</v>
          </cell>
          <cell r="B38">
            <v>6</v>
          </cell>
        </row>
        <row r="39">
          <cell r="A39">
            <v>43159</v>
          </cell>
          <cell r="B39">
            <v>6</v>
          </cell>
        </row>
        <row r="40">
          <cell r="A40">
            <v>43187</v>
          </cell>
          <cell r="B40">
            <v>6</v>
          </cell>
        </row>
        <row r="41">
          <cell r="A41">
            <v>43218</v>
          </cell>
          <cell r="B41">
            <v>6</v>
          </cell>
        </row>
        <row r="42">
          <cell r="A42">
            <v>43248</v>
          </cell>
          <cell r="B42">
            <v>6</v>
          </cell>
        </row>
        <row r="43">
          <cell r="A43">
            <v>43279</v>
          </cell>
          <cell r="B43">
            <v>6.25</v>
          </cell>
        </row>
        <row r="44">
          <cell r="A44">
            <v>43309</v>
          </cell>
          <cell r="B44">
            <v>6.25</v>
          </cell>
        </row>
        <row r="45">
          <cell r="A45">
            <v>43340</v>
          </cell>
          <cell r="B45">
            <v>6.5</v>
          </cell>
        </row>
        <row r="46">
          <cell r="A46">
            <v>43371</v>
          </cell>
          <cell r="B46">
            <v>6.5</v>
          </cell>
        </row>
        <row r="47">
          <cell r="A47">
            <v>43401</v>
          </cell>
          <cell r="B47">
            <v>6.5</v>
          </cell>
        </row>
        <row r="48">
          <cell r="A48">
            <v>43432</v>
          </cell>
          <cell r="B48">
            <v>6.5</v>
          </cell>
        </row>
        <row r="49">
          <cell r="A49">
            <v>43462</v>
          </cell>
          <cell r="B49">
            <v>6.5</v>
          </cell>
        </row>
        <row r="50">
          <cell r="A50">
            <v>43493</v>
          </cell>
          <cell r="B50">
            <v>6.5</v>
          </cell>
        </row>
        <row r="51">
          <cell r="A51">
            <v>43524</v>
          </cell>
          <cell r="B51">
            <v>6.25</v>
          </cell>
        </row>
        <row r="52">
          <cell r="A52">
            <v>43552</v>
          </cell>
          <cell r="B52">
            <v>6.25</v>
          </cell>
        </row>
        <row r="53">
          <cell r="A53">
            <v>43583</v>
          </cell>
          <cell r="B53">
            <v>6</v>
          </cell>
        </row>
        <row r="54">
          <cell r="A54">
            <v>43613</v>
          </cell>
          <cell r="B54">
            <v>6</v>
          </cell>
        </row>
        <row r="55">
          <cell r="A55">
            <v>43644</v>
          </cell>
          <cell r="B55">
            <v>5.75</v>
          </cell>
        </row>
        <row r="56">
          <cell r="A56">
            <v>43674</v>
          </cell>
          <cell r="B56">
            <v>5.75</v>
          </cell>
        </row>
        <row r="57">
          <cell r="A57">
            <v>43705</v>
          </cell>
          <cell r="B57">
            <v>5.4</v>
          </cell>
        </row>
        <row r="58">
          <cell r="A58">
            <v>43736</v>
          </cell>
          <cell r="B58">
            <v>5.4</v>
          </cell>
        </row>
        <row r="59">
          <cell r="A59">
            <v>43766</v>
          </cell>
          <cell r="B59">
            <v>5.15</v>
          </cell>
        </row>
        <row r="60">
          <cell r="A60">
            <v>43797</v>
          </cell>
          <cell r="B60">
            <v>5.15</v>
          </cell>
        </row>
        <row r="61">
          <cell r="A61">
            <v>43827</v>
          </cell>
          <cell r="B61">
            <v>5.15</v>
          </cell>
        </row>
        <row r="62">
          <cell r="A62">
            <v>43858</v>
          </cell>
          <cell r="B62">
            <v>5.15</v>
          </cell>
        </row>
        <row r="63">
          <cell r="A63">
            <v>43889</v>
          </cell>
          <cell r="B63">
            <v>5.15</v>
          </cell>
        </row>
        <row r="64">
          <cell r="A64">
            <v>43918</v>
          </cell>
          <cell r="B64">
            <v>4.4000000000000004</v>
          </cell>
        </row>
        <row r="65">
          <cell r="A65">
            <v>43949</v>
          </cell>
          <cell r="B65">
            <v>4.4000000000000004</v>
          </cell>
        </row>
        <row r="66">
          <cell r="A66">
            <v>43979</v>
          </cell>
          <cell r="B66">
            <v>4</v>
          </cell>
        </row>
        <row r="67">
          <cell r="A67">
            <v>44010</v>
          </cell>
          <cell r="B67">
            <v>4</v>
          </cell>
        </row>
        <row r="68">
          <cell r="A68">
            <v>44040</v>
          </cell>
          <cell r="B68">
            <v>4</v>
          </cell>
        </row>
        <row r="69">
          <cell r="A69">
            <v>44071</v>
          </cell>
          <cell r="B69">
            <v>4</v>
          </cell>
        </row>
        <row r="70">
          <cell r="A70">
            <v>44102</v>
          </cell>
          <cell r="B70">
            <v>4</v>
          </cell>
        </row>
        <row r="71">
          <cell r="A71">
            <v>44132</v>
          </cell>
          <cell r="B71">
            <v>4</v>
          </cell>
        </row>
        <row r="72">
          <cell r="A72">
            <v>44163</v>
          </cell>
          <cell r="B72">
            <v>4</v>
          </cell>
        </row>
        <row r="73">
          <cell r="A73">
            <v>44193</v>
          </cell>
          <cell r="B73">
            <v>4</v>
          </cell>
        </row>
        <row r="74">
          <cell r="A74">
            <v>44224</v>
          </cell>
          <cell r="B74">
            <v>4</v>
          </cell>
        </row>
        <row r="75">
          <cell r="A75">
            <v>44255</v>
          </cell>
          <cell r="B75">
            <v>4</v>
          </cell>
        </row>
        <row r="76">
          <cell r="A76">
            <v>44283</v>
          </cell>
          <cell r="B76">
            <v>4</v>
          </cell>
        </row>
        <row r="77">
          <cell r="A77">
            <v>44314</v>
          </cell>
          <cell r="B77">
            <v>4</v>
          </cell>
        </row>
        <row r="78">
          <cell r="A78">
            <v>44344</v>
          </cell>
          <cell r="B78">
            <v>4</v>
          </cell>
        </row>
        <row r="79">
          <cell r="A79">
            <v>44375</v>
          </cell>
          <cell r="B79">
            <v>4</v>
          </cell>
        </row>
        <row r="80">
          <cell r="A80">
            <v>44405</v>
          </cell>
          <cell r="B80">
            <v>4</v>
          </cell>
        </row>
        <row r="81">
          <cell r="A81">
            <v>44436</v>
          </cell>
          <cell r="B81">
            <v>4</v>
          </cell>
        </row>
        <row r="82">
          <cell r="A82">
            <v>44467</v>
          </cell>
          <cell r="B82">
            <v>4</v>
          </cell>
        </row>
        <row r="83">
          <cell r="A83">
            <v>44497</v>
          </cell>
          <cell r="B83">
            <v>4</v>
          </cell>
        </row>
        <row r="84">
          <cell r="A84">
            <v>44528</v>
          </cell>
          <cell r="B84">
            <v>4</v>
          </cell>
        </row>
        <row r="85">
          <cell r="A85">
            <v>44558</v>
          </cell>
          <cell r="B85">
            <v>4</v>
          </cell>
        </row>
        <row r="86">
          <cell r="A86">
            <v>44589</v>
          </cell>
          <cell r="B86">
            <v>4</v>
          </cell>
        </row>
        <row r="87">
          <cell r="A87">
            <v>44620</v>
          </cell>
          <cell r="B87">
            <v>4</v>
          </cell>
        </row>
        <row r="88">
          <cell r="A88">
            <v>44648</v>
          </cell>
          <cell r="B88">
            <v>4</v>
          </cell>
        </row>
        <row r="89">
          <cell r="A89">
            <v>44679</v>
          </cell>
          <cell r="B89">
            <v>4</v>
          </cell>
        </row>
        <row r="90">
          <cell r="A90">
            <v>44709</v>
          </cell>
          <cell r="B90">
            <v>4.4000000000000004</v>
          </cell>
        </row>
        <row r="91">
          <cell r="A91">
            <v>44740</v>
          </cell>
          <cell r="B91">
            <v>4.9000000000000004</v>
          </cell>
        </row>
        <row r="92">
          <cell r="A92">
            <v>44770</v>
          </cell>
          <cell r="B92">
            <v>4.9000000000000004</v>
          </cell>
        </row>
        <row r="93">
          <cell r="A93">
            <v>44801</v>
          </cell>
          <cell r="B93">
            <v>5.4</v>
          </cell>
        </row>
        <row r="94">
          <cell r="A94">
            <v>44832</v>
          </cell>
          <cell r="B94">
            <v>5.9</v>
          </cell>
        </row>
        <row r="95">
          <cell r="A95">
            <v>44862</v>
          </cell>
          <cell r="B95">
            <v>5.9</v>
          </cell>
        </row>
        <row r="96">
          <cell r="A96">
            <v>44893</v>
          </cell>
          <cell r="B96">
            <v>5.9</v>
          </cell>
        </row>
        <row r="97">
          <cell r="A97">
            <v>44923</v>
          </cell>
          <cell r="B97">
            <v>6.25</v>
          </cell>
        </row>
        <row r="98">
          <cell r="A98">
            <v>44954</v>
          </cell>
          <cell r="B98">
            <v>6.5</v>
          </cell>
        </row>
        <row r="99">
          <cell r="A99">
            <v>44985</v>
          </cell>
          <cell r="B99">
            <v>6.5</v>
          </cell>
        </row>
        <row r="100">
          <cell r="A100">
            <v>45013</v>
          </cell>
          <cell r="B100">
            <v>6.5</v>
          </cell>
        </row>
        <row r="101">
          <cell r="A101">
            <v>45044</v>
          </cell>
          <cell r="B101">
            <v>6.5</v>
          </cell>
        </row>
        <row r="102">
          <cell r="A102">
            <v>45074</v>
          </cell>
          <cell r="B102">
            <v>6.5</v>
          </cell>
        </row>
        <row r="103">
          <cell r="A103">
            <v>45105</v>
          </cell>
          <cell r="B103">
            <v>6.5</v>
          </cell>
        </row>
        <row r="104">
          <cell r="A104">
            <v>45135</v>
          </cell>
          <cell r="B104">
            <v>6.5</v>
          </cell>
        </row>
        <row r="105">
          <cell r="A105">
            <v>45166</v>
          </cell>
          <cell r="B105">
            <v>6.5</v>
          </cell>
        </row>
        <row r="106">
          <cell r="A106">
            <v>45197</v>
          </cell>
          <cell r="B106">
            <v>6.5</v>
          </cell>
        </row>
        <row r="107">
          <cell r="A107">
            <v>45227</v>
          </cell>
          <cell r="B107">
            <v>6.5</v>
          </cell>
        </row>
        <row r="108">
          <cell r="A108">
            <v>45258</v>
          </cell>
          <cell r="B108">
            <v>6.5</v>
          </cell>
        </row>
        <row r="109">
          <cell r="A109">
            <v>45288</v>
          </cell>
          <cell r="B109">
            <v>6.5</v>
          </cell>
        </row>
        <row r="110">
          <cell r="A110">
            <v>45319</v>
          </cell>
          <cell r="B110">
            <v>6.5</v>
          </cell>
        </row>
        <row r="111">
          <cell r="A111">
            <v>45350</v>
          </cell>
          <cell r="B111">
            <v>6.5</v>
          </cell>
        </row>
        <row r="112">
          <cell r="A112">
            <v>45379</v>
          </cell>
          <cell r="B112">
            <v>6.5</v>
          </cell>
        </row>
        <row r="113">
          <cell r="A113">
            <v>45410</v>
          </cell>
          <cell r="B113">
            <v>6.5</v>
          </cell>
        </row>
        <row r="114">
          <cell r="A114">
            <v>45440</v>
          </cell>
          <cell r="B114">
            <v>6.5</v>
          </cell>
        </row>
        <row r="115">
          <cell r="A115">
            <v>45471</v>
          </cell>
          <cell r="B115">
            <v>6.5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A2">
            <v>42035</v>
          </cell>
          <cell r="B2">
            <v>119.5</v>
          </cell>
          <cell r="C2">
            <v>5.1900000000000002E-2</v>
          </cell>
        </row>
        <row r="3">
          <cell r="A3">
            <v>42063</v>
          </cell>
          <cell r="B3">
            <v>119.7</v>
          </cell>
          <cell r="C3">
            <v>5.3699999999999998E-2</v>
          </cell>
        </row>
        <row r="4">
          <cell r="A4">
            <v>42091</v>
          </cell>
          <cell r="B4">
            <v>120.2</v>
          </cell>
          <cell r="C4">
            <v>5.2499999999999998E-2</v>
          </cell>
        </row>
        <row r="5">
          <cell r="A5">
            <v>42122</v>
          </cell>
          <cell r="B5">
            <v>120.7</v>
          </cell>
          <cell r="C5">
            <v>4.87E-2</v>
          </cell>
        </row>
        <row r="6">
          <cell r="A6">
            <v>42152</v>
          </cell>
          <cell r="B6">
            <v>121.6</v>
          </cell>
          <cell r="C6">
            <v>5.0099999999999999E-2</v>
          </cell>
        </row>
        <row r="7">
          <cell r="A7">
            <v>42183</v>
          </cell>
          <cell r="B7">
            <v>123</v>
          </cell>
          <cell r="C7">
            <v>5.3999999999999999E-2</v>
          </cell>
        </row>
        <row r="8">
          <cell r="A8">
            <v>42213</v>
          </cell>
          <cell r="B8">
            <v>123.6</v>
          </cell>
          <cell r="C8">
            <v>3.6900000000000002E-2</v>
          </cell>
        </row>
        <row r="9">
          <cell r="A9">
            <v>42244</v>
          </cell>
          <cell r="B9">
            <v>124.8</v>
          </cell>
          <cell r="C9">
            <v>3.7400000000000003E-2</v>
          </cell>
        </row>
        <row r="10">
          <cell r="A10">
            <v>42275</v>
          </cell>
          <cell r="B10">
            <v>125.4</v>
          </cell>
          <cell r="C10">
            <v>4.41E-2</v>
          </cell>
        </row>
        <row r="11">
          <cell r="A11">
            <v>42305</v>
          </cell>
          <cell r="B11">
            <v>126.1</v>
          </cell>
          <cell r="C11">
            <v>0.05</v>
          </cell>
        </row>
        <row r="12">
          <cell r="A12">
            <v>42336</v>
          </cell>
          <cell r="B12">
            <v>126.6</v>
          </cell>
          <cell r="C12">
            <v>5.4100000000000002E-2</v>
          </cell>
        </row>
        <row r="13">
          <cell r="A13">
            <v>42366</v>
          </cell>
          <cell r="B13">
            <v>126.1</v>
          </cell>
          <cell r="C13">
            <v>5.6099999999999997E-2</v>
          </cell>
        </row>
        <row r="14">
          <cell r="A14">
            <v>42397</v>
          </cell>
          <cell r="B14">
            <v>126.3</v>
          </cell>
          <cell r="C14">
            <v>5.6899999999999999E-2</v>
          </cell>
        </row>
        <row r="15">
          <cell r="A15">
            <v>42428</v>
          </cell>
          <cell r="B15">
            <v>126</v>
          </cell>
          <cell r="C15">
            <v>5.2600000000000001E-2</v>
          </cell>
        </row>
        <row r="16">
          <cell r="A16">
            <v>42457</v>
          </cell>
          <cell r="B16">
            <v>126</v>
          </cell>
          <cell r="C16">
            <v>4.8300000000000003E-2</v>
          </cell>
        </row>
        <row r="17">
          <cell r="A17">
            <v>42488</v>
          </cell>
          <cell r="B17">
            <v>127.3</v>
          </cell>
          <cell r="C17">
            <v>5.4699999999999999E-2</v>
          </cell>
        </row>
        <row r="18">
          <cell r="A18">
            <v>42518</v>
          </cell>
          <cell r="B18">
            <v>128.6</v>
          </cell>
          <cell r="C18">
            <v>5.7599999999999998E-2</v>
          </cell>
        </row>
        <row r="19">
          <cell r="A19">
            <v>42549</v>
          </cell>
          <cell r="B19">
            <v>130.1</v>
          </cell>
          <cell r="C19">
            <v>5.7700000000000001E-2</v>
          </cell>
        </row>
        <row r="20">
          <cell r="A20">
            <v>42579</v>
          </cell>
          <cell r="B20">
            <v>131.1</v>
          </cell>
          <cell r="C20">
            <v>6.0699999999999997E-2</v>
          </cell>
        </row>
        <row r="21">
          <cell r="A21">
            <v>42610</v>
          </cell>
          <cell r="B21">
            <v>131.1</v>
          </cell>
          <cell r="C21">
            <v>5.0500000000000003E-2</v>
          </cell>
        </row>
        <row r="22">
          <cell r="A22">
            <v>42641</v>
          </cell>
          <cell r="B22">
            <v>130.9</v>
          </cell>
          <cell r="C22">
            <v>4.3900000000000002E-2</v>
          </cell>
        </row>
        <row r="23">
          <cell r="A23">
            <v>42671</v>
          </cell>
          <cell r="B23">
            <v>131.4</v>
          </cell>
          <cell r="C23">
            <v>4.2000000000000003E-2</v>
          </cell>
        </row>
        <row r="24">
          <cell r="A24">
            <v>42702</v>
          </cell>
          <cell r="B24">
            <v>131.19999999999999</v>
          </cell>
          <cell r="C24">
            <v>3.6299999999999999E-2</v>
          </cell>
        </row>
        <row r="25">
          <cell r="A25">
            <v>42732</v>
          </cell>
          <cell r="B25">
            <v>130.4</v>
          </cell>
          <cell r="C25">
            <v>3.4099999999999998E-2</v>
          </cell>
        </row>
        <row r="26">
          <cell r="A26">
            <v>42763</v>
          </cell>
          <cell r="B26">
            <v>130.30000000000001</v>
          </cell>
          <cell r="C26">
            <v>3.1699999999999999E-2</v>
          </cell>
        </row>
        <row r="27">
          <cell r="A27">
            <v>42794</v>
          </cell>
          <cell r="B27">
            <v>130.6</v>
          </cell>
          <cell r="C27">
            <v>3.6499999999999998E-2</v>
          </cell>
        </row>
        <row r="28">
          <cell r="A28">
            <v>42822</v>
          </cell>
          <cell r="B28">
            <v>130.9</v>
          </cell>
          <cell r="C28">
            <v>3.8899999999999997E-2</v>
          </cell>
        </row>
        <row r="29">
          <cell r="A29">
            <v>42853</v>
          </cell>
          <cell r="B29">
            <v>131.1</v>
          </cell>
          <cell r="C29">
            <v>2.9899999999999999E-2</v>
          </cell>
        </row>
        <row r="30">
          <cell r="A30">
            <v>42883</v>
          </cell>
          <cell r="B30">
            <v>131.4</v>
          </cell>
          <cell r="C30">
            <v>2.18E-2</v>
          </cell>
        </row>
        <row r="31">
          <cell r="A31">
            <v>42914</v>
          </cell>
          <cell r="B31">
            <v>132</v>
          </cell>
          <cell r="C31">
            <v>1.46E-2</v>
          </cell>
        </row>
        <row r="32">
          <cell r="A32">
            <v>42944</v>
          </cell>
          <cell r="B32">
            <v>134.19999999999999</v>
          </cell>
          <cell r="C32">
            <v>2.3599999999999999E-2</v>
          </cell>
        </row>
        <row r="33">
          <cell r="A33">
            <v>42975</v>
          </cell>
          <cell r="B33">
            <v>135.4</v>
          </cell>
          <cell r="C33">
            <v>3.2800000000000003E-2</v>
          </cell>
        </row>
        <row r="34">
          <cell r="A34">
            <v>43006</v>
          </cell>
          <cell r="B34">
            <v>135.19999999999999</v>
          </cell>
          <cell r="C34">
            <v>3.2800000000000003E-2</v>
          </cell>
        </row>
        <row r="35">
          <cell r="A35">
            <v>43036</v>
          </cell>
          <cell r="B35">
            <v>136.1</v>
          </cell>
          <cell r="C35">
            <v>3.5799999999999998E-2</v>
          </cell>
        </row>
        <row r="36">
          <cell r="A36">
            <v>43067</v>
          </cell>
          <cell r="B36">
            <v>137.6</v>
          </cell>
          <cell r="C36">
            <v>4.8800000000000003E-2</v>
          </cell>
        </row>
        <row r="37">
          <cell r="A37">
            <v>43097</v>
          </cell>
          <cell r="B37">
            <v>137.19999999999999</v>
          </cell>
          <cell r="C37">
            <v>5.21E-2</v>
          </cell>
        </row>
        <row r="38">
          <cell r="A38">
            <v>43128</v>
          </cell>
          <cell r="B38">
            <v>136.9</v>
          </cell>
          <cell r="C38">
            <v>5.0700000000000002E-2</v>
          </cell>
        </row>
        <row r="39">
          <cell r="A39">
            <v>43159</v>
          </cell>
          <cell r="B39">
            <v>136.4</v>
          </cell>
          <cell r="C39">
            <v>4.4400000000000002E-2</v>
          </cell>
        </row>
        <row r="40">
          <cell r="A40">
            <v>43187</v>
          </cell>
          <cell r="B40">
            <v>136.5</v>
          </cell>
          <cell r="C40">
            <v>4.2799999999999998E-2</v>
          </cell>
        </row>
        <row r="41">
          <cell r="A41">
            <v>43218</v>
          </cell>
          <cell r="B41">
            <v>137.1</v>
          </cell>
          <cell r="C41">
            <v>4.58E-2</v>
          </cell>
        </row>
        <row r="42">
          <cell r="A42">
            <v>43248</v>
          </cell>
          <cell r="B42">
            <v>137.80000000000001</v>
          </cell>
          <cell r="C42">
            <v>4.87E-2</v>
          </cell>
        </row>
        <row r="43">
          <cell r="A43">
            <v>43279</v>
          </cell>
          <cell r="B43">
            <v>138.5</v>
          </cell>
          <cell r="C43">
            <v>4.9200000000000001E-2</v>
          </cell>
        </row>
        <row r="44">
          <cell r="A44">
            <v>43309</v>
          </cell>
          <cell r="B44">
            <v>139.80000000000001</v>
          </cell>
          <cell r="C44">
            <v>4.1700000000000001E-2</v>
          </cell>
        </row>
        <row r="45">
          <cell r="A45">
            <v>43340</v>
          </cell>
          <cell r="B45">
            <v>140.4</v>
          </cell>
          <cell r="C45">
            <v>3.6900000000000002E-2</v>
          </cell>
        </row>
        <row r="46">
          <cell r="A46">
            <v>43371</v>
          </cell>
          <cell r="B46">
            <v>140.19999999999999</v>
          </cell>
          <cell r="C46">
            <v>3.6999999999999998E-2</v>
          </cell>
        </row>
        <row r="47">
          <cell r="A47">
            <v>43401</v>
          </cell>
          <cell r="B47">
            <v>140.69999999999999</v>
          </cell>
          <cell r="C47">
            <v>3.3799999999999997E-2</v>
          </cell>
        </row>
        <row r="48">
          <cell r="A48">
            <v>43432</v>
          </cell>
          <cell r="B48">
            <v>140.80000000000001</v>
          </cell>
          <cell r="C48">
            <v>2.3300000000000001E-2</v>
          </cell>
        </row>
        <row r="49">
          <cell r="A49">
            <v>43462</v>
          </cell>
          <cell r="B49">
            <v>140.1</v>
          </cell>
          <cell r="C49">
            <v>2.1100000000000001E-2</v>
          </cell>
        </row>
        <row r="50">
          <cell r="A50">
            <v>43493</v>
          </cell>
          <cell r="B50">
            <v>139.6</v>
          </cell>
          <cell r="C50">
            <v>1.9699999999999999E-2</v>
          </cell>
        </row>
        <row r="51">
          <cell r="A51">
            <v>43524</v>
          </cell>
          <cell r="B51">
            <v>139.9</v>
          </cell>
          <cell r="C51">
            <v>2.5700000000000001E-2</v>
          </cell>
        </row>
        <row r="52">
          <cell r="A52">
            <v>43552</v>
          </cell>
          <cell r="B52">
            <v>140.4</v>
          </cell>
          <cell r="C52">
            <v>2.86E-2</v>
          </cell>
        </row>
        <row r="53">
          <cell r="A53">
            <v>43583</v>
          </cell>
          <cell r="B53">
            <v>141.19999999999999</v>
          </cell>
          <cell r="C53">
            <v>2.9899999999999999E-2</v>
          </cell>
        </row>
        <row r="54">
          <cell r="A54">
            <v>43613</v>
          </cell>
          <cell r="B54">
            <v>142</v>
          </cell>
          <cell r="C54">
            <v>3.0499999999999999E-2</v>
          </cell>
        </row>
        <row r="55">
          <cell r="A55">
            <v>43644</v>
          </cell>
          <cell r="B55">
            <v>142.9</v>
          </cell>
          <cell r="C55">
            <v>3.1800000000000002E-2</v>
          </cell>
        </row>
        <row r="56">
          <cell r="A56">
            <v>43674</v>
          </cell>
          <cell r="B56">
            <v>144.19999999999999</v>
          </cell>
          <cell r="C56">
            <v>3.15E-2</v>
          </cell>
        </row>
        <row r="57">
          <cell r="A57">
            <v>43705</v>
          </cell>
          <cell r="B57">
            <v>145</v>
          </cell>
          <cell r="C57">
            <v>3.2800000000000003E-2</v>
          </cell>
        </row>
        <row r="58">
          <cell r="A58">
            <v>43736</v>
          </cell>
          <cell r="B58">
            <v>145.80000000000001</v>
          </cell>
          <cell r="C58">
            <v>3.9899999999999998E-2</v>
          </cell>
        </row>
        <row r="59">
          <cell r="A59">
            <v>43766</v>
          </cell>
          <cell r="B59">
            <v>147.19999999999999</v>
          </cell>
          <cell r="C59">
            <v>4.6199999999999998E-2</v>
          </cell>
        </row>
        <row r="60">
          <cell r="A60">
            <v>43797</v>
          </cell>
          <cell r="B60">
            <v>148.6</v>
          </cell>
          <cell r="C60">
            <v>5.5399999999999998E-2</v>
          </cell>
        </row>
        <row r="61">
          <cell r="A61">
            <v>43827</v>
          </cell>
          <cell r="B61">
            <v>150.4</v>
          </cell>
          <cell r="C61">
            <v>7.3499999999999996E-2</v>
          </cell>
        </row>
        <row r="62">
          <cell r="A62">
            <v>43858</v>
          </cell>
          <cell r="B62">
            <v>150.19999999999999</v>
          </cell>
          <cell r="C62">
            <v>7.5899999999999995E-2</v>
          </cell>
        </row>
        <row r="63">
          <cell r="A63">
            <v>43889</v>
          </cell>
          <cell r="B63">
            <v>149.1</v>
          </cell>
          <cell r="C63">
            <v>6.5799999999999997E-2</v>
          </cell>
        </row>
        <row r="64">
          <cell r="A64">
            <v>43918</v>
          </cell>
          <cell r="B64">
            <v>148.6</v>
          </cell>
          <cell r="C64">
            <v>5.8400000000000001E-2</v>
          </cell>
        </row>
        <row r="65">
          <cell r="A65">
            <v>43949</v>
          </cell>
          <cell r="B65">
            <v>151.4</v>
          </cell>
          <cell r="C65" t="str">
            <v>-</v>
          </cell>
        </row>
        <row r="66">
          <cell r="A66">
            <v>43979</v>
          </cell>
          <cell r="B66">
            <v>150.9</v>
          </cell>
          <cell r="C66" t="str">
            <v>-</v>
          </cell>
        </row>
        <row r="67">
          <cell r="A67">
            <v>44010</v>
          </cell>
          <cell r="B67">
            <v>151.80000000000001</v>
          </cell>
          <cell r="C67">
            <v>6.2300000000000001E-2</v>
          </cell>
        </row>
        <row r="68">
          <cell r="A68">
            <v>44040</v>
          </cell>
          <cell r="B68">
            <v>153.9</v>
          </cell>
          <cell r="C68">
            <v>6.7299999999999999E-2</v>
          </cell>
        </row>
        <row r="69">
          <cell r="A69">
            <v>44071</v>
          </cell>
          <cell r="B69">
            <v>154.69999999999999</v>
          </cell>
          <cell r="C69">
            <v>6.6900000000000001E-2</v>
          </cell>
        </row>
        <row r="70">
          <cell r="A70">
            <v>44102</v>
          </cell>
          <cell r="B70">
            <v>156.4</v>
          </cell>
          <cell r="C70">
            <v>7.2700000000000001E-2</v>
          </cell>
        </row>
        <row r="71">
          <cell r="A71">
            <v>44132</v>
          </cell>
          <cell r="B71">
            <v>158.4</v>
          </cell>
          <cell r="C71">
            <v>7.6100000000000001E-2</v>
          </cell>
        </row>
        <row r="72">
          <cell r="A72">
            <v>44163</v>
          </cell>
          <cell r="B72">
            <v>158.9</v>
          </cell>
          <cell r="C72">
            <v>6.93E-2</v>
          </cell>
        </row>
        <row r="73">
          <cell r="A73">
            <v>44193</v>
          </cell>
          <cell r="B73">
            <v>157.30000000000001</v>
          </cell>
          <cell r="C73">
            <v>4.5900000000000003E-2</v>
          </cell>
        </row>
        <row r="74">
          <cell r="A74">
            <v>44224</v>
          </cell>
          <cell r="B74">
            <v>156.30000000000001</v>
          </cell>
          <cell r="C74">
            <v>4.0599999999999997E-2</v>
          </cell>
        </row>
        <row r="75">
          <cell r="A75">
            <v>44255</v>
          </cell>
          <cell r="B75">
            <v>156.6</v>
          </cell>
          <cell r="C75">
            <v>5.0299999999999997E-2</v>
          </cell>
        </row>
        <row r="76">
          <cell r="A76">
            <v>44283</v>
          </cell>
          <cell r="B76">
            <v>156.80000000000001</v>
          </cell>
          <cell r="C76">
            <v>5.5199999999999999E-2</v>
          </cell>
        </row>
        <row r="77">
          <cell r="A77">
            <v>44314</v>
          </cell>
          <cell r="B77">
            <v>1578</v>
          </cell>
          <cell r="C77">
            <v>4.2299999999999997E-2</v>
          </cell>
        </row>
        <row r="78">
          <cell r="A78">
            <v>44344</v>
          </cell>
          <cell r="B78">
            <v>160.4</v>
          </cell>
          <cell r="C78">
            <v>6.3E-2</v>
          </cell>
        </row>
        <row r="79">
          <cell r="A79">
            <v>44375</v>
          </cell>
          <cell r="B79">
            <v>161.30000000000001</v>
          </cell>
          <cell r="C79">
            <v>6.2600000000000003E-2</v>
          </cell>
        </row>
        <row r="80">
          <cell r="A80">
            <v>44405</v>
          </cell>
          <cell r="B80">
            <v>162.5</v>
          </cell>
          <cell r="C80">
            <v>5.5899999999999998E-2</v>
          </cell>
        </row>
        <row r="81">
          <cell r="A81">
            <v>44436</v>
          </cell>
          <cell r="B81">
            <v>162.9</v>
          </cell>
          <cell r="C81">
            <v>5.2999999999999999E-2</v>
          </cell>
        </row>
        <row r="82">
          <cell r="A82">
            <v>44467</v>
          </cell>
          <cell r="B82">
            <v>163.19999999999999</v>
          </cell>
          <cell r="C82">
            <v>4.3499999999999997E-2</v>
          </cell>
        </row>
        <row r="83">
          <cell r="A83">
            <v>44497</v>
          </cell>
          <cell r="B83">
            <v>165.5</v>
          </cell>
          <cell r="C83">
            <v>4.48E-2</v>
          </cell>
        </row>
        <row r="84">
          <cell r="A84">
            <v>44528</v>
          </cell>
          <cell r="B84">
            <v>166.7</v>
          </cell>
          <cell r="C84">
            <v>4.9099999999999998E-2</v>
          </cell>
        </row>
        <row r="85">
          <cell r="A85">
            <v>44558</v>
          </cell>
          <cell r="B85">
            <v>166.2</v>
          </cell>
          <cell r="C85">
            <v>5.6599999999999998E-2</v>
          </cell>
        </row>
        <row r="86">
          <cell r="A86">
            <v>44589</v>
          </cell>
          <cell r="B86">
            <v>165.7</v>
          </cell>
          <cell r="C86">
            <v>6.0100000000000001E-2</v>
          </cell>
        </row>
        <row r="87">
          <cell r="A87">
            <v>44620</v>
          </cell>
          <cell r="B87">
            <v>166.1</v>
          </cell>
          <cell r="C87">
            <v>6.0699999999999997E-2</v>
          </cell>
        </row>
        <row r="88">
          <cell r="A88">
            <v>44648</v>
          </cell>
          <cell r="B88">
            <v>167.7</v>
          </cell>
          <cell r="C88">
            <v>6.9500000000000006E-2</v>
          </cell>
        </row>
        <row r="89">
          <cell r="A89">
            <v>44679</v>
          </cell>
          <cell r="B89">
            <v>170.1</v>
          </cell>
          <cell r="C89">
            <v>7.7899999999999997E-2</v>
          </cell>
        </row>
        <row r="90">
          <cell r="A90">
            <v>44709</v>
          </cell>
          <cell r="B90">
            <v>171.7</v>
          </cell>
          <cell r="C90">
            <v>7.0400000000000004E-2</v>
          </cell>
        </row>
        <row r="91">
          <cell r="A91">
            <v>44740</v>
          </cell>
          <cell r="B91">
            <v>172.6</v>
          </cell>
          <cell r="C91">
            <v>7.0099999999999996E-2</v>
          </cell>
        </row>
        <row r="92">
          <cell r="A92">
            <v>44770</v>
          </cell>
          <cell r="B92">
            <v>173.4</v>
          </cell>
          <cell r="C92">
            <v>6.7100000000000007E-2</v>
          </cell>
        </row>
        <row r="93">
          <cell r="A93">
            <v>44801</v>
          </cell>
          <cell r="B93">
            <v>174.3</v>
          </cell>
          <cell r="C93">
            <v>7.0000000000000007E-2</v>
          </cell>
        </row>
        <row r="94">
          <cell r="A94">
            <v>44832</v>
          </cell>
          <cell r="B94">
            <v>175.3</v>
          </cell>
          <cell r="C94">
            <v>7.4099999999999999E-2</v>
          </cell>
        </row>
        <row r="95">
          <cell r="A95">
            <v>44862</v>
          </cell>
          <cell r="B95">
            <v>176.7</v>
          </cell>
          <cell r="C95">
            <v>6.7699999999999996E-2</v>
          </cell>
        </row>
        <row r="96">
          <cell r="A96">
            <v>44893</v>
          </cell>
          <cell r="B96">
            <v>176.5</v>
          </cell>
          <cell r="C96">
            <v>5.8799999999999998E-2</v>
          </cell>
        </row>
        <row r="97">
          <cell r="A97">
            <v>44923</v>
          </cell>
          <cell r="B97">
            <v>175.7</v>
          </cell>
          <cell r="C97">
            <v>5.7200000000000001E-2</v>
          </cell>
        </row>
        <row r="98">
          <cell r="A98">
            <v>44954</v>
          </cell>
          <cell r="B98">
            <v>176.5</v>
          </cell>
          <cell r="C98">
            <v>6.5199999999999994E-2</v>
          </cell>
        </row>
        <row r="99">
          <cell r="A99">
            <v>44985</v>
          </cell>
          <cell r="B99">
            <v>176.8</v>
          </cell>
          <cell r="C99">
            <v>6.4399999999999999E-2</v>
          </cell>
        </row>
        <row r="100">
          <cell r="A100">
            <v>45013</v>
          </cell>
          <cell r="B100">
            <v>177.2</v>
          </cell>
          <cell r="C100">
            <v>5.6599999999999998E-2</v>
          </cell>
        </row>
        <row r="101">
          <cell r="A101">
            <v>45044</v>
          </cell>
          <cell r="B101">
            <v>178.1</v>
          </cell>
          <cell r="C101">
            <v>4.7E-2</v>
          </cell>
        </row>
        <row r="102">
          <cell r="A102">
            <v>45074</v>
          </cell>
          <cell r="B102">
            <v>179.1</v>
          </cell>
          <cell r="C102">
            <v>4.3099999999999999E-2</v>
          </cell>
        </row>
        <row r="103">
          <cell r="A103">
            <v>45105</v>
          </cell>
          <cell r="B103">
            <v>181</v>
          </cell>
          <cell r="C103">
            <v>4.87E-2</v>
          </cell>
        </row>
        <row r="104">
          <cell r="A104">
            <v>45135</v>
          </cell>
          <cell r="B104">
            <v>186.3</v>
          </cell>
          <cell r="C104">
            <v>7.4399999999999994E-2</v>
          </cell>
        </row>
        <row r="105">
          <cell r="A105">
            <v>45166</v>
          </cell>
          <cell r="B105">
            <v>186.2</v>
          </cell>
          <cell r="C105">
            <v>6.83E-2</v>
          </cell>
        </row>
        <row r="106">
          <cell r="A106">
            <v>45197</v>
          </cell>
          <cell r="B106">
            <v>184.1</v>
          </cell>
          <cell r="C106">
            <v>5.0200000000000002E-2</v>
          </cell>
        </row>
        <row r="107">
          <cell r="A107">
            <v>45227</v>
          </cell>
          <cell r="B107">
            <v>185.3</v>
          </cell>
          <cell r="C107">
            <v>4.87E-2</v>
          </cell>
        </row>
        <row r="108">
          <cell r="A108">
            <v>45258</v>
          </cell>
          <cell r="B108">
            <v>186.3</v>
          </cell>
          <cell r="C108">
            <v>5.5500000000000001E-2</v>
          </cell>
        </row>
        <row r="109">
          <cell r="A109">
            <v>45288</v>
          </cell>
          <cell r="B109">
            <v>185.7</v>
          </cell>
          <cell r="C109">
            <v>5.6899999999999999E-2</v>
          </cell>
        </row>
        <row r="110">
          <cell r="A110">
            <v>45319</v>
          </cell>
          <cell r="B110">
            <v>185.5</v>
          </cell>
          <cell r="C110">
            <v>5.0999999999999997E-2</v>
          </cell>
        </row>
        <row r="111">
          <cell r="A111">
            <v>45350</v>
          </cell>
          <cell r="B111">
            <v>185.8</v>
          </cell>
          <cell r="C111">
            <v>5.0900000000000001E-2</v>
          </cell>
        </row>
        <row r="112">
          <cell r="A112">
            <v>45379</v>
          </cell>
          <cell r="B112">
            <v>185.8</v>
          </cell>
          <cell r="C112">
            <v>4.8500000000000001E-2</v>
          </cell>
        </row>
        <row r="113">
          <cell r="A113">
            <v>45410</v>
          </cell>
          <cell r="B113">
            <v>186.7</v>
          </cell>
          <cell r="C113">
            <v>4.8300000000000003E-2</v>
          </cell>
        </row>
        <row r="114">
          <cell r="A114">
            <v>45440</v>
          </cell>
          <cell r="B114">
            <v>187.7</v>
          </cell>
          <cell r="C114">
            <v>4.8000000000000001E-2</v>
          </cell>
        </row>
        <row r="115">
          <cell r="A115">
            <v>45471</v>
          </cell>
          <cell r="B115">
            <v>190.2</v>
          </cell>
          <cell r="C115">
            <v>5.0799999999999998E-2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A2">
            <v>42035</v>
          </cell>
          <cell r="B2">
            <v>8808.9</v>
          </cell>
          <cell r="C2">
            <v>19843.75</v>
          </cell>
          <cell r="D2">
            <v>11824.75</v>
          </cell>
          <cell r="E2">
            <v>8930.85</v>
          </cell>
          <cell r="F2">
            <v>21165.75</v>
          </cell>
          <cell r="G2">
            <v>236.8</v>
          </cell>
        </row>
        <row r="3">
          <cell r="A3">
            <v>42063</v>
          </cell>
          <cell r="B3">
            <v>8901.85</v>
          </cell>
          <cell r="C3">
            <v>19691.2</v>
          </cell>
          <cell r="D3">
            <v>12659.8</v>
          </cell>
          <cell r="E3">
            <v>8935.35</v>
          </cell>
          <cell r="F3">
            <v>21102.35</v>
          </cell>
          <cell r="G3">
            <v>239.4</v>
          </cell>
        </row>
        <row r="4">
          <cell r="A4">
            <v>42091</v>
          </cell>
          <cell r="B4">
            <v>8491</v>
          </cell>
          <cell r="C4">
            <v>18206.650000000001</v>
          </cell>
          <cell r="D4">
            <v>12083</v>
          </cell>
          <cell r="E4">
            <v>8621.75</v>
          </cell>
          <cell r="F4">
            <v>19879.599999999999</v>
          </cell>
          <cell r="G4">
            <v>216.15</v>
          </cell>
        </row>
        <row r="5">
          <cell r="A5">
            <v>42122</v>
          </cell>
          <cell r="B5">
            <v>8181.5</v>
          </cell>
          <cell r="C5">
            <v>18338.099999999999</v>
          </cell>
          <cell r="D5">
            <v>11001.05</v>
          </cell>
          <cell r="E5">
            <v>8188.2</v>
          </cell>
          <cell r="F5">
            <v>19510.7</v>
          </cell>
          <cell r="G5">
            <v>204.8</v>
          </cell>
        </row>
        <row r="6">
          <cell r="A6">
            <v>42152</v>
          </cell>
          <cell r="B6">
            <v>8433.65</v>
          </cell>
          <cell r="C6">
            <v>18721.349999999999</v>
          </cell>
          <cell r="D6">
            <v>11575.05</v>
          </cell>
          <cell r="E6">
            <v>8536.75</v>
          </cell>
          <cell r="F6">
            <v>20107.3</v>
          </cell>
          <cell r="G6">
            <v>199.5</v>
          </cell>
        </row>
        <row r="7">
          <cell r="A7">
            <v>42183</v>
          </cell>
          <cell r="B7">
            <v>8368.5</v>
          </cell>
          <cell r="C7">
            <v>18296.099999999999</v>
          </cell>
          <cell r="D7">
            <v>11037.4</v>
          </cell>
          <cell r="E7">
            <v>8383.25</v>
          </cell>
          <cell r="F7">
            <v>20155.75</v>
          </cell>
          <cell r="G7">
            <v>180.95</v>
          </cell>
        </row>
        <row r="8">
          <cell r="A8">
            <v>42213</v>
          </cell>
          <cell r="B8">
            <v>8532.85</v>
          </cell>
          <cell r="C8">
            <v>18729.849999999999</v>
          </cell>
          <cell r="D8">
            <v>11594.15</v>
          </cell>
          <cell r="E8">
            <v>8544.85</v>
          </cell>
          <cell r="F8">
            <v>20920.45</v>
          </cell>
          <cell r="G8">
            <v>176.55</v>
          </cell>
        </row>
        <row r="9">
          <cell r="A9">
            <v>42244</v>
          </cell>
          <cell r="B9">
            <v>7971.3</v>
          </cell>
          <cell r="C9">
            <v>17146.55</v>
          </cell>
          <cell r="D9">
            <v>11605.7</v>
          </cell>
          <cell r="E9">
            <v>7948.55</v>
          </cell>
          <cell r="F9">
            <v>20111.5</v>
          </cell>
          <cell r="G9">
            <v>161.35</v>
          </cell>
        </row>
        <row r="10">
          <cell r="A10">
            <v>42275</v>
          </cell>
          <cell r="B10">
            <v>7948.9</v>
          </cell>
          <cell r="C10">
            <v>17216.3</v>
          </cell>
          <cell r="D10">
            <v>12032.1</v>
          </cell>
          <cell r="E10">
            <v>7759.6</v>
          </cell>
          <cell r="F10">
            <v>19956.650000000001</v>
          </cell>
          <cell r="G10">
            <v>179.15</v>
          </cell>
        </row>
        <row r="11">
          <cell r="A11">
            <v>42305</v>
          </cell>
          <cell r="B11">
            <v>8065.8</v>
          </cell>
          <cell r="C11">
            <v>17354.5</v>
          </cell>
          <cell r="D11">
            <v>11486.9</v>
          </cell>
          <cell r="E11">
            <v>8091.95</v>
          </cell>
          <cell r="F11">
            <v>20118.3</v>
          </cell>
          <cell r="G11">
            <v>176.05</v>
          </cell>
        </row>
        <row r="12">
          <cell r="A12">
            <v>42336</v>
          </cell>
          <cell r="B12">
            <v>7935.25</v>
          </cell>
          <cell r="C12">
            <v>17430.400000000001</v>
          </cell>
          <cell r="D12">
            <v>11206</v>
          </cell>
          <cell r="E12">
            <v>8481.85</v>
          </cell>
          <cell r="F12">
            <v>20278.55</v>
          </cell>
          <cell r="G12">
            <v>173.3</v>
          </cell>
        </row>
        <row r="13">
          <cell r="A13">
            <v>42366</v>
          </cell>
          <cell r="B13">
            <v>7946.35</v>
          </cell>
          <cell r="C13">
            <v>16922.2</v>
          </cell>
          <cell r="D13">
            <v>11212.55</v>
          </cell>
          <cell r="E13">
            <v>8254.75</v>
          </cell>
          <cell r="F13">
            <v>20192.650000000001</v>
          </cell>
          <cell r="G13">
            <v>172.6</v>
          </cell>
        </row>
        <row r="14">
          <cell r="A14">
            <v>42397</v>
          </cell>
          <cell r="B14">
            <v>7563.55</v>
          </cell>
          <cell r="C14">
            <v>15522.4</v>
          </cell>
          <cell r="D14">
            <v>11236.15</v>
          </cell>
          <cell r="E14">
            <v>7605.05</v>
          </cell>
          <cell r="F14">
            <v>19132.650000000001</v>
          </cell>
          <cell r="G14">
            <v>153.55000000000001</v>
          </cell>
        </row>
        <row r="15">
          <cell r="A15">
            <v>42428</v>
          </cell>
          <cell r="B15">
            <v>6987.05</v>
          </cell>
          <cell r="C15">
            <v>13946.4</v>
          </cell>
          <cell r="D15">
            <v>10278.4</v>
          </cell>
          <cell r="E15">
            <v>7092.3</v>
          </cell>
          <cell r="F15">
            <v>18331.599999999999</v>
          </cell>
          <cell r="G15">
            <v>130.30000000000001</v>
          </cell>
        </row>
        <row r="16">
          <cell r="A16">
            <v>42457</v>
          </cell>
          <cell r="B16">
            <v>7738.4</v>
          </cell>
          <cell r="C16">
            <v>16141.65</v>
          </cell>
          <cell r="D16">
            <v>11309.3</v>
          </cell>
          <cell r="E16">
            <v>8087.6</v>
          </cell>
          <cell r="F16">
            <v>19764.150000000001</v>
          </cell>
          <cell r="G16">
            <v>156.55000000000001</v>
          </cell>
        </row>
        <row r="17">
          <cell r="A17">
            <v>42488</v>
          </cell>
          <cell r="B17">
            <v>7849.8</v>
          </cell>
          <cell r="C17">
            <v>16795</v>
          </cell>
          <cell r="D17">
            <v>11196.25</v>
          </cell>
          <cell r="E17">
            <v>8288.9500000000007</v>
          </cell>
          <cell r="F17">
            <v>19737.7</v>
          </cell>
          <cell r="G17">
            <v>174.8</v>
          </cell>
        </row>
        <row r="18">
          <cell r="A18">
            <v>42518</v>
          </cell>
          <cell r="B18">
            <v>8160.1</v>
          </cell>
          <cell r="C18">
            <v>17620.900000000001</v>
          </cell>
          <cell r="D18">
            <v>11395.85</v>
          </cell>
          <cell r="E18">
            <v>8720.4</v>
          </cell>
          <cell r="F18">
            <v>20521.650000000001</v>
          </cell>
          <cell r="G18">
            <v>183.15</v>
          </cell>
        </row>
        <row r="19">
          <cell r="A19">
            <v>42549</v>
          </cell>
          <cell r="B19">
            <v>8287.75</v>
          </cell>
          <cell r="C19">
            <v>17935.400000000001</v>
          </cell>
          <cell r="D19">
            <v>11120.15</v>
          </cell>
          <cell r="E19">
            <v>8863.75</v>
          </cell>
          <cell r="F19">
            <v>21608.45</v>
          </cell>
          <cell r="G19">
            <v>200.25</v>
          </cell>
        </row>
        <row r="20">
          <cell r="A20">
            <v>42579</v>
          </cell>
          <cell r="B20">
            <v>8638.5</v>
          </cell>
          <cell r="C20">
            <v>18953.150000000001</v>
          </cell>
          <cell r="D20">
            <v>10913.3</v>
          </cell>
          <cell r="E20">
            <v>9470.85</v>
          </cell>
          <cell r="F20">
            <v>22228.85</v>
          </cell>
          <cell r="G20">
            <v>207.4</v>
          </cell>
        </row>
        <row r="21">
          <cell r="A21">
            <v>42610</v>
          </cell>
          <cell r="B21">
            <v>8786.2000000000007</v>
          </cell>
          <cell r="C21">
            <v>19787.599999999999</v>
          </cell>
          <cell r="D21">
            <v>10546.1</v>
          </cell>
          <cell r="E21">
            <v>9897.2999999999993</v>
          </cell>
          <cell r="F21">
            <v>22609.3</v>
          </cell>
          <cell r="G21">
            <v>205.55</v>
          </cell>
        </row>
        <row r="22">
          <cell r="A22">
            <v>42641</v>
          </cell>
          <cell r="B22">
            <v>8611.15</v>
          </cell>
          <cell r="C22">
            <v>19285.7</v>
          </cell>
          <cell r="D22">
            <v>10292.299999999999</v>
          </cell>
          <cell r="E22">
            <v>10029.299999999999</v>
          </cell>
          <cell r="F22">
            <v>21542.05</v>
          </cell>
          <cell r="G22">
            <v>202.7</v>
          </cell>
        </row>
        <row r="23">
          <cell r="A23">
            <v>42671</v>
          </cell>
          <cell r="B23">
            <v>8625.7000000000007</v>
          </cell>
          <cell r="C23">
            <v>19523.55</v>
          </cell>
          <cell r="D23">
            <v>10082.700000000001</v>
          </cell>
          <cell r="E23">
            <v>10048.5</v>
          </cell>
          <cell r="F23">
            <v>21481.95</v>
          </cell>
          <cell r="G23">
            <v>211.1</v>
          </cell>
        </row>
        <row r="24">
          <cell r="A24">
            <v>42702</v>
          </cell>
          <cell r="B24">
            <v>8224.5</v>
          </cell>
          <cell r="C24">
            <v>18627.8</v>
          </cell>
          <cell r="D24">
            <v>10087.65</v>
          </cell>
          <cell r="E24">
            <v>9113.7999999999993</v>
          </cell>
          <cell r="F24">
            <v>20487.900000000001</v>
          </cell>
          <cell r="G24">
            <v>167.85</v>
          </cell>
        </row>
        <row r="25">
          <cell r="A25">
            <v>42732</v>
          </cell>
          <cell r="B25">
            <v>8185.8</v>
          </cell>
          <cell r="C25">
            <v>18177.2</v>
          </cell>
          <cell r="D25">
            <v>10399.25</v>
          </cell>
          <cell r="E25">
            <v>9141.75</v>
          </cell>
          <cell r="F25">
            <v>20754.099999999999</v>
          </cell>
          <cell r="G25">
            <v>165.35</v>
          </cell>
        </row>
        <row r="26">
          <cell r="A26">
            <v>42763</v>
          </cell>
          <cell r="B26">
            <v>8561.2999999999993</v>
          </cell>
          <cell r="C26">
            <v>19515.150000000001</v>
          </cell>
          <cell r="D26">
            <v>9848.5</v>
          </cell>
          <cell r="E26">
            <v>9837.75</v>
          </cell>
          <cell r="F26">
            <v>21832.65</v>
          </cell>
          <cell r="G26">
            <v>179.55</v>
          </cell>
        </row>
        <row r="27">
          <cell r="A27">
            <v>42794</v>
          </cell>
          <cell r="B27">
            <v>8879.6</v>
          </cell>
          <cell r="C27">
            <v>20607.25</v>
          </cell>
          <cell r="D27">
            <v>10680.95</v>
          </cell>
          <cell r="E27">
            <v>9654.65</v>
          </cell>
          <cell r="F27">
            <v>22338.2</v>
          </cell>
          <cell r="G27">
            <v>197.2</v>
          </cell>
        </row>
        <row r="28">
          <cell r="A28">
            <v>42822</v>
          </cell>
          <cell r="B28">
            <v>9173.75</v>
          </cell>
          <cell r="C28">
            <v>21444.15</v>
          </cell>
          <cell r="D28">
            <v>10703.25</v>
          </cell>
          <cell r="E28">
            <v>9880.2000000000007</v>
          </cell>
          <cell r="F28">
            <v>23542.3</v>
          </cell>
          <cell r="G28">
            <v>214.95</v>
          </cell>
        </row>
        <row r="29">
          <cell r="A29">
            <v>42853</v>
          </cell>
          <cell r="B29">
            <v>9304.0499999999993</v>
          </cell>
          <cell r="C29">
            <v>22358.25</v>
          </cell>
          <cell r="D29">
            <v>9943.7000000000007</v>
          </cell>
          <cell r="E29">
            <v>10255.15</v>
          </cell>
          <cell r="F29">
            <v>23675.4</v>
          </cell>
          <cell r="G29">
            <v>251.05</v>
          </cell>
        </row>
        <row r="30">
          <cell r="A30">
            <v>42883</v>
          </cell>
          <cell r="B30">
            <v>9621.25</v>
          </cell>
          <cell r="C30">
            <v>23424.799999999999</v>
          </cell>
          <cell r="D30">
            <v>10549.1</v>
          </cell>
          <cell r="E30">
            <v>10870.8</v>
          </cell>
          <cell r="F30">
            <v>25841.8</v>
          </cell>
          <cell r="G30">
            <v>250.4</v>
          </cell>
        </row>
        <row r="31">
          <cell r="A31">
            <v>42914</v>
          </cell>
          <cell r="B31">
            <v>9520.9</v>
          </cell>
          <cell r="C31">
            <v>23211.200000000001</v>
          </cell>
          <cell r="D31">
            <v>10155.049999999999</v>
          </cell>
          <cell r="E31">
            <v>10540.25</v>
          </cell>
          <cell r="F31">
            <v>26752.05</v>
          </cell>
          <cell r="G31">
            <v>263.45</v>
          </cell>
        </row>
        <row r="32">
          <cell r="A32">
            <v>42944</v>
          </cell>
          <cell r="B32">
            <v>10077.1</v>
          </cell>
          <cell r="C32">
            <v>25103.65</v>
          </cell>
          <cell r="D32">
            <v>10755.75</v>
          </cell>
          <cell r="E32">
            <v>11002.65</v>
          </cell>
          <cell r="F32">
            <v>25744.35</v>
          </cell>
          <cell r="G32">
            <v>282.95</v>
          </cell>
        </row>
        <row r="33">
          <cell r="A33">
            <v>42975</v>
          </cell>
          <cell r="B33">
            <v>9917.9</v>
          </cell>
          <cell r="C33">
            <v>24318.400000000001</v>
          </cell>
          <cell r="D33">
            <v>10558.25</v>
          </cell>
          <cell r="E33">
            <v>10612.55</v>
          </cell>
          <cell r="F33">
            <v>25834.9</v>
          </cell>
          <cell r="G33">
            <v>280.39999999999998</v>
          </cell>
        </row>
        <row r="34">
          <cell r="A34">
            <v>43006</v>
          </cell>
          <cell r="B34">
            <v>9788.6</v>
          </cell>
          <cell r="C34">
            <v>24053</v>
          </cell>
          <cell r="D34">
            <v>10475.35</v>
          </cell>
          <cell r="E34">
            <v>10811.25</v>
          </cell>
          <cell r="F34">
            <v>24480.799999999999</v>
          </cell>
          <cell r="G34">
            <v>273.5</v>
          </cell>
        </row>
        <row r="35">
          <cell r="A35">
            <v>43036</v>
          </cell>
          <cell r="B35">
            <v>10335.299999999999</v>
          </cell>
          <cell r="C35">
            <v>25019.35</v>
          </cell>
          <cell r="D35">
            <v>10837.9</v>
          </cell>
          <cell r="E35">
            <v>11370</v>
          </cell>
          <cell r="F35">
            <v>25687.7</v>
          </cell>
          <cell r="G35">
            <v>304.5</v>
          </cell>
        </row>
        <row r="36">
          <cell r="A36">
            <v>43067</v>
          </cell>
          <cell r="B36">
            <v>10226.549999999999</v>
          </cell>
          <cell r="C36">
            <v>25332.400000000001</v>
          </cell>
          <cell r="D36">
            <v>11115.3</v>
          </cell>
          <cell r="E36">
            <v>11292.9</v>
          </cell>
          <cell r="F36">
            <v>25820.05</v>
          </cell>
          <cell r="G36">
            <v>325.60000000000002</v>
          </cell>
        </row>
        <row r="37">
          <cell r="A37">
            <v>43097</v>
          </cell>
          <cell r="B37">
            <v>10530.7</v>
          </cell>
          <cell r="C37">
            <v>25539.45</v>
          </cell>
          <cell r="D37">
            <v>11665.75</v>
          </cell>
          <cell r="E37">
            <v>12009.7</v>
          </cell>
          <cell r="F37">
            <v>26851.5</v>
          </cell>
          <cell r="G37">
            <v>346.9</v>
          </cell>
        </row>
        <row r="38">
          <cell r="A38">
            <v>43128</v>
          </cell>
          <cell r="B38">
            <v>11027.7</v>
          </cell>
          <cell r="C38">
            <v>27379.45</v>
          </cell>
          <cell r="D38">
            <v>12986.4</v>
          </cell>
          <cell r="E38">
            <v>11611.9</v>
          </cell>
          <cell r="F38">
            <v>27127.3</v>
          </cell>
          <cell r="G38">
            <v>344.7</v>
          </cell>
        </row>
        <row r="39">
          <cell r="A39">
            <v>43159</v>
          </cell>
          <cell r="B39">
            <v>10492.85</v>
          </cell>
          <cell r="C39">
            <v>25107.4</v>
          </cell>
          <cell r="D39">
            <v>12809</v>
          </cell>
          <cell r="E39">
            <v>11157.2</v>
          </cell>
          <cell r="F39">
            <v>26513.7</v>
          </cell>
          <cell r="G39">
            <v>326.89999999999998</v>
          </cell>
        </row>
        <row r="40">
          <cell r="A40">
            <v>43187</v>
          </cell>
          <cell r="B40">
            <v>10113.700000000001</v>
          </cell>
          <cell r="C40">
            <v>24263.35</v>
          </cell>
          <cell r="D40">
            <v>12511.55</v>
          </cell>
          <cell r="E40">
            <v>10821.35</v>
          </cell>
          <cell r="F40">
            <v>26127.4</v>
          </cell>
          <cell r="G40">
            <v>294.05</v>
          </cell>
        </row>
        <row r="41">
          <cell r="A41">
            <v>43218</v>
          </cell>
          <cell r="B41">
            <v>10739.35</v>
          </cell>
          <cell r="C41">
            <v>25531.599999999999</v>
          </cell>
          <cell r="D41">
            <v>13986.25</v>
          </cell>
          <cell r="E41">
            <v>11625.75</v>
          </cell>
          <cell r="F41">
            <v>28772.75</v>
          </cell>
          <cell r="G41">
            <v>322.25</v>
          </cell>
        </row>
        <row r="42">
          <cell r="A42">
            <v>43248</v>
          </cell>
          <cell r="B42">
            <v>10736.15</v>
          </cell>
          <cell r="C42">
            <v>26956.2</v>
          </cell>
          <cell r="D42">
            <v>13666</v>
          </cell>
          <cell r="E42">
            <v>10994.45</v>
          </cell>
          <cell r="F42">
            <v>28814.3</v>
          </cell>
          <cell r="G42">
            <v>294.95</v>
          </cell>
        </row>
        <row r="43">
          <cell r="A43">
            <v>43279</v>
          </cell>
          <cell r="B43">
            <v>10714.3</v>
          </cell>
          <cell r="C43">
            <v>26364.2</v>
          </cell>
          <cell r="D43">
            <v>13989.5</v>
          </cell>
          <cell r="E43">
            <v>10709.05</v>
          </cell>
          <cell r="F43">
            <v>28966</v>
          </cell>
          <cell r="G43">
            <v>271.55</v>
          </cell>
        </row>
        <row r="44">
          <cell r="A44">
            <v>43309</v>
          </cell>
          <cell r="B44">
            <v>11356.5</v>
          </cell>
          <cell r="C44">
            <v>27764.15</v>
          </cell>
          <cell r="D44">
            <v>14587.8</v>
          </cell>
          <cell r="E44">
            <v>10973.75</v>
          </cell>
          <cell r="F44">
            <v>31007.25</v>
          </cell>
          <cell r="G44">
            <v>272.85000000000002</v>
          </cell>
        </row>
        <row r="45">
          <cell r="A45">
            <v>43340</v>
          </cell>
          <cell r="B45">
            <v>11680.5</v>
          </cell>
          <cell r="C45">
            <v>28061.75</v>
          </cell>
          <cell r="D45">
            <v>15811.4</v>
          </cell>
          <cell r="E45">
            <v>11009.25</v>
          </cell>
          <cell r="F45">
            <v>32911.550000000003</v>
          </cell>
          <cell r="G45">
            <v>275.85000000000002</v>
          </cell>
        </row>
        <row r="46">
          <cell r="A46">
            <v>43371</v>
          </cell>
          <cell r="B46">
            <v>10930.45</v>
          </cell>
          <cell r="C46">
            <v>25119.85</v>
          </cell>
          <cell r="D46">
            <v>15838.05</v>
          </cell>
          <cell r="E46">
            <v>9590.25</v>
          </cell>
          <cell r="F46">
            <v>29757.7</v>
          </cell>
          <cell r="G46">
            <v>219.6</v>
          </cell>
        </row>
        <row r="47">
          <cell r="A47">
            <v>43401</v>
          </cell>
          <cell r="B47">
            <v>10386.6</v>
          </cell>
          <cell r="C47">
            <v>25153.25</v>
          </cell>
          <cell r="D47">
            <v>14940.1</v>
          </cell>
          <cell r="E47">
            <v>8820.5499999999993</v>
          </cell>
          <cell r="F47">
            <v>28547.1</v>
          </cell>
          <cell r="G47">
            <v>214.9</v>
          </cell>
        </row>
        <row r="48">
          <cell r="A48">
            <v>43432</v>
          </cell>
          <cell r="B48">
            <v>10876.75</v>
          </cell>
          <cell r="C48">
            <v>26862.95</v>
          </cell>
          <cell r="D48">
            <v>14638.05</v>
          </cell>
          <cell r="E48">
            <v>9270.2000000000007</v>
          </cell>
          <cell r="F48">
            <v>30126.25</v>
          </cell>
          <cell r="G48">
            <v>232</v>
          </cell>
        </row>
        <row r="49">
          <cell r="A49">
            <v>43462</v>
          </cell>
          <cell r="B49">
            <v>10862.55</v>
          </cell>
          <cell r="C49">
            <v>27160.2</v>
          </cell>
          <cell r="D49">
            <v>14440.3</v>
          </cell>
          <cell r="E49">
            <v>9235.5499999999993</v>
          </cell>
          <cell r="F49">
            <v>30516.65</v>
          </cell>
          <cell r="G49">
            <v>232.35</v>
          </cell>
        </row>
        <row r="50">
          <cell r="A50">
            <v>43493</v>
          </cell>
          <cell r="B50">
            <v>10830.95</v>
          </cell>
          <cell r="C50">
            <v>27295.45</v>
          </cell>
          <cell r="D50">
            <v>15499.3</v>
          </cell>
          <cell r="E50">
            <v>8218.4</v>
          </cell>
          <cell r="F50">
            <v>29800.55</v>
          </cell>
          <cell r="G50">
            <v>228.55</v>
          </cell>
        </row>
        <row r="51">
          <cell r="A51">
            <v>43524</v>
          </cell>
          <cell r="B51">
            <v>10792.5</v>
          </cell>
          <cell r="C51">
            <v>26789.9</v>
          </cell>
          <cell r="D51">
            <v>15732</v>
          </cell>
          <cell r="E51">
            <v>8355.15</v>
          </cell>
          <cell r="F51">
            <v>29262.85</v>
          </cell>
          <cell r="G51">
            <v>230.25</v>
          </cell>
        </row>
        <row r="52">
          <cell r="A52">
            <v>43552</v>
          </cell>
          <cell r="B52">
            <v>11623.9</v>
          </cell>
          <cell r="C52">
            <v>30426.799999999999</v>
          </cell>
          <cell r="D52">
            <v>15628.2</v>
          </cell>
          <cell r="E52">
            <v>8335.35</v>
          </cell>
          <cell r="F52">
            <v>30321.4</v>
          </cell>
          <cell r="G52">
            <v>269.2</v>
          </cell>
        </row>
        <row r="53">
          <cell r="A53">
            <v>43583</v>
          </cell>
          <cell r="B53">
            <v>11748.15</v>
          </cell>
          <cell r="C53">
            <v>29764.799999999999</v>
          </cell>
          <cell r="D53">
            <v>16705.400000000001</v>
          </cell>
          <cell r="E53">
            <v>8350.6</v>
          </cell>
          <cell r="F53">
            <v>30336.9</v>
          </cell>
          <cell r="G53">
            <v>258.3</v>
          </cell>
        </row>
        <row r="54">
          <cell r="A54">
            <v>43613</v>
          </cell>
          <cell r="B54">
            <v>11922.8</v>
          </cell>
          <cell r="C54">
            <v>31375.4</v>
          </cell>
          <cell r="D54">
            <v>16160.65</v>
          </cell>
          <cell r="E54">
            <v>8175.5</v>
          </cell>
          <cell r="F54">
            <v>29850.400000000001</v>
          </cell>
          <cell r="G54">
            <v>283.95</v>
          </cell>
        </row>
        <row r="55">
          <cell r="A55">
            <v>43644</v>
          </cell>
          <cell r="B55">
            <v>11788.85</v>
          </cell>
          <cell r="C55">
            <v>31105.200000000001</v>
          </cell>
          <cell r="D55">
            <v>15936.45</v>
          </cell>
          <cell r="E55">
            <v>7928.05</v>
          </cell>
          <cell r="F55">
            <v>29546.05</v>
          </cell>
          <cell r="G55">
            <v>284.8</v>
          </cell>
        </row>
        <row r="56">
          <cell r="A56">
            <v>43674</v>
          </cell>
          <cell r="B56">
            <v>11118</v>
          </cell>
          <cell r="C56">
            <v>28876</v>
          </cell>
          <cell r="D56">
            <v>15620.2</v>
          </cell>
          <cell r="E56">
            <v>6851.65</v>
          </cell>
          <cell r="F56">
            <v>29065.95</v>
          </cell>
          <cell r="G56">
            <v>267.45</v>
          </cell>
        </row>
        <row r="57">
          <cell r="A57">
            <v>43705</v>
          </cell>
          <cell r="B57">
            <v>11023.25</v>
          </cell>
          <cell r="C57">
            <v>27427.85</v>
          </cell>
          <cell r="D57">
            <v>16010.4</v>
          </cell>
          <cell r="E57">
            <v>7009.3</v>
          </cell>
          <cell r="F57">
            <v>29257.35</v>
          </cell>
          <cell r="G57">
            <v>267.2</v>
          </cell>
        </row>
        <row r="58">
          <cell r="A58">
            <v>43736</v>
          </cell>
          <cell r="B58">
            <v>11474.45</v>
          </cell>
          <cell r="C58">
            <v>29103.15</v>
          </cell>
          <cell r="D58">
            <v>15540.15</v>
          </cell>
          <cell r="E58">
            <v>7493.15</v>
          </cell>
          <cell r="F58">
            <v>31134.5</v>
          </cell>
          <cell r="G58">
            <v>258.75</v>
          </cell>
        </row>
        <row r="59">
          <cell r="A59">
            <v>43766</v>
          </cell>
          <cell r="B59">
            <v>11877.45</v>
          </cell>
          <cell r="C59">
            <v>30066.25</v>
          </cell>
          <cell r="D59">
            <v>15559.4</v>
          </cell>
          <cell r="E59">
            <v>8449.5</v>
          </cell>
          <cell r="F59">
            <v>32319.75</v>
          </cell>
          <cell r="G59">
            <v>269</v>
          </cell>
        </row>
        <row r="60">
          <cell r="A60">
            <v>43797</v>
          </cell>
          <cell r="B60">
            <v>12056.05</v>
          </cell>
          <cell r="C60">
            <v>31946.1</v>
          </cell>
          <cell r="D60">
            <v>14998.05</v>
          </cell>
          <cell r="E60">
            <v>8086</v>
          </cell>
          <cell r="F60">
            <v>30975.5</v>
          </cell>
          <cell r="G60">
            <v>282.05</v>
          </cell>
        </row>
        <row r="61">
          <cell r="A61">
            <v>43827</v>
          </cell>
          <cell r="B61">
            <v>12168.45</v>
          </cell>
          <cell r="C61">
            <v>32161.65</v>
          </cell>
          <cell r="D61">
            <v>15652.4</v>
          </cell>
          <cell r="E61">
            <v>8248.2999999999993</v>
          </cell>
          <cell r="F61">
            <v>30121.5</v>
          </cell>
          <cell r="G61">
            <v>298.55</v>
          </cell>
        </row>
        <row r="62">
          <cell r="A62">
            <v>43858</v>
          </cell>
          <cell r="B62">
            <v>11962.1</v>
          </cell>
          <cell r="C62">
            <v>30833.599999999999</v>
          </cell>
          <cell r="D62">
            <v>16144.15</v>
          </cell>
          <cell r="E62">
            <v>8086.55</v>
          </cell>
          <cell r="F62">
            <v>30775.3</v>
          </cell>
          <cell r="G62">
            <v>331.05</v>
          </cell>
        </row>
        <row r="63">
          <cell r="A63">
            <v>43889</v>
          </cell>
          <cell r="B63">
            <v>11201.75</v>
          </cell>
          <cell r="C63">
            <v>29147.15</v>
          </cell>
          <cell r="D63">
            <v>15212.95</v>
          </cell>
          <cell r="E63">
            <v>6903.95</v>
          </cell>
          <cell r="F63">
            <v>29310.25</v>
          </cell>
          <cell r="G63">
            <v>280.55</v>
          </cell>
        </row>
        <row r="64">
          <cell r="A64">
            <v>43918</v>
          </cell>
          <cell r="B64">
            <v>8597.75</v>
          </cell>
          <cell r="C64">
            <v>19144</v>
          </cell>
          <cell r="D64">
            <v>12763.65</v>
          </cell>
          <cell r="E64">
            <v>4731.3</v>
          </cell>
          <cell r="F64">
            <v>27319.200000000001</v>
          </cell>
          <cell r="G64">
            <v>175.5</v>
          </cell>
        </row>
        <row r="65">
          <cell r="A65">
            <v>43949</v>
          </cell>
          <cell r="B65">
            <v>9859.9</v>
          </cell>
          <cell r="C65">
            <v>21534.5</v>
          </cell>
          <cell r="D65">
            <v>14108.35</v>
          </cell>
          <cell r="E65">
            <v>5901.4</v>
          </cell>
          <cell r="F65">
            <v>28669.3</v>
          </cell>
          <cell r="G65">
            <v>187.3</v>
          </cell>
        </row>
        <row r="66">
          <cell r="A66">
            <v>43979</v>
          </cell>
          <cell r="B66">
            <v>9580.2999999999993</v>
          </cell>
          <cell r="C66">
            <v>19297.25</v>
          </cell>
          <cell r="D66">
            <v>14010.5</v>
          </cell>
          <cell r="E66">
            <v>6218.8</v>
          </cell>
          <cell r="F66">
            <v>29296.95</v>
          </cell>
          <cell r="G66">
            <v>180.1</v>
          </cell>
        </row>
        <row r="67">
          <cell r="A67">
            <v>44010</v>
          </cell>
          <cell r="B67">
            <v>10302.1</v>
          </cell>
          <cell r="C67">
            <v>21370.15</v>
          </cell>
          <cell r="D67">
            <v>14754.3</v>
          </cell>
          <cell r="E67">
            <v>6719.15</v>
          </cell>
          <cell r="F67">
            <v>30063.25</v>
          </cell>
          <cell r="G67">
            <v>202.65</v>
          </cell>
        </row>
        <row r="68">
          <cell r="A68">
            <v>44040</v>
          </cell>
          <cell r="B68">
            <v>11073.45</v>
          </cell>
          <cell r="C68">
            <v>21640.05</v>
          </cell>
          <cell r="D68">
            <v>18071.849999999999</v>
          </cell>
          <cell r="E68">
            <v>7279.75</v>
          </cell>
          <cell r="F68">
            <v>30872.45</v>
          </cell>
          <cell r="G68">
            <v>201</v>
          </cell>
        </row>
        <row r="69">
          <cell r="A69">
            <v>44071</v>
          </cell>
          <cell r="B69">
            <v>11387.5</v>
          </cell>
          <cell r="C69">
            <v>23754.35</v>
          </cell>
          <cell r="D69">
            <v>17928.849999999999</v>
          </cell>
          <cell r="E69">
            <v>7840.35</v>
          </cell>
          <cell r="F69">
            <v>30595.15</v>
          </cell>
          <cell r="G69">
            <v>222.75</v>
          </cell>
        </row>
        <row r="70">
          <cell r="A70">
            <v>44102</v>
          </cell>
          <cell r="B70">
            <v>11247.55</v>
          </cell>
          <cell r="C70">
            <v>21451.8</v>
          </cell>
          <cell r="D70">
            <v>19951.3</v>
          </cell>
          <cell r="E70">
            <v>7908.1</v>
          </cell>
          <cell r="F70">
            <v>29841.75</v>
          </cell>
          <cell r="G70">
            <v>211.9</v>
          </cell>
        </row>
        <row r="71">
          <cell r="A71">
            <v>44132</v>
          </cell>
          <cell r="B71">
            <v>11642.4</v>
          </cell>
          <cell r="C71">
            <v>23900.9</v>
          </cell>
          <cell r="D71">
            <v>20916.849999999999</v>
          </cell>
          <cell r="E71">
            <v>7758.4</v>
          </cell>
          <cell r="F71">
            <v>29428.45</v>
          </cell>
          <cell r="G71">
            <v>228.2</v>
          </cell>
        </row>
        <row r="72">
          <cell r="A72">
            <v>44163</v>
          </cell>
          <cell r="B72">
            <v>12968.95</v>
          </cell>
          <cell r="C72">
            <v>29609.05</v>
          </cell>
          <cell r="D72">
            <v>21764.9</v>
          </cell>
          <cell r="E72">
            <v>8891.6</v>
          </cell>
          <cell r="F72">
            <v>31718.799999999999</v>
          </cell>
          <cell r="G72">
            <v>261.2</v>
          </cell>
        </row>
        <row r="73">
          <cell r="A73">
            <v>44193</v>
          </cell>
          <cell r="B73">
            <v>13981.75</v>
          </cell>
          <cell r="C73">
            <v>31264.05</v>
          </cell>
          <cell r="D73">
            <v>24251.35</v>
          </cell>
          <cell r="E73">
            <v>9193.5</v>
          </cell>
          <cell r="F73">
            <v>34177.1</v>
          </cell>
          <cell r="G73">
            <v>313.85000000000002</v>
          </cell>
        </row>
        <row r="74">
          <cell r="A74">
            <v>44224</v>
          </cell>
          <cell r="B74">
            <v>13634.6</v>
          </cell>
          <cell r="C74">
            <v>30565.5</v>
          </cell>
          <cell r="D74">
            <v>24645.75</v>
          </cell>
          <cell r="E74">
            <v>9813.15</v>
          </cell>
          <cell r="F74">
            <v>33121.050000000003</v>
          </cell>
          <cell r="G74">
            <v>305.64999999999998</v>
          </cell>
        </row>
        <row r="75">
          <cell r="A75">
            <v>44255</v>
          </cell>
          <cell r="B75">
            <v>14529.15</v>
          </cell>
          <cell r="C75">
            <v>34803.599999999999</v>
          </cell>
          <cell r="D75">
            <v>24301.45</v>
          </cell>
          <cell r="E75">
            <v>10169.9</v>
          </cell>
          <cell r="F75">
            <v>32443.15</v>
          </cell>
          <cell r="G75">
            <v>349.8</v>
          </cell>
        </row>
        <row r="76">
          <cell r="A76">
            <v>44283</v>
          </cell>
          <cell r="B76">
            <v>14690.7</v>
          </cell>
          <cell r="C76">
            <v>33303.9</v>
          </cell>
          <cell r="D76">
            <v>25855</v>
          </cell>
          <cell r="E76">
            <v>9862.4500000000007</v>
          </cell>
          <cell r="F76">
            <v>34931.699999999997</v>
          </cell>
          <cell r="G76">
            <v>334.15</v>
          </cell>
        </row>
        <row r="77">
          <cell r="A77">
            <v>44314</v>
          </cell>
          <cell r="B77">
            <v>14631.1</v>
          </cell>
          <cell r="C77">
            <v>32781.800000000003</v>
          </cell>
          <cell r="D77">
            <v>25664.45</v>
          </cell>
          <cell r="E77">
            <v>9640.85</v>
          </cell>
          <cell r="F77">
            <v>33623.449999999997</v>
          </cell>
          <cell r="G77">
            <v>309.60000000000002</v>
          </cell>
        </row>
        <row r="78">
          <cell r="A78">
            <v>44344</v>
          </cell>
          <cell r="B78">
            <v>15582.8</v>
          </cell>
          <cell r="C78">
            <v>35526.65</v>
          </cell>
          <cell r="D78">
            <v>27115.05</v>
          </cell>
          <cell r="E78">
            <v>10491.85</v>
          </cell>
          <cell r="F78">
            <v>35243.1</v>
          </cell>
          <cell r="G78">
            <v>336.15</v>
          </cell>
        </row>
        <row r="79">
          <cell r="A79">
            <v>44375</v>
          </cell>
          <cell r="B79">
            <v>15721.5</v>
          </cell>
          <cell r="C79">
            <v>34772.199999999997</v>
          </cell>
          <cell r="D79">
            <v>29168</v>
          </cell>
          <cell r="E79">
            <v>10600.35</v>
          </cell>
          <cell r="F79">
            <v>36093.199999999997</v>
          </cell>
          <cell r="G79">
            <v>343.95</v>
          </cell>
        </row>
        <row r="80">
          <cell r="A80">
            <v>44405</v>
          </cell>
          <cell r="B80">
            <v>15763.05</v>
          </cell>
          <cell r="C80">
            <v>34584.35</v>
          </cell>
          <cell r="D80">
            <v>30480.05</v>
          </cell>
          <cell r="E80">
            <v>10048.5</v>
          </cell>
          <cell r="F80">
            <v>36051.9</v>
          </cell>
          <cell r="G80">
            <v>398.65</v>
          </cell>
        </row>
        <row r="81">
          <cell r="A81">
            <v>44436</v>
          </cell>
          <cell r="B81">
            <v>17132.2</v>
          </cell>
          <cell r="C81">
            <v>36424.6</v>
          </cell>
          <cell r="D81">
            <v>34570.199999999997</v>
          </cell>
          <cell r="E81">
            <v>10034.450000000001</v>
          </cell>
          <cell r="F81">
            <v>39529.699999999997</v>
          </cell>
          <cell r="G81">
            <v>386.8</v>
          </cell>
        </row>
        <row r="82">
          <cell r="A82">
            <v>44467</v>
          </cell>
          <cell r="B82">
            <v>17618.150000000001</v>
          </cell>
          <cell r="C82">
            <v>37425.1</v>
          </cell>
          <cell r="D82">
            <v>35028</v>
          </cell>
          <cell r="E82">
            <v>10598.45</v>
          </cell>
          <cell r="F82">
            <v>40426.550000000003</v>
          </cell>
          <cell r="G82">
            <v>513.79999999999995</v>
          </cell>
        </row>
        <row r="83">
          <cell r="A83">
            <v>44497</v>
          </cell>
          <cell r="B83">
            <v>17671.650000000001</v>
          </cell>
          <cell r="C83">
            <v>39115.599999999999</v>
          </cell>
          <cell r="D83">
            <v>34408.75</v>
          </cell>
          <cell r="E83">
            <v>11297.45</v>
          </cell>
          <cell r="F83">
            <v>38222.1</v>
          </cell>
          <cell r="G83">
            <v>498.7</v>
          </cell>
        </row>
        <row r="84">
          <cell r="A84">
            <v>44528</v>
          </cell>
          <cell r="B84">
            <v>16983.2</v>
          </cell>
          <cell r="C84">
            <v>35695.300000000003</v>
          </cell>
          <cell r="D84">
            <v>35043.75</v>
          </cell>
          <cell r="E84">
            <v>10603.55</v>
          </cell>
          <cell r="F84">
            <v>37386.949999999997</v>
          </cell>
          <cell r="G84">
            <v>487.6</v>
          </cell>
        </row>
        <row r="85">
          <cell r="A85">
            <v>44558</v>
          </cell>
          <cell r="B85">
            <v>17354.05</v>
          </cell>
          <cell r="C85">
            <v>35481.699999999997</v>
          </cell>
          <cell r="D85">
            <v>38701</v>
          </cell>
          <cell r="E85">
            <v>10936.9</v>
          </cell>
          <cell r="F85">
            <v>37579.949999999997</v>
          </cell>
          <cell r="G85">
            <v>484.15</v>
          </cell>
        </row>
        <row r="86">
          <cell r="A86">
            <v>44589</v>
          </cell>
          <cell r="B86">
            <v>17339.849999999999</v>
          </cell>
          <cell r="C86">
            <v>37975.35</v>
          </cell>
          <cell r="D86">
            <v>34824.550000000003</v>
          </cell>
          <cell r="E86">
            <v>11703.5</v>
          </cell>
          <cell r="F86">
            <v>36467.25</v>
          </cell>
          <cell r="G86">
            <v>480.25</v>
          </cell>
        </row>
        <row r="87">
          <cell r="A87">
            <v>44620</v>
          </cell>
          <cell r="B87">
            <v>16793.900000000001</v>
          </cell>
          <cell r="C87">
            <v>36205.300000000003</v>
          </cell>
          <cell r="D87">
            <v>33847.85</v>
          </cell>
          <cell r="E87">
            <v>10820.55</v>
          </cell>
          <cell r="F87">
            <v>35515.4</v>
          </cell>
          <cell r="G87">
            <v>436.4</v>
          </cell>
        </row>
        <row r="88">
          <cell r="A88">
            <v>44648</v>
          </cell>
          <cell r="B88">
            <v>17464.75</v>
          </cell>
          <cell r="C88">
            <v>36373.599999999999</v>
          </cell>
          <cell r="D88">
            <v>36317.199999999997</v>
          </cell>
          <cell r="E88">
            <v>10552.1</v>
          </cell>
          <cell r="F88">
            <v>36287.75</v>
          </cell>
          <cell r="G88">
            <v>463.55</v>
          </cell>
        </row>
        <row r="89">
          <cell r="A89">
            <v>44679</v>
          </cell>
          <cell r="B89">
            <v>17102.55</v>
          </cell>
          <cell r="C89">
            <v>36088.15</v>
          </cell>
          <cell r="D89">
            <v>31622.400000000001</v>
          </cell>
          <cell r="E89">
            <v>11078.1</v>
          </cell>
          <cell r="F89">
            <v>38204.15</v>
          </cell>
          <cell r="G89">
            <v>443.75</v>
          </cell>
        </row>
        <row r="90">
          <cell r="A90">
            <v>44709</v>
          </cell>
          <cell r="B90">
            <v>16584.55</v>
          </cell>
          <cell r="C90">
            <v>35487.4</v>
          </cell>
          <cell r="D90">
            <v>29679.05</v>
          </cell>
          <cell r="E90">
            <v>11586.6</v>
          </cell>
          <cell r="F90">
            <v>38713.449999999997</v>
          </cell>
          <cell r="G90">
            <v>411.7</v>
          </cell>
        </row>
        <row r="91">
          <cell r="A91">
            <v>44740</v>
          </cell>
          <cell r="B91">
            <v>15780.25</v>
          </cell>
          <cell r="C91">
            <v>33425.1</v>
          </cell>
          <cell r="D91">
            <v>27843.35</v>
          </cell>
          <cell r="E91">
            <v>11701.15</v>
          </cell>
          <cell r="F91">
            <v>37664.550000000003</v>
          </cell>
          <cell r="G91">
            <v>385.3</v>
          </cell>
        </row>
        <row r="92">
          <cell r="A92">
            <v>44770</v>
          </cell>
          <cell r="B92">
            <v>17158.25</v>
          </cell>
          <cell r="C92">
            <v>37491.4</v>
          </cell>
          <cell r="D92">
            <v>29152.3</v>
          </cell>
          <cell r="E92">
            <v>12543.2</v>
          </cell>
          <cell r="F92">
            <v>42487.4</v>
          </cell>
          <cell r="G92">
            <v>450.95</v>
          </cell>
        </row>
        <row r="93">
          <cell r="A93">
            <v>44801</v>
          </cell>
          <cell r="B93">
            <v>17759.3</v>
          </cell>
          <cell r="C93">
            <v>39536.75</v>
          </cell>
          <cell r="D93">
            <v>28407.9</v>
          </cell>
          <cell r="E93">
            <v>13217.35</v>
          </cell>
          <cell r="F93">
            <v>43821.15</v>
          </cell>
          <cell r="G93">
            <v>463.2</v>
          </cell>
        </row>
        <row r="94">
          <cell r="A94">
            <v>44832</v>
          </cell>
          <cell r="B94">
            <v>17094.349999999999</v>
          </cell>
          <cell r="C94">
            <v>38631.949999999997</v>
          </cell>
          <cell r="D94">
            <v>26981.15</v>
          </cell>
          <cell r="E94">
            <v>12699.3</v>
          </cell>
          <cell r="F94">
            <v>44405.65</v>
          </cell>
          <cell r="G94">
            <v>424</v>
          </cell>
        </row>
        <row r="95">
          <cell r="A95">
            <v>44862</v>
          </cell>
          <cell r="B95">
            <v>18012.2</v>
          </cell>
          <cell r="C95">
            <v>41307.9</v>
          </cell>
          <cell r="D95">
            <v>28727.599999999999</v>
          </cell>
          <cell r="E95">
            <v>13381.65</v>
          </cell>
          <cell r="F95">
            <v>44296.3</v>
          </cell>
          <cell r="G95">
            <v>438.65</v>
          </cell>
        </row>
        <row r="96">
          <cell r="A96">
            <v>44893</v>
          </cell>
          <cell r="B96">
            <v>18758.349999999999</v>
          </cell>
          <cell r="C96">
            <v>43231</v>
          </cell>
          <cell r="D96">
            <v>30391.7</v>
          </cell>
          <cell r="E96">
            <v>13231.85</v>
          </cell>
          <cell r="F96">
            <v>45536.55</v>
          </cell>
          <cell r="G96">
            <v>450.15</v>
          </cell>
        </row>
        <row r="97">
          <cell r="A97">
            <v>44923</v>
          </cell>
          <cell r="B97">
            <v>18105.3</v>
          </cell>
          <cell r="C97">
            <v>42986.45</v>
          </cell>
          <cell r="D97">
            <v>28621.7</v>
          </cell>
          <cell r="E97">
            <v>12611.7</v>
          </cell>
          <cell r="F97">
            <v>44171.45</v>
          </cell>
          <cell r="G97">
            <v>431.8</v>
          </cell>
        </row>
        <row r="98">
          <cell r="A98">
            <v>44954</v>
          </cell>
          <cell r="B98">
            <v>17662.150000000001</v>
          </cell>
          <cell r="C98">
            <v>40655.050000000003</v>
          </cell>
          <cell r="D98">
            <v>29740.35</v>
          </cell>
          <cell r="E98">
            <v>13323.9</v>
          </cell>
          <cell r="F98">
            <v>44456.9</v>
          </cell>
          <cell r="G98">
            <v>411.55</v>
          </cell>
        </row>
        <row r="99">
          <cell r="A99">
            <v>44985</v>
          </cell>
          <cell r="B99">
            <v>17303.95</v>
          </cell>
          <cell r="C99">
            <v>40269.050000000003</v>
          </cell>
          <cell r="D99">
            <v>29663.95</v>
          </cell>
          <cell r="E99">
            <v>12731.8</v>
          </cell>
          <cell r="F99">
            <v>44940.45</v>
          </cell>
          <cell r="G99">
            <v>393.2</v>
          </cell>
        </row>
        <row r="100">
          <cell r="A100">
            <v>45013</v>
          </cell>
          <cell r="B100">
            <v>17359.75</v>
          </cell>
          <cell r="C100">
            <v>40608.65</v>
          </cell>
          <cell r="D100">
            <v>28698.6</v>
          </cell>
          <cell r="E100">
            <v>12243.8</v>
          </cell>
          <cell r="F100">
            <v>45904.9</v>
          </cell>
          <cell r="G100">
            <v>387.35</v>
          </cell>
        </row>
        <row r="101">
          <cell r="A101">
            <v>45044</v>
          </cell>
          <cell r="B101">
            <v>18065</v>
          </cell>
          <cell r="C101">
            <v>43233.9</v>
          </cell>
          <cell r="D101">
            <v>27708.2</v>
          </cell>
          <cell r="E101">
            <v>13189.25</v>
          </cell>
          <cell r="F101">
            <v>47814.1</v>
          </cell>
          <cell r="G101">
            <v>445.1</v>
          </cell>
        </row>
        <row r="102">
          <cell r="A102">
            <v>45074</v>
          </cell>
          <cell r="B102">
            <v>18534.400000000001</v>
          </cell>
          <cell r="C102">
            <v>44128.15</v>
          </cell>
          <cell r="D102">
            <v>29319.75</v>
          </cell>
          <cell r="E102">
            <v>14199</v>
          </cell>
          <cell r="F102">
            <v>51042.75</v>
          </cell>
          <cell r="G102">
            <v>478.8</v>
          </cell>
        </row>
        <row r="103">
          <cell r="A103">
            <v>45105</v>
          </cell>
          <cell r="B103">
            <v>19189.05</v>
          </cell>
          <cell r="C103">
            <v>44747.35</v>
          </cell>
          <cell r="D103">
            <v>29563</v>
          </cell>
          <cell r="E103">
            <v>15147.65</v>
          </cell>
          <cell r="F103">
            <v>52194.75</v>
          </cell>
          <cell r="G103">
            <v>520</v>
          </cell>
        </row>
        <row r="104">
          <cell r="A104">
            <v>45135</v>
          </cell>
          <cell r="B104">
            <v>19753.8</v>
          </cell>
          <cell r="C104">
            <v>45651.1</v>
          </cell>
          <cell r="D104">
            <v>29928.45</v>
          </cell>
          <cell r="E104">
            <v>15708.05</v>
          </cell>
          <cell r="F104">
            <v>52636.85</v>
          </cell>
          <cell r="G104">
            <v>566.75</v>
          </cell>
        </row>
        <row r="105">
          <cell r="A105">
            <v>45166</v>
          </cell>
          <cell r="B105">
            <v>19253.8</v>
          </cell>
          <cell r="C105">
            <v>43989.15</v>
          </cell>
          <cell r="D105">
            <v>31164.9</v>
          </cell>
          <cell r="E105">
            <v>15670.25</v>
          </cell>
          <cell r="F105">
            <v>51092.65</v>
          </cell>
          <cell r="G105">
            <v>558.4</v>
          </cell>
        </row>
        <row r="106">
          <cell r="A106">
            <v>45197</v>
          </cell>
          <cell r="B106">
            <v>19638.3</v>
          </cell>
          <cell r="C106">
            <v>44584.55</v>
          </cell>
          <cell r="D106">
            <v>31784.400000000001</v>
          </cell>
          <cell r="E106">
            <v>16184.4</v>
          </cell>
          <cell r="F106">
            <v>51602.65</v>
          </cell>
          <cell r="G106">
            <v>575.65</v>
          </cell>
        </row>
        <row r="107">
          <cell r="A107">
            <v>45227</v>
          </cell>
          <cell r="B107">
            <v>19079.599999999999</v>
          </cell>
          <cell r="C107">
            <v>42845.95</v>
          </cell>
          <cell r="D107">
            <v>30582.25</v>
          </cell>
          <cell r="E107">
            <v>15916.2</v>
          </cell>
          <cell r="F107">
            <v>51262.6</v>
          </cell>
          <cell r="G107">
            <v>603</v>
          </cell>
        </row>
        <row r="108">
          <cell r="A108">
            <v>45258</v>
          </cell>
          <cell r="B108">
            <v>20133.150000000001</v>
          </cell>
          <cell r="C108">
            <v>44481.75</v>
          </cell>
          <cell r="D108">
            <v>32582.2</v>
          </cell>
          <cell r="E108">
            <v>17551.849999999999</v>
          </cell>
          <cell r="F108">
            <v>53013.8</v>
          </cell>
          <cell r="G108">
            <v>713.6</v>
          </cell>
        </row>
        <row r="109">
          <cell r="A109">
            <v>45288</v>
          </cell>
          <cell r="B109">
            <v>21731.4</v>
          </cell>
          <cell r="C109">
            <v>48292.25</v>
          </cell>
          <cell r="D109">
            <v>35515</v>
          </cell>
          <cell r="E109">
            <v>18618.2</v>
          </cell>
          <cell r="F109">
            <v>56987.199999999997</v>
          </cell>
          <cell r="G109">
            <v>783.05</v>
          </cell>
        </row>
        <row r="110">
          <cell r="A110">
            <v>45319</v>
          </cell>
          <cell r="B110">
            <v>21725.7</v>
          </cell>
          <cell r="C110">
            <v>45996.800000000003</v>
          </cell>
          <cell r="D110">
            <v>36638.400000000001</v>
          </cell>
          <cell r="E110">
            <v>19227.150000000001</v>
          </cell>
          <cell r="F110">
            <v>55071.4</v>
          </cell>
          <cell r="G110">
            <v>856.2</v>
          </cell>
        </row>
        <row r="111">
          <cell r="A111">
            <v>45350</v>
          </cell>
          <cell r="B111">
            <v>21982.799999999999</v>
          </cell>
          <cell r="C111">
            <v>46120.9</v>
          </cell>
          <cell r="D111">
            <v>37720.400000000001</v>
          </cell>
          <cell r="E111">
            <v>20412.400000000001</v>
          </cell>
          <cell r="F111">
            <v>54015.6</v>
          </cell>
          <cell r="G111">
            <v>910.55</v>
          </cell>
        </row>
        <row r="112">
          <cell r="A112">
            <v>45379</v>
          </cell>
          <cell r="B112">
            <v>22326.9</v>
          </cell>
          <cell r="C112">
            <v>47124.6</v>
          </cell>
          <cell r="D112">
            <v>34898.15</v>
          </cell>
          <cell r="E112">
            <v>21419.1</v>
          </cell>
          <cell r="F112">
            <v>53949.2</v>
          </cell>
          <cell r="G112">
            <v>900.65</v>
          </cell>
        </row>
        <row r="113">
          <cell r="A113">
            <v>45410</v>
          </cell>
          <cell r="B113">
            <v>22604.85</v>
          </cell>
          <cell r="C113">
            <v>49396.75</v>
          </cell>
          <cell r="D113">
            <v>33200.949999999997</v>
          </cell>
          <cell r="E113">
            <v>22479.9</v>
          </cell>
          <cell r="F113">
            <v>54240.6</v>
          </cell>
          <cell r="G113">
            <v>973.25</v>
          </cell>
        </row>
        <row r="114">
          <cell r="A114">
            <v>45440</v>
          </cell>
          <cell r="B114">
            <v>22530.7</v>
          </cell>
          <cell r="C114">
            <v>48983.95</v>
          </cell>
          <cell r="D114">
            <v>32386.1</v>
          </cell>
          <cell r="E114">
            <v>23419.599999999999</v>
          </cell>
          <cell r="F114">
            <v>54107.35</v>
          </cell>
          <cell r="G114">
            <v>1019.4</v>
          </cell>
        </row>
        <row r="115">
          <cell r="A115">
            <v>45471</v>
          </cell>
          <cell r="B115">
            <v>24010.6</v>
          </cell>
          <cell r="C115">
            <v>52342.25</v>
          </cell>
          <cell r="D115">
            <v>36157.5</v>
          </cell>
          <cell r="E115">
            <v>25200.6</v>
          </cell>
          <cell r="F115">
            <v>56756.85</v>
          </cell>
          <cell r="G115">
            <v>1104.75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Garg" refreshedDate="45845.634843055559" createdVersion="8" refreshedVersion="8" minRefreshableVersion="3" recordCount="114" xr:uid="{EB42C713-2099-4AFD-82AB-7A6AF5BC4E1E}">
  <cacheSource type="worksheet">
    <worksheetSource name="tblData"/>
  </cacheSource>
  <cacheFields count="16">
    <cacheField name="Date" numFmtId="164">
      <sharedItems containsSemiMixedTypes="0" containsNonDate="0" containsDate="1" containsString="0" minDate="2015-01-31T00:00:00" maxDate="2024-06-29T00:00:00"/>
    </cacheField>
    <cacheField name="Repo Rate (%)" numFmtId="2">
      <sharedItems containsSemiMixedTypes="0" containsString="0" containsNumber="1" minValue="4" maxValue="7.75"/>
    </cacheField>
    <cacheField name="CPI (%)" numFmtId="10">
      <sharedItems containsMixedTypes="1" containsNumber="1" minValue="1.46E-2" maxValue="7.7899999999999997E-2"/>
    </cacheField>
    <cacheField name="Phase" numFmtId="0">
      <sharedItems count="3">
        <s v="Rate Cut"/>
        <s v="Neutral"/>
        <s v="Rate Hike"/>
      </sharedItems>
    </cacheField>
    <cacheField name="NIFTY 50" numFmtId="2">
      <sharedItems containsSemiMixedTypes="0" containsString="0" containsNumber="1" minValue="6987.05" maxValue="24010.6"/>
    </cacheField>
    <cacheField name="NIFTY 50 Return" numFmtId="10">
      <sharedItems containsMixedTypes="1" containsNumber="1" minValue="-0.23246367755038275" maxValue="0.14680003489284982"/>
    </cacheField>
    <cacheField name="NIFTY BANK" numFmtId="2">
      <sharedItems containsSemiMixedTypes="0" containsString="0" containsNumber="1" minValue="13946.4" maxValue="52342.25"/>
    </cacheField>
    <cacheField name="NIFTY BANK Return" numFmtId="10">
      <sharedItems containsMixedTypes="1" containsNumber="1" minValue="-0.34319478919894403" maxValue="0.23882573459576825"/>
    </cacheField>
    <cacheField name="NIFTY IT" numFmtId="2">
      <sharedItems containsSemiMixedTypes="0" containsString="0" containsNumber="1" minValue="9848.5" maxValue="38701"/>
    </cacheField>
    <cacheField name="NIFTY IT Return" numFmtId="10">
      <sharedItems containsMixedTypes="1" containsNumber="1" minValue="-0.16100098928873105" maxValue="0.22485309367438641"/>
    </cacheField>
    <cacheField name="NIFTY AUTO" numFmtId="2">
      <sharedItems containsSemiMixedTypes="0" containsString="0" containsNumber="1" minValue="4731.3" maxValue="25200.6"/>
    </cacheField>
    <cacheField name="NIFTY AUTO Return" numFmtId="10">
      <sharedItems containsMixedTypes="1" containsNumber="1" minValue="-0.31469665915888728" maxValue="0.24731046435440565"/>
    </cacheField>
    <cacheField name="NIFTY FMCG" numFmtId="2">
      <sharedItems containsSemiMixedTypes="0" containsString="0" containsNumber="1" minValue="18331.599999999999" maxValue="56987.199999999997"/>
    </cacheField>
    <cacheField name="NIFTY FMCG Return" numFmtId="10">
      <sharedItems containsMixedTypes="1" containsNumber="1" minValue="-9.582806036178794E-2" maxValue="0.12804746107413995"/>
    </cacheField>
    <cacheField name="NIFTY REALTY" numFmtId="2">
      <sharedItems containsSemiMixedTypes="0" containsString="0" containsNumber="1" minValue="130.30000000000001" maxValue="1104.75"/>
    </cacheField>
    <cacheField name="NIFTY REALTY Return" numFmtId="10">
      <sharedItems containsMixedTypes="1" containsNumber="1" minValue="-0.37444305827838176" maxValue="0.32833505687693881"/>
    </cacheField>
  </cacheFields>
  <extLst>
    <ext xmlns:x14="http://schemas.microsoft.com/office/spreadsheetml/2009/9/main" uri="{725AE2AE-9491-48be-B2B4-4EB974FC3084}">
      <x14:pivotCacheDefinition pivotCacheId="16024332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
  <r>
    <d v="2015-01-31T00:00:00"/>
    <n v="7.75"/>
    <n v="5.1900000000000002E-2"/>
    <x v="0"/>
    <n v="8808.9"/>
    <s v="-"/>
    <n v="19843.75"/>
    <s v="-"/>
    <n v="11824.75"/>
    <s v="-"/>
    <n v="8930.85"/>
    <s v="-"/>
    <n v="21165.75"/>
    <s v="-"/>
    <n v="236.8"/>
    <s v="-"/>
  </r>
  <r>
    <d v="2015-02-28T00:00:00"/>
    <n v="7.75"/>
    <n v="5.3699999999999998E-2"/>
    <x v="0"/>
    <n v="8901.85"/>
    <n v="1.0551828264596117E-2"/>
    <n v="19691.2"/>
    <n v="-7.6875590551180734E-3"/>
    <n v="12659.8"/>
    <n v="7.0618829150721943E-2"/>
    <n v="8935.35"/>
    <n v="5.0387141201565361E-4"/>
    <n v="21102.35"/>
    <n v="-2.9954053128285769E-3"/>
    <n v="239.4"/>
    <n v="1.0979729729729706E-2"/>
  </r>
  <r>
    <d v="2015-03-28T00:00:00"/>
    <n v="7.5"/>
    <n v="5.2499999999999998E-2"/>
    <x v="0"/>
    <n v="8491"/>
    <n v="-4.6153327679077982E-2"/>
    <n v="18206.650000000001"/>
    <n v="-7.5391545461932191E-2"/>
    <n v="12083"/>
    <n v="-4.5561541256575876E-2"/>
    <n v="8621.75"/>
    <n v="-3.5096554695675082E-2"/>
    <n v="19879.599999999999"/>
    <n v="-5.7943783512262856E-2"/>
    <n v="216.15"/>
    <n v="-9.7117794486215533E-2"/>
  </r>
  <r>
    <d v="2015-04-28T00:00:00"/>
    <n v="7.5"/>
    <n v="4.87E-2"/>
    <x v="0"/>
    <n v="8181.5"/>
    <n v="-3.6450359203862914E-2"/>
    <n v="18338.099999999999"/>
    <n v="7.2198894360026187E-3"/>
    <n v="11001.05"/>
    <n v="-8.9543159811305201E-2"/>
    <n v="8188.2"/>
    <n v="-5.0285614869371088E-2"/>
    <n v="19510.7"/>
    <n v="-1.8556711402643807E-2"/>
    <n v="204.8"/>
    <n v="-5.2509831135785306E-2"/>
  </r>
  <r>
    <d v="2015-05-28T00:00:00"/>
    <n v="7.5"/>
    <n v="5.0099999999999999E-2"/>
    <x v="0"/>
    <n v="8433.65"/>
    <n v="3.0819531870683814E-2"/>
    <n v="18721.349999999999"/>
    <n v="2.0899111685507225E-2"/>
    <n v="11575.05"/>
    <n v="5.2176837665495572E-2"/>
    <n v="8536.75"/>
    <n v="4.2567353020199823E-2"/>
    <n v="20107.3"/>
    <n v="3.0578093046379602E-2"/>
    <n v="199.5"/>
    <n v="-2.5878906250000056E-2"/>
  </r>
  <r>
    <d v="2015-06-28T00:00:00"/>
    <n v="7.25"/>
    <n v="5.3999999999999999E-2"/>
    <x v="0"/>
    <n v="8368.5"/>
    <n v="-7.7250063732784311E-3"/>
    <n v="18296.099999999999"/>
    <n v="-2.2714708073936978E-2"/>
    <n v="11037.4"/>
    <n v="-4.6449043416659078E-2"/>
    <n v="8383.25"/>
    <n v="-1.7981081793422556E-2"/>
    <n v="20155.75"/>
    <n v="2.4095726427715669E-3"/>
    <n v="180.95"/>
    <n v="-9.298245614035093E-2"/>
  </r>
  <r>
    <d v="2015-07-28T00:00:00"/>
    <n v="7.25"/>
    <n v="3.6900000000000002E-2"/>
    <x v="0"/>
    <n v="8532.85"/>
    <n v="1.9639122901356321E-2"/>
    <n v="18729.849999999999"/>
    <n v="2.3707238154579393E-2"/>
    <n v="11594.15"/>
    <n v="5.0442133111058766E-2"/>
    <n v="8544.85"/>
    <n v="1.927653356395197E-2"/>
    <n v="20920.45"/>
    <n v="3.7939545787182352E-2"/>
    <n v="176.55"/>
    <n v="-2.4316109422492276E-2"/>
  </r>
  <r>
    <d v="2015-08-28T00:00:00"/>
    <n v="7.25"/>
    <n v="3.7400000000000003E-2"/>
    <x v="0"/>
    <n v="7971.3"/>
    <n v="-6.5810368165384381E-2"/>
    <n v="17146.55"/>
    <n v="-8.4533512014244611E-2"/>
    <n v="11605.7"/>
    <n v="9.9619204512629996E-4"/>
    <n v="7948.55"/>
    <n v="-6.9784724132079576E-2"/>
    <n v="20111.5"/>
    <n v="-3.8667906283086681E-2"/>
    <n v="161.35"/>
    <n v="-8.6094590767488058E-2"/>
  </r>
  <r>
    <d v="2015-09-28T00:00:00"/>
    <n v="6.75"/>
    <n v="4.41E-2"/>
    <x v="0"/>
    <n v="7948.9"/>
    <n v="-2.8100811661837524E-3"/>
    <n v="17216.3"/>
    <n v="4.0678737122044964E-3"/>
    <n v="12032.1"/>
    <n v="3.6740567135114609E-2"/>
    <n v="7759.6"/>
    <n v="-2.3771631303822687E-2"/>
    <n v="19956.650000000001"/>
    <n v="-7.6995748700991245E-3"/>
    <n v="179.15"/>
    <n v="0.11031918190269607"/>
  </r>
  <r>
    <d v="2015-10-28T00:00:00"/>
    <n v="6.75"/>
    <n v="0.05"/>
    <x v="0"/>
    <n v="8065.8"/>
    <n v="1.4706437368692593E-2"/>
    <n v="17354.5"/>
    <n v="8.0272764763625604E-3"/>
    <n v="11486.9"/>
    <n v="-4.5312123403229751E-2"/>
    <n v="8091.95"/>
    <n v="4.2830816021444333E-2"/>
    <n v="20118.3"/>
    <n v="8.1000568732727089E-3"/>
    <n v="176.05"/>
    <n v="-1.7303935249790646E-2"/>
  </r>
  <r>
    <d v="2015-11-28T00:00:00"/>
    <n v="6.75"/>
    <n v="5.4100000000000002E-2"/>
    <x v="0"/>
    <n v="7935.25"/>
    <n v="-1.6185623248778817E-2"/>
    <n v="17430.400000000001"/>
    <n v="4.3735054308681586E-3"/>
    <n v="11206"/>
    <n v="-2.4453943187456986E-2"/>
    <n v="8481.85"/>
    <n v="4.8183688727686226E-2"/>
    <n v="20278.55"/>
    <n v="7.9653847492084321E-3"/>
    <n v="173.3"/>
    <n v="-1.5620562340244247E-2"/>
  </r>
  <r>
    <d v="2015-12-28T00:00:00"/>
    <n v="6.75"/>
    <n v="5.6099999999999997E-2"/>
    <x v="0"/>
    <n v="7946.35"/>
    <n v="1.3988217132415947E-3"/>
    <n v="16922.2"/>
    <n v="-2.9155957407747422E-2"/>
    <n v="11212.55"/>
    <n v="5.8450829912540356E-4"/>
    <n v="8254.75"/>
    <n v="-2.677481917270411E-2"/>
    <n v="20192.650000000001"/>
    <n v="-4.236003067280344E-3"/>
    <n v="172.6"/>
    <n v="-4.0392383150606864E-3"/>
  </r>
  <r>
    <d v="2016-01-28T00:00:00"/>
    <n v="6.75"/>
    <n v="5.6899999999999999E-2"/>
    <x v="0"/>
    <n v="7563.55"/>
    <n v="-4.8173060587565382E-2"/>
    <n v="15522.4"/>
    <n v="-8.2719740932030175E-2"/>
    <n v="11236.15"/>
    <n v="2.1047843710842195E-3"/>
    <n v="7605.05"/>
    <n v="-7.8706199460916421E-2"/>
    <n v="19132.650000000001"/>
    <n v="-5.2494348191049707E-2"/>
    <n v="153.55000000000001"/>
    <n v="-0.11037079953650049"/>
  </r>
  <r>
    <d v="2016-02-28T00:00:00"/>
    <n v="6.75"/>
    <n v="5.2600000000000001E-2"/>
    <x v="0"/>
    <n v="6987.05"/>
    <n v="-7.622082223294617E-2"/>
    <n v="13946.4"/>
    <n v="-0.10153069113023759"/>
    <n v="10278.4"/>
    <n v="-8.5238271115996134E-2"/>
    <n v="7092.3"/>
    <n v="-6.7422304915812512E-2"/>
    <n v="18331.599999999999"/>
    <n v="-4.1868220032248687E-2"/>
    <n v="130.30000000000001"/>
    <n v="-0.15141647671768152"/>
  </r>
  <r>
    <d v="2016-03-28T00:00:00"/>
    <n v="6.75"/>
    <n v="4.8300000000000003E-2"/>
    <x v="0"/>
    <n v="7738.4"/>
    <n v="0.10753465339449401"/>
    <n v="16141.65"/>
    <n v="0.15740621235587679"/>
    <n v="11309.3"/>
    <n v="0.10029771170610209"/>
    <n v="8087.6"/>
    <n v="0.14033529320530719"/>
    <n v="19764.150000000001"/>
    <n v="7.8146479303497954E-2"/>
    <n v="156.55000000000001"/>
    <n v="0.20145817344589406"/>
  </r>
  <r>
    <d v="2016-04-28T00:00:00"/>
    <n v="6.5"/>
    <n v="5.4699999999999999E-2"/>
    <x v="0"/>
    <n v="7849.8"/>
    <n v="1.4395740721596266E-2"/>
    <n v="16795"/>
    <n v="4.0476035597352217E-2"/>
    <n v="11196.25"/>
    <n v="-9.9961978194936275E-3"/>
    <n v="8288.9500000000007"/>
    <n v="2.4896137296602248E-2"/>
    <n v="19737.7"/>
    <n v="-1.3382816867915253E-3"/>
    <n v="174.8"/>
    <n v="0.11657617374640689"/>
  </r>
  <r>
    <d v="2016-05-28T00:00:00"/>
    <n v="6.5"/>
    <n v="5.7599999999999998E-2"/>
    <x v="0"/>
    <n v="8160.1"/>
    <n v="3.952966954572093E-2"/>
    <n v="17620.900000000001"/>
    <n v="4.9175349806490111E-2"/>
    <n v="11395.85"/>
    <n v="1.7827397566149414E-2"/>
    <n v="8720.4"/>
    <n v="5.2051224823409341E-2"/>
    <n v="20521.650000000001"/>
    <n v="3.971840690657983E-2"/>
    <n v="183.15"/>
    <n v="4.7768878718535433E-2"/>
  </r>
  <r>
    <d v="2016-06-28T00:00:00"/>
    <n v="6.5"/>
    <n v="5.7700000000000001E-2"/>
    <x v="0"/>
    <n v="8287.75"/>
    <n v="1.5643190647173396E-2"/>
    <n v="17935.400000000001"/>
    <n v="1.7848123535120226E-2"/>
    <n v="11120.15"/>
    <n v="-2.4193017633612299E-2"/>
    <n v="8863.75"/>
    <n v="1.6438466125407135E-2"/>
    <n v="21608.45"/>
    <n v="5.2958704587594038E-2"/>
    <n v="200.25"/>
    <n v="9.3366093366093333E-2"/>
  </r>
  <r>
    <d v="2016-07-28T00:00:00"/>
    <n v="6.5"/>
    <n v="6.0699999999999997E-2"/>
    <x v="0"/>
    <n v="8638.5"/>
    <n v="4.2321498597327381E-2"/>
    <n v="18953.150000000001"/>
    <n v="5.674531931264426E-2"/>
    <n v="10913.3"/>
    <n v="-1.8601367787305062E-2"/>
    <n v="9470.85"/>
    <n v="6.8492455224933052E-2"/>
    <n v="22228.85"/>
    <n v="2.8710990376449853E-2"/>
    <n v="207.4"/>
    <n v="3.5705368289637981E-2"/>
  </r>
  <r>
    <d v="2016-08-28T00:00:00"/>
    <n v="6.5"/>
    <n v="5.0500000000000003E-2"/>
    <x v="0"/>
    <n v="8786.2000000000007"/>
    <n v="1.7097875788620792E-2"/>
    <n v="19787.599999999999"/>
    <n v="4.4026982322199586E-2"/>
    <n v="10546.1"/>
    <n v="-3.3647017858942661E-2"/>
    <n v="9897.2999999999993"/>
    <n v="4.5027637434865812E-2"/>
    <n v="22609.3"/>
    <n v="1.7115145407882133E-2"/>
    <n v="205.55"/>
    <n v="-8.9199614271938E-3"/>
  </r>
  <r>
    <d v="2016-09-28T00:00:00"/>
    <n v="6.5"/>
    <n v="4.3900000000000002E-2"/>
    <x v="0"/>
    <n v="8611.15"/>
    <n v="-1.9923288793790385E-2"/>
    <n v="19285.7"/>
    <n v="-2.5364369605207195E-2"/>
    <n v="10292.299999999999"/>
    <n v="-2.4065768388314267E-2"/>
    <n v="10029.299999999999"/>
    <n v="1.3336970688975783E-2"/>
    <n v="21542.05"/>
    <n v="-4.7204026661595011E-2"/>
    <n v="202.7"/>
    <n v="-1.3865239601070408E-2"/>
  </r>
  <r>
    <d v="2016-10-28T00:00:00"/>
    <n v="6.25"/>
    <n v="4.2000000000000003E-2"/>
    <x v="0"/>
    <n v="8625.7000000000007"/>
    <n v="1.6896697885881782E-3"/>
    <n v="19523.55"/>
    <n v="1.2332972098497775E-2"/>
    <n v="10082.700000000001"/>
    <n v="-2.0364738688145367E-2"/>
    <n v="10048.5"/>
    <n v="1.9143908348539509E-3"/>
    <n v="21481.95"/>
    <n v="-2.7898923268676167E-3"/>
    <n v="211.1"/>
    <n v="4.1440552540700573E-2"/>
  </r>
  <r>
    <d v="2016-11-28T00:00:00"/>
    <n v="6.25"/>
    <n v="3.6299999999999999E-2"/>
    <x v="0"/>
    <n v="8224.5"/>
    <n v="-4.6512167128465016E-2"/>
    <n v="18627.8"/>
    <n v="-4.5880487923558984E-2"/>
    <n v="10087.65"/>
    <n v="4.909399268052117E-4"/>
    <n v="9113.7999999999993"/>
    <n v="-9.3018858536099994E-2"/>
    <n v="20487.900000000001"/>
    <n v="-4.6273732133256022E-2"/>
    <n v="167.85"/>
    <n v="-0.20487920416864047"/>
  </r>
  <r>
    <d v="2016-12-28T00:00:00"/>
    <n v="6.25"/>
    <n v="3.4099999999999998E-2"/>
    <x v="0"/>
    <n v="8185.8"/>
    <n v="-4.7054532190406494E-3"/>
    <n v="18177.2"/>
    <n v="-2.4189652025467235E-2"/>
    <n v="10399.25"/>
    <n v="3.0889255674017277E-2"/>
    <n v="9141.75"/>
    <n v="3.0667778533653065E-3"/>
    <n v="20754.099999999999"/>
    <n v="1.299303491329014E-2"/>
    <n v="165.35"/>
    <n v="-1.4894250819183795E-2"/>
  </r>
  <r>
    <d v="2017-01-28T00:00:00"/>
    <n v="6.25"/>
    <n v="3.1699999999999999E-2"/>
    <x v="0"/>
    <n v="8561.2999999999993"/>
    <n v="4.5872120012704819E-2"/>
    <n v="19515.150000000001"/>
    <n v="7.3605945910261247E-2"/>
    <n v="9848.5"/>
    <n v="-5.2960550039666321E-2"/>
    <n v="9837.75"/>
    <n v="7.6134219378127824E-2"/>
    <n v="21832.65"/>
    <n v="5.1968044868243045E-2"/>
    <n v="179.55"/>
    <n v="8.5878439673420126E-2"/>
  </r>
  <r>
    <d v="2017-02-28T00:00:00"/>
    <n v="6.25"/>
    <n v="3.6499999999999998E-2"/>
    <x v="0"/>
    <n v="8879.6"/>
    <n v="3.7178933105953667E-2"/>
    <n v="20607.25"/>
    <n v="5.5961650307581469E-2"/>
    <n v="10680.95"/>
    <n v="8.4525562268365814E-2"/>
    <n v="9654.65"/>
    <n v="-1.8611979365200412E-2"/>
    <n v="22338.2"/>
    <n v="2.3155686552021822E-2"/>
    <n v="197.2"/>
    <n v="9.8301308827624487E-2"/>
  </r>
  <r>
    <d v="2017-03-28T00:00:00"/>
    <n v="6.25"/>
    <n v="3.8899999999999997E-2"/>
    <x v="0"/>
    <n v="9173.75"/>
    <n v="3.3126492184332584E-2"/>
    <n v="21444.15"/>
    <n v="4.0611920561938221E-2"/>
    <n v="10703.25"/>
    <n v="2.0878292661232634E-3"/>
    <n v="9880.2000000000007"/>
    <n v="2.3361799754522548E-2"/>
    <n v="23542.3"/>
    <n v="5.3903179307195681E-2"/>
    <n v="214.95"/>
    <n v="9.0010141987829625E-2"/>
  </r>
  <r>
    <d v="2017-04-28T00:00:00"/>
    <n v="6.25"/>
    <n v="2.9899999999999999E-2"/>
    <x v="0"/>
    <n v="9304.0499999999993"/>
    <n v="1.4203569968660502E-2"/>
    <n v="22358.25"/>
    <n v="4.2627010163610986E-2"/>
    <n v="9943.7000000000007"/>
    <n v="-7.0964426692826876E-2"/>
    <n v="10255.15"/>
    <n v="3.7949636647031326E-2"/>
    <n v="23675.4"/>
    <n v="5.6536532114535194E-3"/>
    <n v="251.05"/>
    <n v="0.16794603396138649"/>
  </r>
  <r>
    <d v="2017-05-28T00:00:00"/>
    <n v="6.25"/>
    <n v="2.18E-2"/>
    <x v="0"/>
    <n v="9621.25"/>
    <n v="3.409268006943221E-2"/>
    <n v="23424.799999999999"/>
    <n v="4.7702749544351608E-2"/>
    <n v="10549.1"/>
    <n v="6.0882769995072215E-2"/>
    <n v="10870.8"/>
    <n v="6.0033251585788573E-2"/>
    <n v="25841.8"/>
    <n v="9.1504261807614562E-2"/>
    <n v="250.4"/>
    <n v="-2.5891256721768795E-3"/>
  </r>
  <r>
    <d v="2017-06-28T00:00:00"/>
    <n v="6.25"/>
    <n v="1.46E-2"/>
    <x v="0"/>
    <n v="9520.9"/>
    <n v="-1.0430037677017057E-2"/>
    <n v="23211.200000000001"/>
    <n v="-9.1185410334345893E-3"/>
    <n v="10155.049999999999"/>
    <n v="-3.7353897488885408E-2"/>
    <n v="10540.25"/>
    <n v="-3.0407145748242936E-2"/>
    <n v="26752.05"/>
    <n v="3.5223939508857743E-2"/>
    <n v="263.45"/>
    <n v="5.2116613418530279E-2"/>
  </r>
  <r>
    <d v="2017-07-28T00:00:00"/>
    <n v="6.25"/>
    <n v="2.3599999999999999E-2"/>
    <x v="0"/>
    <n v="10077.1"/>
    <n v="5.8418846957745671E-2"/>
    <n v="25103.65"/>
    <n v="8.153176052939963E-2"/>
    <n v="10755.75"/>
    <n v="5.915283528884651E-2"/>
    <n v="11002.65"/>
    <n v="4.3869927183890288E-2"/>
    <n v="25744.35"/>
    <n v="-3.766814132001102E-2"/>
    <n v="282.95"/>
    <n v="7.4017840197380905E-2"/>
  </r>
  <r>
    <d v="2017-08-28T00:00:00"/>
    <n v="6"/>
    <n v="3.2800000000000003E-2"/>
    <x v="0"/>
    <n v="9917.9"/>
    <n v="-1.5798195909537537E-2"/>
    <n v="24318.400000000001"/>
    <n v="-3.1280311827164571E-2"/>
    <n v="10558.25"/>
    <n v="-1.8362271343235013E-2"/>
    <n v="10612.55"/>
    <n v="-3.5455094908953787E-2"/>
    <n v="25834.9"/>
    <n v="3.5172766063234426E-3"/>
    <n v="280.39999999999998"/>
    <n v="-9.0121929669553322E-3"/>
  </r>
  <r>
    <d v="2017-09-28T00:00:00"/>
    <n v="6"/>
    <n v="3.2800000000000003E-2"/>
    <x v="0"/>
    <n v="9788.6"/>
    <n v="-1.3037034049546706E-2"/>
    <n v="24053"/>
    <n v="-1.0913546943877946E-2"/>
    <n v="10475.35"/>
    <n v="-7.8516799659034062E-3"/>
    <n v="10811.25"/>
    <n v="1.8723115556581665E-2"/>
    <n v="24480.799999999999"/>
    <n v="-5.2413595562591772E-2"/>
    <n v="273.5"/>
    <n v="-2.4607703281027026E-2"/>
  </r>
  <r>
    <d v="2017-10-28T00:00:00"/>
    <n v="6"/>
    <n v="3.5799999999999998E-2"/>
    <x v="0"/>
    <n v="10335.299999999999"/>
    <n v="5.5850683448092568E-2"/>
    <n v="25019.35"/>
    <n v="4.0175861638880747E-2"/>
    <n v="10837.9"/>
    <n v="3.460982210618254E-2"/>
    <n v="11370"/>
    <n v="5.1682275407561568E-2"/>
    <n v="25687.7"/>
    <n v="4.9299859481716342E-2"/>
    <n v="304.5"/>
    <n v="0.11334552102376599"/>
  </r>
  <r>
    <d v="2017-11-28T00:00:00"/>
    <n v="6"/>
    <n v="4.8800000000000003E-2"/>
    <x v="0"/>
    <n v="10226.549999999999"/>
    <n v="-1.0522190937853764E-2"/>
    <n v="25332.400000000001"/>
    <n v="1.2512315467828019E-2"/>
    <n v="11115.3"/>
    <n v="2.5595364415615537E-2"/>
    <n v="11292.9"/>
    <n v="-6.7810026385224592E-3"/>
    <n v="25820.05"/>
    <n v="5.1522713205152089E-3"/>
    <n v="325.60000000000002"/>
    <n v="6.9293924466338336E-2"/>
  </r>
  <r>
    <d v="2017-12-28T00:00:00"/>
    <n v="6"/>
    <n v="5.21E-2"/>
    <x v="0"/>
    <n v="10530.7"/>
    <n v="2.9741212823484114E-2"/>
    <n v="25539.45"/>
    <n v="8.1733274383792801E-3"/>
    <n v="11665.75"/>
    <n v="4.9521830269988285E-2"/>
    <n v="12009.7"/>
    <n v="6.3473509904453343E-2"/>
    <n v="26851.5"/>
    <n v="3.9947637591716545E-2"/>
    <n v="346.9"/>
    <n v="6.5417690417690272E-2"/>
  </r>
  <r>
    <d v="2018-01-28T00:00:00"/>
    <n v="6"/>
    <n v="5.0700000000000002E-2"/>
    <x v="0"/>
    <n v="11027.7"/>
    <n v="4.719534313958236E-2"/>
    <n v="27379.45"/>
    <n v="7.2045404266732449E-2"/>
    <n v="12986.4"/>
    <n v="0.11320746630092361"/>
    <n v="11611.9"/>
    <n v="-3.312322539280757E-2"/>
    <n v="27127.3"/>
    <n v="1.0271307003333121E-2"/>
    <n v="344.7"/>
    <n v="-6.3418852695300912E-3"/>
  </r>
  <r>
    <d v="2018-02-28T00:00:00"/>
    <n v="6"/>
    <n v="4.4400000000000002E-2"/>
    <x v="0"/>
    <n v="10492.85"/>
    <n v="-4.8500593958849113E-2"/>
    <n v="25107.4"/>
    <n v="-8.2983770674721347E-2"/>
    <n v="12809"/>
    <n v="-1.3660444772993257E-2"/>
    <n v="11157.2"/>
    <n v="-3.9158105047408166E-2"/>
    <n v="26513.7"/>
    <n v="-2.2619280208498398E-2"/>
    <n v="326.89999999999998"/>
    <n v="-5.1639106469393709E-2"/>
  </r>
  <r>
    <d v="2018-03-28T00:00:00"/>
    <n v="6"/>
    <n v="4.2799999999999998E-2"/>
    <x v="0"/>
    <n v="10113.700000000001"/>
    <n v="-3.613412943099345E-2"/>
    <n v="24263.35"/>
    <n v="-3.3617578881126792E-2"/>
    <n v="12511.55"/>
    <n v="-2.3221953314076099E-2"/>
    <n v="10821.35"/>
    <n v="-3.0101638403900653E-2"/>
    <n v="26127.4"/>
    <n v="-1.4569826165340909E-2"/>
    <n v="294.05"/>
    <n v="-0.10048944631385735"/>
  </r>
  <r>
    <d v="2018-04-28T00:00:00"/>
    <n v="6"/>
    <n v="4.58E-2"/>
    <x v="0"/>
    <n v="10739.35"/>
    <n v="6.1861633230172894E-2"/>
    <n v="25531.599999999999"/>
    <n v="5.227019352232895E-2"/>
    <n v="13986.25"/>
    <n v="0.11786709080809339"/>
    <n v="11625.75"/>
    <n v="7.4334533122022636E-2"/>
    <n v="28772.75"/>
    <n v="0.10124811500570276"/>
    <n v="322.25"/>
    <n v="9.5902057473218796E-2"/>
  </r>
  <r>
    <d v="2018-05-28T00:00:00"/>
    <n v="6"/>
    <n v="4.87E-2"/>
    <x v="0"/>
    <n v="10736.15"/>
    <n v="-2.9796961641074437E-4"/>
    <n v="26956.2"/>
    <n v="5.579752150276529E-2"/>
    <n v="13666"/>
    <n v="-2.2897488604879793E-2"/>
    <n v="10994.45"/>
    <n v="-5.4301872997440964E-2"/>
    <n v="28814.3"/>
    <n v="1.4440746887245492E-3"/>
    <n v="294.95"/>
    <n v="-8.4716834755624554E-2"/>
  </r>
  <r>
    <d v="2018-06-28T00:00:00"/>
    <n v="6.25"/>
    <n v="4.9200000000000001E-2"/>
    <x v="0"/>
    <n v="10714.3"/>
    <n v="-2.0351802089203638E-3"/>
    <n v="26364.2"/>
    <n v="-2.1961552444335626E-2"/>
    <n v="13989.5"/>
    <n v="2.367188643348456E-2"/>
    <n v="10709.05"/>
    <n v="-2.5958551814779407E-2"/>
    <n v="28966"/>
    <n v="5.2647470179737399E-3"/>
    <n v="271.55"/>
    <n v="-7.9335480589930424E-2"/>
  </r>
  <r>
    <d v="2018-07-28T00:00:00"/>
    <n v="6.25"/>
    <n v="4.1700000000000001E-2"/>
    <x v="0"/>
    <n v="11356.5"/>
    <n v="5.9938586748551077E-2"/>
    <n v="27764.15"/>
    <n v="5.3100416473854724E-2"/>
    <n v="14587.8"/>
    <n v="4.2767790128310466E-2"/>
    <n v="10973.75"/>
    <n v="2.4717411908619414E-2"/>
    <n v="31007.25"/>
    <n v="7.0470551681281496E-2"/>
    <n v="272.85000000000002"/>
    <n v="4.7873319830602518E-3"/>
  </r>
  <r>
    <d v="2018-08-28T00:00:00"/>
    <n v="6.5"/>
    <n v="3.6900000000000002E-2"/>
    <x v="0"/>
    <n v="11680.5"/>
    <n v="2.8529916787742703E-2"/>
    <n v="28061.75"/>
    <n v="1.0718858672064463E-2"/>
    <n v="15811.4"/>
    <n v="8.3878309272131538E-2"/>
    <n v="11009.25"/>
    <n v="3.2349925959676501E-3"/>
    <n v="32911.550000000003"/>
    <n v="6.1414669149956962E-2"/>
    <n v="275.85000000000002"/>
    <n v="1.0995052226498075E-2"/>
  </r>
  <r>
    <d v="2018-09-28T00:00:00"/>
    <n v="6.5"/>
    <n v="3.6999999999999998E-2"/>
    <x v="0"/>
    <n v="10930.45"/>
    <n v="-6.4213860708017573E-2"/>
    <n v="25119.85"/>
    <n v="-0.10483665487719053"/>
    <n v="15838.05"/>
    <n v="1.6854927457403922E-3"/>
    <n v="9590.25"/>
    <n v="-0.12889161387015463"/>
    <n v="29757.7"/>
    <n v="-9.582806036178794E-2"/>
    <n v="219.6"/>
    <n v="-0.20391517128874398"/>
  </r>
  <r>
    <d v="2018-10-28T00:00:00"/>
    <n v="6.5"/>
    <n v="3.3799999999999997E-2"/>
    <x v="0"/>
    <n v="10386.6"/>
    <n v="-4.9755499544849507E-2"/>
    <n v="25153.25"/>
    <n v="1.3296257740393138E-3"/>
    <n v="14940.1"/>
    <n v="-5.6695742215739878E-2"/>
    <n v="8820.5499999999993"/>
    <n v="-8.0258595969865301E-2"/>
    <n v="28547.1"/>
    <n v="-4.0681907539897311E-2"/>
    <n v="214.9"/>
    <n v="-2.140255009107463E-2"/>
  </r>
  <r>
    <d v="2018-11-28T00:00:00"/>
    <n v="6.5"/>
    <n v="2.3300000000000001E-2"/>
    <x v="0"/>
    <n v="10876.75"/>
    <n v="4.7190610979531283E-2"/>
    <n v="26862.95"/>
    <n v="6.7971335712084954E-2"/>
    <n v="14638.05"/>
    <n v="-2.0217401489949938E-2"/>
    <n v="9270.2000000000007"/>
    <n v="5.0977546751619966E-2"/>
    <n v="30126.25"/>
    <n v="5.5317352725846113E-2"/>
    <n v="232"/>
    <n v="7.9571893904141433E-2"/>
  </r>
  <r>
    <d v="2018-12-28T00:00:00"/>
    <n v="6.5"/>
    <n v="2.1100000000000001E-2"/>
    <x v="0"/>
    <n v="10862.55"/>
    <n v="-1.3055370400166159E-3"/>
    <n v="27160.2"/>
    <n v="1.1065426544739129E-2"/>
    <n v="14440.3"/>
    <n v="-1.3509313057408604E-2"/>
    <n v="9235.5499999999993"/>
    <n v="-3.7377834350932507E-3"/>
    <n v="30516.65"/>
    <n v="1.2958798390108342E-2"/>
    <n v="232.35"/>
    <n v="1.5086206896551479E-3"/>
  </r>
  <r>
    <d v="2019-01-28T00:00:00"/>
    <n v="6.5"/>
    <n v="1.9699999999999999E-2"/>
    <x v="0"/>
    <n v="10830.95"/>
    <n v="-2.9090775186303903E-3"/>
    <n v="27295.45"/>
    <n v="4.9797129623493199E-3"/>
    <n v="15499.3"/>
    <n v="7.3336426528534726E-2"/>
    <n v="8218.4"/>
    <n v="-0.11013420965724832"/>
    <n v="29800.55"/>
    <n v="-2.3465878463068593E-2"/>
    <n v="228.55"/>
    <n v="-1.6354637400473351E-2"/>
  </r>
  <r>
    <d v="2019-02-28T00:00:00"/>
    <n v="6.25"/>
    <n v="2.5700000000000001E-2"/>
    <x v="0"/>
    <n v="10792.5"/>
    <n v="-3.5500117718206365E-3"/>
    <n v="26789.9"/>
    <n v="-1.8521401918634765E-2"/>
    <n v="15732"/>
    <n v="1.5013581258508496E-2"/>
    <n v="8355.15"/>
    <n v="1.6639491871897207E-2"/>
    <n v="29262.85"/>
    <n v="-1.8043291147311066E-2"/>
    <n v="230.25"/>
    <n v="7.4381973309997308E-3"/>
  </r>
  <r>
    <d v="2019-03-28T00:00:00"/>
    <n v="6.25"/>
    <n v="2.86E-2"/>
    <x v="0"/>
    <n v="11623.9"/>
    <n v="7.7034977993977266E-2"/>
    <n v="30426.799999999999"/>
    <n v="0.13575638580211191"/>
    <n v="15628.2"/>
    <n v="-6.5980167810830966E-3"/>
    <n v="8335.35"/>
    <n v="-2.3697958744007316E-3"/>
    <n v="30321.4"/>
    <n v="3.6173851829196503E-2"/>
    <n v="269.2"/>
    <n v="0.16916395222584144"/>
  </r>
  <r>
    <d v="2019-04-28T00:00:00"/>
    <n v="6"/>
    <n v="2.9899999999999999E-2"/>
    <x v="0"/>
    <n v="11748.15"/>
    <n v="1.0689183492631562E-2"/>
    <n v="29764.799999999999"/>
    <n v="-2.1757135157164081E-2"/>
    <n v="16705.400000000001"/>
    <n v="6.8926683815154696E-2"/>
    <n v="8350.6"/>
    <n v="1.8295572471461906E-3"/>
    <n v="30336.9"/>
    <n v="5.111901165513465E-4"/>
    <n v="258.3"/>
    <n v="-4.0490341753343158E-2"/>
  </r>
  <r>
    <d v="2019-05-28T00:00:00"/>
    <n v="6"/>
    <n v="3.0499999999999999E-2"/>
    <x v="0"/>
    <n v="11922.8"/>
    <n v="1.4866170418321152E-2"/>
    <n v="31375.4"/>
    <n v="5.4110896092028245E-2"/>
    <n v="16160.65"/>
    <n v="-3.2609216181594083E-2"/>
    <n v="8175.5"/>
    <n v="-2.0968553157856964E-2"/>
    <n v="29850.400000000001"/>
    <n v="-1.6036575919095228E-2"/>
    <n v="283.95"/>
    <n v="9.9303135888501648E-2"/>
  </r>
  <r>
    <d v="2019-06-28T00:00:00"/>
    <n v="5.75"/>
    <n v="3.1800000000000002E-2"/>
    <x v="0"/>
    <n v="11788.85"/>
    <n v="-1.1234777065789825E-2"/>
    <n v="31105.200000000001"/>
    <n v="-8.611842398822029E-3"/>
    <n v="15936.45"/>
    <n v="-1.3873204357497929E-2"/>
    <n v="7928.05"/>
    <n v="-3.0267261941165656E-2"/>
    <n v="29546.05"/>
    <n v="-1.0195843271782025E-2"/>
    <n v="284.8"/>
    <n v="2.9934847684452291E-3"/>
  </r>
  <r>
    <d v="2019-07-28T00:00:00"/>
    <n v="5.75"/>
    <n v="3.15E-2"/>
    <x v="0"/>
    <n v="11118"/>
    <n v="-5.6905465757898385E-2"/>
    <n v="28876"/>
    <n v="-7.1666473772874009E-2"/>
    <n v="15620.2"/>
    <n v="-1.9844444653608552E-2"/>
    <n v="6851.65"/>
    <n v="-0.13577109125194728"/>
    <n v="29065.95"/>
    <n v="-1.624921097744025E-2"/>
    <n v="267.45"/>
    <n v="-6.0919943820224795E-2"/>
  </r>
  <r>
    <d v="2019-08-28T00:00:00"/>
    <n v="5.4"/>
    <n v="3.2800000000000003E-2"/>
    <x v="0"/>
    <n v="11023.25"/>
    <n v="-8.5222162259399169E-3"/>
    <n v="27427.85"/>
    <n v="-5.0150644133536551E-2"/>
    <n v="16010.4"/>
    <n v="2.4980474001613226E-2"/>
    <n v="7009.3"/>
    <n v="2.3009056212737158E-2"/>
    <n v="29257.35"/>
    <n v="6.5850247454494974E-3"/>
    <n v="267.2"/>
    <n v="-9.3475415965601051E-4"/>
  </r>
  <r>
    <d v="2019-09-28T00:00:00"/>
    <n v="5.4"/>
    <n v="3.9899999999999998E-2"/>
    <x v="0"/>
    <n v="11474.45"/>
    <n v="4.0931667158052368E-2"/>
    <n v="29103.15"/>
    <n v="6.1080252371221333E-2"/>
    <n v="15540.15"/>
    <n v="-2.9371533503222906E-2"/>
    <n v="7493.15"/>
    <n v="6.9029717660821971E-2"/>
    <n v="31134.5"/>
    <n v="6.4159946133193937E-2"/>
    <n v="258.75"/>
    <n v="-3.1624251497005949E-2"/>
  </r>
  <r>
    <d v="2019-10-28T00:00:00"/>
    <n v="5.15"/>
    <n v="4.6199999999999998E-2"/>
    <x v="0"/>
    <n v="11877.45"/>
    <n v="3.5121509091939042E-2"/>
    <n v="30066.25"/>
    <n v="3.3092637738526533E-2"/>
    <n v="15559.4"/>
    <n v="1.2387267819165195E-3"/>
    <n v="8449.5"/>
    <n v="0.12762990197713917"/>
    <n v="32319.75"/>
    <n v="3.806870192230484E-2"/>
    <n v="269"/>
    <n v="3.961352657004831E-2"/>
  </r>
  <r>
    <d v="2019-11-28T00:00:00"/>
    <n v="5.15"/>
    <n v="5.5399999999999998E-2"/>
    <x v="0"/>
    <n v="12056.05"/>
    <n v="1.503689765058986E-2"/>
    <n v="31946.1"/>
    <n v="6.2523593730511737E-2"/>
    <n v="14998.05"/>
    <n v="-3.607786932658074E-2"/>
    <n v="8086"/>
    <n v="-4.3020297058997577E-2"/>
    <n v="30975.5"/>
    <n v="-4.1592215286318734E-2"/>
    <n v="282.05"/>
    <n v="4.8513011152416401E-2"/>
  </r>
  <r>
    <d v="2019-12-28T00:00:00"/>
    <n v="5.15"/>
    <n v="7.3499999999999996E-2"/>
    <x v="0"/>
    <n v="12168.45"/>
    <n v="9.3231199273395068E-3"/>
    <n v="32161.65"/>
    <n v="6.7473024876276893E-3"/>
    <n v="15652.4"/>
    <n v="4.3629005103996879E-2"/>
    <n v="8248.2999999999993"/>
    <n v="2.0071728914172554E-2"/>
    <n v="30121.5"/>
    <n v="-2.7570176429759004E-2"/>
    <n v="298.55"/>
    <n v="5.8500265910299588E-2"/>
  </r>
  <r>
    <d v="2020-01-28T00:00:00"/>
    <n v="5.15"/>
    <n v="7.5899999999999995E-2"/>
    <x v="0"/>
    <n v="11962.1"/>
    <n v="-1.695778837896366E-2"/>
    <n v="30833.599999999999"/>
    <n v="-4.1292968488868043E-2"/>
    <n v="16144.15"/>
    <n v="3.1416907311338838E-2"/>
    <n v="8086.55"/>
    <n v="-1.961010147545544E-2"/>
    <n v="30775.3"/>
    <n v="2.1705426356589123E-2"/>
    <n v="331.05"/>
    <n v="0.10885948752302796"/>
  </r>
  <r>
    <d v="2020-02-28T00:00:00"/>
    <n v="5.15"/>
    <n v="6.5799999999999997E-2"/>
    <x v="0"/>
    <n v="11201.75"/>
    <n v="-6.3563253943705558E-2"/>
    <n v="29147.15"/>
    <n v="-5.4695202636085218E-2"/>
    <n v="15212.95"/>
    <n v="-5.7680336220860121E-2"/>
    <n v="6903.95"/>
    <n v="-0.1462428353253242"/>
    <n v="29310.25"/>
    <n v="-4.7604734966027927E-2"/>
    <n v="280.55"/>
    <n v="-0.15254493278960882"/>
  </r>
  <r>
    <d v="2020-03-28T00:00:00"/>
    <n v="4.4000000000000004"/>
    <n v="5.8400000000000001E-2"/>
    <x v="0"/>
    <n v="8597.75"/>
    <n v="-0.23246367755038275"/>
    <n v="19144"/>
    <n v="-0.34319478919894403"/>
    <n v="12763.65"/>
    <n v="-0.16100098928873105"/>
    <n v="4731.3"/>
    <n v="-0.31469665915888728"/>
    <n v="27319.200000000001"/>
    <n v="-6.7930160950520693E-2"/>
    <n v="175.5"/>
    <n v="-0.37444305827838176"/>
  </r>
  <r>
    <d v="2020-04-28T00:00:00"/>
    <n v="4.4000000000000004"/>
    <s v="-"/>
    <x v="0"/>
    <n v="9859.9"/>
    <n v="0.14680003489284982"/>
    <n v="21534.5"/>
    <n v="0.12486941078144588"/>
    <n v="14108.35"/>
    <n v="0.10535387604642879"/>
    <n v="5901.4"/>
    <n v="0.24731046435440565"/>
    <n v="28669.3"/>
    <n v="4.9419455913789517E-2"/>
    <n v="187.3"/>
    <n v="6.7236467236467298E-2"/>
  </r>
  <r>
    <d v="2020-05-28T00:00:00"/>
    <n v="4"/>
    <s v="-"/>
    <x v="0"/>
    <n v="9580.2999999999993"/>
    <n v="-2.8357285570847612E-2"/>
    <n v="19297.25"/>
    <n v="-0.10389143003088068"/>
    <n v="14010.5"/>
    <n v="-6.935609054212602E-3"/>
    <n v="6218.8"/>
    <n v="5.3783847900498283E-2"/>
    <n v="29296.95"/>
    <n v="2.1892756363078327E-2"/>
    <n v="180.1"/>
    <n v="-3.8441003737319894E-2"/>
  </r>
  <r>
    <d v="2020-06-28T00:00:00"/>
    <n v="4"/>
    <n v="6.2300000000000001E-2"/>
    <x v="1"/>
    <n v="10302.1"/>
    <n v="7.5342108284709372E-2"/>
    <n v="21370.15"/>
    <n v="0.10741945095803813"/>
    <n v="14754.3"/>
    <n v="5.3088754862424557E-2"/>
    <n v="6719.15"/>
    <n v="8.0457644561651678E-2"/>
    <n v="30063.25"/>
    <n v="2.6156306373188991E-2"/>
    <n v="202.65"/>
    <n v="0.12520821765685736"/>
  </r>
  <r>
    <d v="2020-07-28T00:00:00"/>
    <n v="4"/>
    <n v="6.7299999999999999E-2"/>
    <x v="1"/>
    <n v="11073.45"/>
    <n v="7.4873084128478692E-2"/>
    <n v="21640.05"/>
    <n v="1.2629766286151374E-2"/>
    <n v="18071.849999999999"/>
    <n v="0.22485309367438641"/>
    <n v="7279.75"/>
    <n v="8.343317235066941E-2"/>
    <n v="30872.45"/>
    <n v="2.6916584201641565E-2"/>
    <n v="201"/>
    <n v="-8.1421169504071345E-3"/>
  </r>
  <r>
    <d v="2020-08-28T00:00:00"/>
    <n v="4"/>
    <n v="6.6900000000000001E-2"/>
    <x v="1"/>
    <n v="11387.5"/>
    <n v="2.8360628349791552E-2"/>
    <n v="23754.35"/>
    <n v="9.7703101425366368E-2"/>
    <n v="17928.849999999999"/>
    <n v="-7.9128589491391319E-3"/>
    <n v="7840.35"/>
    <n v="7.700813901576295E-2"/>
    <n v="30595.15"/>
    <n v="-8.982118361192561E-3"/>
    <n v="222.75"/>
    <n v="0.10820895522388059"/>
  </r>
  <r>
    <d v="2020-09-28T00:00:00"/>
    <n v="4"/>
    <n v="7.2700000000000001E-2"/>
    <x v="1"/>
    <n v="11247.55"/>
    <n v="-1.2289791437980306E-2"/>
    <n v="21451.8"/>
    <n v="-9.6931719874465069E-2"/>
    <n v="19951.3"/>
    <n v="0.11280422336067293"/>
    <n v="7908.1"/>
    <n v="8.6411958649805169E-3"/>
    <n v="29841.75"/>
    <n v="-2.4624817985857281E-2"/>
    <n v="211.9"/>
    <n v="-4.8709315375982019E-2"/>
  </r>
  <r>
    <d v="2020-10-28T00:00:00"/>
    <n v="4"/>
    <n v="7.6100000000000001E-2"/>
    <x v="1"/>
    <n v="11642.4"/>
    <n v="3.5105422958777721E-2"/>
    <n v="23900.9"/>
    <n v="0.11416757568129492"/>
    <n v="20916.849999999999"/>
    <n v="4.8395342659375548E-2"/>
    <n v="7758.4"/>
    <n v="-1.8929957891276123E-2"/>
    <n v="29428.45"/>
    <n v="-1.3849723960558589E-2"/>
    <n v="228.2"/>
    <n v="7.6923076923076844E-2"/>
  </r>
  <r>
    <d v="2020-11-28T00:00:00"/>
    <n v="4"/>
    <n v="6.93E-2"/>
    <x v="1"/>
    <n v="12968.95"/>
    <n v="0.11394128358414082"/>
    <n v="29609.05"/>
    <n v="0.23882573459576825"/>
    <n v="21764.9"/>
    <n v="4.0543867742992033E-2"/>
    <n v="8891.6"/>
    <n v="0.14606104351412671"/>
    <n v="31718.799999999999"/>
    <n v="7.7827748318378936E-2"/>
    <n v="261.2"/>
    <n v="0.1446099912357581"/>
  </r>
  <r>
    <d v="2020-12-28T00:00:00"/>
    <n v="4"/>
    <n v="4.5900000000000003E-2"/>
    <x v="1"/>
    <n v="13981.75"/>
    <n v="7.8094217342190325E-2"/>
    <n v="31264.05"/>
    <n v="5.5895072621377585E-2"/>
    <n v="24251.35"/>
    <n v="0.11424127838859802"/>
    <n v="9193.5"/>
    <n v="3.3953394214764454E-2"/>
    <n v="34177.1"/>
    <n v="7.7502932015082515E-2"/>
    <n v="313.85000000000002"/>
    <n v="0.20156967840735082"/>
  </r>
  <r>
    <d v="2021-01-28T00:00:00"/>
    <n v="4"/>
    <n v="4.0599999999999997E-2"/>
    <x v="1"/>
    <n v="13634.6"/>
    <n v="-2.4828794678777667E-2"/>
    <n v="30565.5"/>
    <n v="-2.2343554337969626E-2"/>
    <n v="24645.75"/>
    <n v="1.6263012162209586E-2"/>
    <n v="9813.15"/>
    <n v="6.7400881057268686E-2"/>
    <n v="33121.050000000003"/>
    <n v="-3.0899344882977072E-2"/>
    <n v="305.64999999999998"/>
    <n v="-2.612713079496589E-2"/>
  </r>
  <r>
    <d v="2021-02-28T00:00:00"/>
    <n v="4"/>
    <n v="5.0299999999999997E-2"/>
    <x v="1"/>
    <n v="14529.15"/>
    <n v="6.5608818740557059E-2"/>
    <n v="34803.599999999999"/>
    <n v="0.13865632821318147"/>
    <n v="24301.45"/>
    <n v="-1.3969954251747229E-2"/>
    <n v="10169.9"/>
    <n v="3.635427971650286E-2"/>
    <n v="32443.15"/>
    <n v="-2.046734629487898E-2"/>
    <n v="349.8"/>
    <n v="0.14444626206445293"/>
  </r>
  <r>
    <d v="2021-03-28T00:00:00"/>
    <n v="4"/>
    <n v="5.5199999999999999E-2"/>
    <x v="1"/>
    <n v="14690.7"/>
    <n v="1.1119026233468655E-2"/>
    <n v="33303.9"/>
    <n v="-4.3090369961728013E-2"/>
    <n v="25855"/>
    <n v="6.3928284114733863E-2"/>
    <n v="9862.4500000000007"/>
    <n v="-3.0231369040010121E-2"/>
    <n v="34931.699999999997"/>
    <n v="7.6704943878753928E-2"/>
    <n v="334.15"/>
    <n v="-4.4739851343625021E-2"/>
  </r>
  <r>
    <d v="2021-04-28T00:00:00"/>
    <n v="4"/>
    <n v="4.2299999999999997E-2"/>
    <x v="1"/>
    <n v="14631.1"/>
    <n v="-4.056988434860174E-3"/>
    <n v="32781.800000000003"/>
    <n v="-1.5676842652061727E-2"/>
    <n v="25664.45"/>
    <n v="-7.3699477857280711E-3"/>
    <n v="9640.85"/>
    <n v="-2.2469061947082151E-2"/>
    <n v="33623.449999999997"/>
    <n v="-3.745165565947263E-2"/>
    <n v="309.60000000000002"/>
    <n v="-7.3469998503665881E-2"/>
  </r>
  <r>
    <d v="2021-05-28T00:00:00"/>
    <n v="4"/>
    <n v="6.3E-2"/>
    <x v="1"/>
    <n v="15582.8"/>
    <n v="6.5046373820150147E-2"/>
    <n v="35526.65"/>
    <n v="8.3730911664399096E-2"/>
    <n v="27115.05"/>
    <n v="5.6521764542002598E-2"/>
    <n v="10491.85"/>
    <n v="8.8270225135750474E-2"/>
    <n v="35243.1"/>
    <n v="4.8170250227148062E-2"/>
    <n v="336.15"/>
    <n v="8.5755813953488219E-2"/>
  </r>
  <r>
    <d v="2021-06-28T00:00:00"/>
    <n v="4"/>
    <n v="6.2600000000000003E-2"/>
    <x v="1"/>
    <n v="15721.5"/>
    <n v="8.9008393870165011E-3"/>
    <n v="34772.199999999997"/>
    <n v="-2.1236170593061949E-2"/>
    <n v="29168"/>
    <n v="7.5712565530950557E-2"/>
    <n v="10600.35"/>
    <n v="1.0341360198630365E-2"/>
    <n v="36093.199999999997"/>
    <n v="2.4121033620765443E-2"/>
    <n v="343.95"/>
    <n v="2.3203926818384686E-2"/>
  </r>
  <r>
    <d v="2021-07-28T00:00:00"/>
    <n v="4"/>
    <n v="5.5899999999999998E-2"/>
    <x v="1"/>
    <n v="15763.05"/>
    <n v="2.6428775880163644E-3"/>
    <n v="34584.35"/>
    <n v="-5.402304139513708E-3"/>
    <n v="30480.05"/>
    <n v="4.4982515085024662E-2"/>
    <n v="10048.5"/>
    <n v="-5.2059601805600791E-2"/>
    <n v="36051.9"/>
    <n v="-1.1442598605830362E-3"/>
    <n v="398.65"/>
    <n v="0.15903474342200899"/>
  </r>
  <r>
    <d v="2021-08-28T00:00:00"/>
    <n v="4"/>
    <n v="5.2999999999999999E-2"/>
    <x v="1"/>
    <n v="17132.2"/>
    <n v="8.6858190515160555E-2"/>
    <n v="36424.6"/>
    <n v="5.3210483932761496E-2"/>
    <n v="34570.199999999997"/>
    <n v="0.13419105283619934"/>
    <n v="10034.450000000001"/>
    <n v="-1.3982186395978776E-3"/>
    <n v="39529.699999999997"/>
    <n v="9.6466483042502493E-2"/>
    <n v="386.8"/>
    <n v="-2.9725322965006816E-2"/>
  </r>
  <r>
    <d v="2021-09-28T00:00:00"/>
    <n v="4"/>
    <n v="4.3499999999999997E-2"/>
    <x v="1"/>
    <n v="17618.150000000001"/>
    <n v="2.8364716732235246E-2"/>
    <n v="37425.1"/>
    <n v="2.7467700400278933E-2"/>
    <n v="35028"/>
    <n v="1.324261936581226E-2"/>
    <n v="10598.45"/>
    <n v="5.6206369058593143E-2"/>
    <n v="40426.550000000003"/>
    <n v="2.2688004209493264E-2"/>
    <n v="513.79999999999995"/>
    <n v="0.32833505687693881"/>
  </r>
  <r>
    <d v="2021-10-28T00:00:00"/>
    <n v="4"/>
    <n v="4.48E-2"/>
    <x v="1"/>
    <n v="17671.650000000001"/>
    <n v="3.0366411910444624E-3"/>
    <n v="39115.599999999999"/>
    <n v="4.517021998605214E-2"/>
    <n v="34408.75"/>
    <n v="-1.7678714171519928E-2"/>
    <n v="11297.45"/>
    <n v="6.5953040303063176E-2"/>
    <n v="38222.1"/>
    <n v="-5.4529758290034744E-2"/>
    <n v="498.7"/>
    <n v="-2.9388867263526599E-2"/>
  </r>
  <r>
    <d v="2021-11-28T00:00:00"/>
    <n v="4"/>
    <n v="4.9099999999999998E-2"/>
    <x v="1"/>
    <n v="16983.2"/>
    <n v="-3.8957878862471852E-2"/>
    <n v="35695.300000000003"/>
    <n v="-8.7440816451748046E-2"/>
    <n v="35043.75"/>
    <n v="1.8454608202855379E-2"/>
    <n v="10603.55"/>
    <n v="-6.1420940123656349E-2"/>
    <n v="37386.949999999997"/>
    <n v="-2.1849924520107516E-2"/>
    <n v="487.6"/>
    <n v="-2.2257870463204262E-2"/>
  </r>
  <r>
    <d v="2021-12-28T00:00:00"/>
    <n v="4"/>
    <n v="5.6599999999999998E-2"/>
    <x v="1"/>
    <n v="17354.05"/>
    <n v="2.1836285270149237E-2"/>
    <n v="35481.699999999997"/>
    <n v="-5.9839810843446001E-3"/>
    <n v="38701"/>
    <n v="0.10436240413768504"/>
    <n v="10936.9"/>
    <n v="3.1437584582521931E-2"/>
    <n v="37579.949999999997"/>
    <n v="5.1622290665593214E-3"/>
    <n v="484.15"/>
    <n v="-7.0754716981133005E-3"/>
  </r>
  <r>
    <d v="2022-01-28T00:00:00"/>
    <n v="4"/>
    <n v="6.0100000000000001E-2"/>
    <x v="1"/>
    <n v="17339.849999999999"/>
    <n v="-8.1825279977876795E-4"/>
    <n v="37975.35"/>
    <n v="7.0279890760589311E-2"/>
    <n v="34824.550000000003"/>
    <n v="-0.10016407844758526"/>
    <n v="11703.5"/>
    <n v="7.0092987958196601E-2"/>
    <n v="36467.25"/>
    <n v="-2.9608873880885875E-2"/>
    <n v="480.25"/>
    <n v="-8.0553547454300881E-3"/>
  </r>
  <r>
    <d v="2022-02-28T00:00:00"/>
    <n v="4"/>
    <n v="6.0699999999999997E-2"/>
    <x v="1"/>
    <n v="16793.900000000001"/>
    <n v="-3.1485278131010194E-2"/>
    <n v="36205.300000000003"/>
    <n v="-4.6610498652415205E-2"/>
    <n v="33847.85"/>
    <n v="-2.8046306413148318E-2"/>
    <n v="10820.55"/>
    <n v="-7.5443243474174457E-2"/>
    <n v="35515.4"/>
    <n v="-2.610150203264569E-2"/>
    <n v="436.4"/>
    <n v="-9.1306611140031288E-2"/>
  </r>
  <r>
    <d v="2022-03-28T00:00:00"/>
    <n v="4"/>
    <n v="6.9500000000000006E-2"/>
    <x v="1"/>
    <n v="17464.75"/>
    <n v="3.9946051840251427E-2"/>
    <n v="36373.599999999999"/>
    <n v="4.6484906905893781E-3"/>
    <n v="36317.199999999997"/>
    <n v="7.2954412170935484E-2"/>
    <n v="10552.1"/>
    <n v="-2.4809274944434332E-2"/>
    <n v="36287.75"/>
    <n v="2.1746904159885529E-2"/>
    <n v="463.55"/>
    <n v="6.2213565536205398E-2"/>
  </r>
  <r>
    <d v="2022-04-28T00:00:00"/>
    <n v="4"/>
    <n v="7.7899999999999997E-2"/>
    <x v="1"/>
    <n v="17102.55"/>
    <n v="-2.0738916961307818E-2"/>
    <n v="36088.15"/>
    <n v="-7.8477247234257017E-3"/>
    <n v="31622.400000000001"/>
    <n v="-0.12927208044673036"/>
    <n v="11078.1"/>
    <n v="4.9847897574890304E-2"/>
    <n v="38204.15"/>
    <n v="5.2811210394692464E-2"/>
    <n v="443.75"/>
    <n v="-4.2713838852335262E-2"/>
  </r>
  <r>
    <d v="2022-05-28T00:00:00"/>
    <n v="4.4000000000000004"/>
    <n v="7.0400000000000004E-2"/>
    <x v="2"/>
    <n v="16584.55"/>
    <n v="-3.0287881046978375E-2"/>
    <n v="35487.4"/>
    <n v="-1.6646738610873651E-2"/>
    <n v="29679.05"/>
    <n v="-6.1454854786480537E-2"/>
    <n v="11586.6"/>
    <n v="4.5901372979120968E-2"/>
    <n v="38713.449999999997"/>
    <n v="1.3331012468540607E-2"/>
    <n v="411.7"/>
    <n v="-7.2225352112676083E-2"/>
  </r>
  <r>
    <d v="2022-06-28T00:00:00"/>
    <n v="4.9000000000000004"/>
    <n v="7.0099999999999996E-2"/>
    <x v="2"/>
    <n v="15780.25"/>
    <n v="-4.849694444528186E-2"/>
    <n v="33425.1"/>
    <n v="-5.8113583976284619E-2"/>
    <n v="27843.35"/>
    <n v="-6.1851710213096468E-2"/>
    <n v="11701.15"/>
    <n v="9.8864205202560951E-3"/>
    <n v="37664.550000000003"/>
    <n v="-2.7093942802824192E-2"/>
    <n v="385.3"/>
    <n v="-6.4124362399805623E-2"/>
  </r>
  <r>
    <d v="2022-07-28T00:00:00"/>
    <n v="4.9000000000000004"/>
    <n v="6.7100000000000007E-2"/>
    <x v="2"/>
    <n v="17158.25"/>
    <n v="8.7324345305049039E-2"/>
    <n v="37491.4"/>
    <n v="0.12165408630041505"/>
    <n v="29152.3"/>
    <n v="4.7011225301553182E-2"/>
    <n v="12543.2"/>
    <n v="7.1963012182563346E-2"/>
    <n v="42487.4"/>
    <n v="0.12804746107413995"/>
    <n v="450.95"/>
    <n v="0.17038671165325714"/>
  </r>
  <r>
    <d v="2022-08-28T00:00:00"/>
    <n v="5.4"/>
    <n v="7.0000000000000007E-2"/>
    <x v="2"/>
    <n v="17759.3"/>
    <n v="3.5029796162195988E-2"/>
    <n v="39536.75"/>
    <n v="5.455517798748509E-2"/>
    <n v="28407.9"/>
    <n v="-2.5534863458457749E-2"/>
    <n v="13217.35"/>
    <n v="5.3746252949805437E-2"/>
    <n v="43821.15"/>
    <n v="3.1391659644977095E-2"/>
    <n v="463.2"/>
    <n v="2.716487415456259E-2"/>
  </r>
  <r>
    <d v="2022-09-28T00:00:00"/>
    <n v="5.9"/>
    <n v="7.4099999999999999E-2"/>
    <x v="2"/>
    <n v="17094.349999999999"/>
    <n v="-3.7442354146841418E-2"/>
    <n v="38631.949999999997"/>
    <n v="-2.2885037338678645E-2"/>
    <n v="26981.15"/>
    <n v="-5.0223705377729431E-2"/>
    <n v="12699.3"/>
    <n v="-3.9194694851842543E-2"/>
    <n v="44405.65"/>
    <n v="1.3338308100084092E-2"/>
    <n v="424"/>
    <n v="-8.4628670120898072E-2"/>
  </r>
  <r>
    <d v="2022-10-28T00:00:00"/>
    <n v="5.9"/>
    <n v="6.7699999999999996E-2"/>
    <x v="2"/>
    <n v="18012.2"/>
    <n v="5.3693179325332768E-2"/>
    <n v="41307.9"/>
    <n v="6.9267795179896549E-2"/>
    <n v="28727.599999999999"/>
    <n v="6.4728523432099713E-2"/>
    <n v="13381.65"/>
    <n v="5.3731308024851793E-2"/>
    <n v="44296.3"/>
    <n v="-2.462524476052001E-3"/>
    <n v="438.65"/>
    <n v="3.4551886792452774E-2"/>
  </r>
  <r>
    <d v="2022-11-28T00:00:00"/>
    <n v="5.9"/>
    <n v="5.8799999999999998E-2"/>
    <x v="2"/>
    <n v="18758.349999999999"/>
    <n v="4.1424701035964392E-2"/>
    <n v="43231"/>
    <n v="4.6555259405585817E-2"/>
    <n v="30391.7"/>
    <n v="5.7926871719183023E-2"/>
    <n v="13231.85"/>
    <n v="-1.1194434169179382E-2"/>
    <n v="45536.55"/>
    <n v="2.7998952508448784E-2"/>
    <n v="450.15"/>
    <n v="2.6216801550210875E-2"/>
  </r>
  <r>
    <d v="2022-12-28T00:00:00"/>
    <n v="6.25"/>
    <n v="5.7200000000000001E-2"/>
    <x v="2"/>
    <n v="18105.3"/>
    <n v="-3.4813829574562756E-2"/>
    <n v="42986.45"/>
    <n v="-5.6568203372580539E-3"/>
    <n v="28621.7"/>
    <n v="-5.82395851498929E-2"/>
    <n v="12611.7"/>
    <n v="-4.6867973866088236E-2"/>
    <n v="44171.45"/>
    <n v="-2.9978116480058454E-2"/>
    <n v="431.8"/>
    <n v="-4.0764189714539524E-2"/>
  </r>
  <r>
    <d v="2023-01-28T00:00:00"/>
    <n v="6.5"/>
    <n v="6.5199999999999994E-2"/>
    <x v="2"/>
    <n v="17662.150000000001"/>
    <n v="-2.4476258333195132E-2"/>
    <n v="40655.050000000003"/>
    <n v="-5.4235695201627361E-2"/>
    <n v="29740.35"/>
    <n v="3.9083981734138705E-2"/>
    <n v="13323.9"/>
    <n v="5.6471371821403847E-2"/>
    <n v="44456.9"/>
    <n v="6.4623189865853255E-3"/>
    <n v="411.55"/>
    <n v="-4.68967114404817E-2"/>
  </r>
  <r>
    <d v="2023-02-28T00:00:00"/>
    <n v="6.5"/>
    <n v="6.4399999999999999E-2"/>
    <x v="2"/>
    <n v="17303.95"/>
    <n v="-2.0280656658447624E-2"/>
    <n v="40269.050000000003"/>
    <n v="-9.4945154415011172E-3"/>
    <n v="29663.95"/>
    <n v="-2.5689005004984077E-3"/>
    <n v="12731.8"/>
    <n v="-4.4438940550439461E-2"/>
    <n v="44940.45"/>
    <n v="1.0876826769297805E-2"/>
    <n v="393.2"/>
    <n v="-4.458753492892728E-2"/>
  </r>
  <r>
    <d v="2023-03-28T00:00:00"/>
    <n v="6.5"/>
    <n v="5.6599999999999998E-2"/>
    <x v="2"/>
    <n v="17359.75"/>
    <n v="3.2246972512056074E-3"/>
    <n v="40608.65"/>
    <n v="8.433275679460988E-3"/>
    <n v="28698.6"/>
    <n v="-3.2542867689569398E-2"/>
    <n v="12243.8"/>
    <n v="-3.8329222890714588E-2"/>
    <n v="45904.9"/>
    <n v="2.1460621778375703E-2"/>
    <n v="387.35"/>
    <n v="-1.4877924720244065E-2"/>
  </r>
  <r>
    <d v="2023-04-28T00:00:00"/>
    <n v="6.5"/>
    <n v="4.7E-2"/>
    <x v="2"/>
    <n v="18065"/>
    <n v="4.0625585045867593E-2"/>
    <n v="43233.9"/>
    <n v="6.4647556616632171E-2"/>
    <n v="27708.2"/>
    <n v="-3.4510394235258791E-2"/>
    <n v="13189.25"/>
    <n v="7.7218673941096785E-2"/>
    <n v="47814.1"/>
    <n v="4.1590331315393282E-2"/>
    <n v="445.1"/>
    <n v="0.14908997031108814"/>
  </r>
  <r>
    <d v="2023-05-28T00:00:00"/>
    <n v="6.5"/>
    <n v="4.3099999999999999E-2"/>
    <x v="2"/>
    <n v="18534.400000000001"/>
    <n v="2.5983946858566368E-2"/>
    <n v="44128.15"/>
    <n v="2.0684000286811968E-2"/>
    <n v="29319.75"/>
    <n v="5.8161482882323617E-2"/>
    <n v="14199"/>
    <n v="7.655856094925792E-2"/>
    <n v="51042.75"/>
    <n v="6.7525060599279318E-2"/>
    <n v="478.8"/>
    <n v="7.571332284879799E-2"/>
  </r>
  <r>
    <d v="2023-06-28T00:00:00"/>
    <n v="6.5"/>
    <n v="4.87E-2"/>
    <x v="2"/>
    <n v="19189.05"/>
    <n v="3.5320808874309273E-2"/>
    <n v="44747.35"/>
    <n v="1.4031859481985922E-2"/>
    <n v="29563"/>
    <n v="8.2964554609094559E-3"/>
    <n v="15147.65"/>
    <n v="6.6811043031199349E-2"/>
    <n v="52194.75"/>
    <n v="2.2569316896131186E-2"/>
    <n v="520"/>
    <n v="8.6048454469507069E-2"/>
  </r>
  <r>
    <d v="2023-07-28T00:00:00"/>
    <n v="6.5"/>
    <n v="7.4399999999999994E-2"/>
    <x v="2"/>
    <n v="19753.8"/>
    <n v="2.9430847280089427E-2"/>
    <n v="45651.1"/>
    <n v="2.0196726733538412E-2"/>
    <n v="29928.45"/>
    <n v="1.2361735953725967E-2"/>
    <n v="15708.05"/>
    <n v="3.6995837638181477E-2"/>
    <n v="52636.85"/>
    <n v="8.4702005469898516E-3"/>
    <n v="566.75"/>
    <n v="8.9903846153846154E-2"/>
  </r>
  <r>
    <d v="2023-08-28T00:00:00"/>
    <n v="6.5"/>
    <n v="6.83E-2"/>
    <x v="2"/>
    <n v="19253.8"/>
    <n v="-2.5311585618969516E-2"/>
    <n v="43989.15"/>
    <n v="-3.6405475443088933E-2"/>
    <n v="31164.9"/>
    <n v="4.1313532775669994E-2"/>
    <n v="15670.25"/>
    <n v="-2.4064094524781417E-3"/>
    <n v="51092.65"/>
    <n v="-2.9336861913279329E-2"/>
    <n v="558.4"/>
    <n v="-1.4733127481252797E-2"/>
  </r>
  <r>
    <d v="2023-09-28T00:00:00"/>
    <n v="6.5"/>
    <n v="5.0200000000000002E-2"/>
    <x v="2"/>
    <n v="19638.3"/>
    <n v="1.9970083827608058E-2"/>
    <n v="44584.55"/>
    <n v="1.3535155828198578E-2"/>
    <n v="31784.400000000001"/>
    <n v="1.9878132129414822E-2"/>
    <n v="16184.4"/>
    <n v="3.2810580558701972E-2"/>
    <n v="51602.65"/>
    <n v="9.9818662762647861E-3"/>
    <n v="575.65"/>
    <n v="3.0891833810888253E-2"/>
  </r>
  <r>
    <d v="2023-10-28T00:00:00"/>
    <n v="6.5"/>
    <n v="4.87E-2"/>
    <x v="2"/>
    <n v="19079.599999999999"/>
    <n v="-2.8449509377084611E-2"/>
    <n v="42845.95"/>
    <n v="-3.89955713358104E-2"/>
    <n v="30582.25"/>
    <n v="-3.7822013314707886E-2"/>
    <n v="15916.2"/>
    <n v="-1.6571513309112412E-2"/>
    <n v="51262.6"/>
    <n v="-6.5897778505561808E-3"/>
    <n v="603"/>
    <n v="4.7511508729262616E-2"/>
  </r>
  <r>
    <d v="2023-11-28T00:00:00"/>
    <n v="6.5"/>
    <n v="5.5500000000000001E-2"/>
    <x v="2"/>
    <n v="20133.150000000001"/>
    <n v="5.5218662865049742E-2"/>
    <n v="44481.75"/>
    <n v="3.8178637654200757E-2"/>
    <n v="32582.2"/>
    <n v="6.5395776962126742E-2"/>
    <n v="17551.849999999999"/>
    <n v="0.10276636383056242"/>
    <n v="53013.8"/>
    <n v="3.4161357402862989E-2"/>
    <n v="713.6"/>
    <n v="0.18341625207296852"/>
  </r>
  <r>
    <d v="2023-12-28T00:00:00"/>
    <n v="6.5"/>
    <n v="5.6899999999999999E-2"/>
    <x v="2"/>
    <n v="21731.4"/>
    <n v="7.9384001013254255E-2"/>
    <n v="48292.25"/>
    <n v="8.5664345490004332E-2"/>
    <n v="35515"/>
    <n v="9.0012338025056607E-2"/>
    <n v="18618.2"/>
    <n v="6.0754279463418513E-2"/>
    <n v="56987.199999999997"/>
    <n v="7.4950295960674276E-2"/>
    <n v="783.05"/>
    <n v="9.7323430493273438E-2"/>
  </r>
  <r>
    <d v="2024-01-28T00:00:00"/>
    <n v="6.5"/>
    <n v="5.0999999999999997E-2"/>
    <x v="2"/>
    <n v="21725.7"/>
    <n v="-2.6229327148737439E-4"/>
    <n v="45996.800000000003"/>
    <n v="-4.7532471566348579E-2"/>
    <n v="36638.400000000001"/>
    <n v="3.1631704913416908E-2"/>
    <n v="19227.150000000001"/>
    <n v="3.2707243449957603E-2"/>
    <n v="55071.4"/>
    <n v="-3.3618075638037939E-2"/>
    <n v="856.2"/>
    <n v="9.3416767767064798E-2"/>
  </r>
  <r>
    <d v="2024-02-28T00:00:00"/>
    <n v="6.5"/>
    <n v="5.0900000000000001E-2"/>
    <x v="2"/>
    <n v="21982.799999999999"/>
    <n v="1.1833910990209685E-2"/>
    <n v="46120.9"/>
    <n v="2.6980137748712635E-3"/>
    <n v="37720.400000000001"/>
    <n v="2.953185728634438E-2"/>
    <n v="20412.400000000001"/>
    <n v="6.1644601514004929E-2"/>
    <n v="54015.6"/>
    <n v="-1.9171475575344061E-2"/>
    <n v="910.55"/>
    <n v="6.347815930857266E-2"/>
  </r>
  <r>
    <d v="2024-03-28T00:00:00"/>
    <n v="6.5"/>
    <n v="4.8500000000000001E-2"/>
    <x v="2"/>
    <n v="22326.9"/>
    <n v="1.5653147005841032E-2"/>
    <n v="47124.6"/>
    <n v="2.1762368037050384E-2"/>
    <n v="34898.15"/>
    <n v="-7.4820256412975475E-2"/>
    <n v="21419.1"/>
    <n v="4.9318061570417834E-2"/>
    <n v="53949.2"/>
    <n v="-1.2292745058835124E-3"/>
    <n v="900.65"/>
    <n v="-1.087254955795945E-2"/>
  </r>
  <r>
    <d v="2024-04-28T00:00:00"/>
    <n v="6.5"/>
    <n v="4.8300000000000003E-2"/>
    <x v="2"/>
    <n v="22604.85"/>
    <n v="1.2449108474530592E-2"/>
    <n v="49396.75"/>
    <n v="4.8215793874112491E-2"/>
    <n v="33200.949999999997"/>
    <n v="-4.8632950457259322E-2"/>
    <n v="22479.9"/>
    <n v="4.95258904435762E-2"/>
    <n v="54240.6"/>
    <n v="5.4013775922534804E-3"/>
    <n v="973.25"/>
    <n v="8.0608449453172734E-2"/>
  </r>
  <r>
    <d v="2024-05-28T00:00:00"/>
    <n v="6.5"/>
    <n v="4.8000000000000001E-2"/>
    <x v="2"/>
    <n v="22530.7"/>
    <n v="-3.2802694996869179E-3"/>
    <n v="48983.95"/>
    <n v="-8.3568250947684396E-3"/>
    <n v="32386.1"/>
    <n v="-2.4542972414945918E-2"/>
    <n v="23419.599999999999"/>
    <n v="4.1801787374498862E-2"/>
    <n v="54107.35"/>
    <n v="-2.4566468660007449E-3"/>
    <n v="1019.4"/>
    <n v="4.7418443359876682E-2"/>
  </r>
  <r>
    <d v="2024-06-28T00:00:00"/>
    <n v="6.5"/>
    <n v="5.0799999999999998E-2"/>
    <x v="2"/>
    <n v="24010.6"/>
    <n v="6.5683711558007424E-2"/>
    <n v="52342.25"/>
    <n v="6.8559191326955121E-2"/>
    <n v="36157.5"/>
    <n v="0.11645119356761084"/>
    <n v="25200.6"/>
    <n v="7.6047413277767345E-2"/>
    <n v="56756.85"/>
    <n v="4.8967469299457465E-2"/>
    <n v="1104.75"/>
    <n v="8.372572101236024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BCF36D-C9B6-44BB-BA82-34F7A9B5B58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Phase">
  <location ref="A16:C19" firstHeaderRow="0" firstDataRow="1" firstDataCol="1"/>
  <pivotFields count="16">
    <pivotField numFmtId="164" showAll="0"/>
    <pivotField dataField="1" numFmtId="2" showAll="0"/>
    <pivotField dataField="1" showAll="0"/>
    <pivotField axis="axisRow" showAll="0">
      <items count="4">
        <item x="1"/>
        <item x="0"/>
        <item x="2"/>
        <item t="default"/>
      </items>
    </pivotField>
    <pivotField numFmtId="2" showAll="0"/>
    <pivotField showAll="0"/>
    <pivotField numFmtId="2" showAll="0"/>
    <pivotField showAll="0"/>
    <pivotField numFmtId="2" showAll="0"/>
    <pivotField showAll="0"/>
    <pivotField numFmtId="2" showAll="0"/>
    <pivotField showAll="0"/>
    <pivotField numFmtId="2" showAll="0"/>
    <pivotField showAll="0"/>
    <pivotField numFmtId="2" showAll="0"/>
    <pivotField showAll="0"/>
  </pivotFields>
  <rowFields count="1">
    <field x="3"/>
  </rowFields>
  <rowItems count="3">
    <i>
      <x/>
    </i>
    <i>
      <x v="1"/>
    </i>
    <i>
      <x v="2"/>
    </i>
  </rowItems>
  <colFields count="1">
    <field x="-2"/>
  </colFields>
  <colItems count="2">
    <i>
      <x/>
    </i>
    <i i="1">
      <x v="1"/>
    </i>
  </colItems>
  <dataFields count="2">
    <dataField name="Average of Repo Rate (%)" fld="1" subtotal="average" baseField="3" baseItem="0" numFmtId="2"/>
    <dataField name="Average of CPI (%)" fld="2" subtotal="average" baseField="3" baseItem="0" numFmtId="10"/>
  </dataFields>
  <chartFormats count="5">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2" format="4">
      <pivotArea type="data" outline="0" fieldPosition="0">
        <references count="2">
          <reference field="4294967294" count="1" selected="0">
            <x v="1"/>
          </reference>
          <reference field="3" count="1" selected="0">
            <x v="2"/>
          </reference>
        </references>
      </pivotArea>
    </chartFormat>
    <chartFormat chart="2" format="5">
      <pivotArea type="data" outline="0" fieldPosition="0">
        <references count="2">
          <reference field="4294967294" count="1" selected="0">
            <x v="1"/>
          </reference>
          <reference field="3" count="1" selected="0">
            <x v="1"/>
          </reference>
        </references>
      </pivotArea>
    </chartFormat>
    <chartFormat chart="2" format="6">
      <pivotArea type="data" outline="0" fieldPosition="0">
        <references count="2">
          <reference field="4294967294" count="1" selected="0">
            <x v="1"/>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A1F134-CED8-4D70-9131-79CCBC691FD9}"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Phase">
  <location ref="A9:G12" firstHeaderRow="0" firstDataRow="1" firstDataCol="1"/>
  <pivotFields count="16">
    <pivotField numFmtId="164" showAll="0"/>
    <pivotField numFmtId="2" showAll="0"/>
    <pivotField showAll="0"/>
    <pivotField axis="axisRow" showAll="0">
      <items count="4">
        <item x="1"/>
        <item x="0"/>
        <item x="2"/>
        <item t="default"/>
      </items>
    </pivotField>
    <pivotField numFmtId="2" showAll="0"/>
    <pivotField dataField="1" showAll="0"/>
    <pivotField numFmtId="2" showAll="0"/>
    <pivotField dataField="1" showAll="0"/>
    <pivotField numFmtId="2" showAll="0"/>
    <pivotField dataField="1" showAll="0"/>
    <pivotField numFmtId="2" showAll="0"/>
    <pivotField dataField="1" showAll="0"/>
    <pivotField numFmtId="2" showAll="0"/>
    <pivotField dataField="1" showAll="0"/>
    <pivotField numFmtId="2" showAll="0"/>
    <pivotField dataField="1" showAll="0"/>
  </pivotFields>
  <rowFields count="1">
    <field x="3"/>
  </rowFields>
  <rowItems count="3">
    <i>
      <x/>
    </i>
    <i>
      <x v="1"/>
    </i>
    <i>
      <x v="2"/>
    </i>
  </rowItems>
  <colFields count="1">
    <field x="-2"/>
  </colFields>
  <colItems count="6">
    <i>
      <x/>
    </i>
    <i i="1">
      <x v="1"/>
    </i>
    <i i="2">
      <x v="2"/>
    </i>
    <i i="3">
      <x v="3"/>
    </i>
    <i i="4">
      <x v="4"/>
    </i>
    <i i="5">
      <x v="5"/>
    </i>
  </colItems>
  <dataFields count="6">
    <dataField name="StdDev of NIFTY 50 Return" fld="5" subtotal="stdDev" baseField="3" baseItem="0" numFmtId="10"/>
    <dataField name="StdDev of NIFTY BANK Return" fld="7" subtotal="stdDev" baseField="3" baseItem="0" numFmtId="10"/>
    <dataField name="StdDev of NIFTY IT Return" fld="9" subtotal="stdDev" baseField="3" baseItem="0" numFmtId="10"/>
    <dataField name="StdDev of NIFTY AUTO Return" fld="11" subtotal="stdDev" baseField="3" baseItem="0" numFmtId="10"/>
    <dataField name="StdDev of NIFTY FMCG Return" fld="13" subtotal="stdDev" baseField="3" baseItem="0" numFmtId="10"/>
    <dataField name="StdDev of NIFTY REALTY Return" fld="15" subtotal="stdDev" baseField="3" baseItem="0" numFmtId="10"/>
  </dataFields>
  <chartFormats count="6">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2" format="9" series="1">
      <pivotArea type="data" outline="0" fieldPosition="0">
        <references count="1">
          <reference field="4294967294" count="1" selected="0">
            <x v="3"/>
          </reference>
        </references>
      </pivotArea>
    </chartFormat>
    <chartFormat chart="2" format="10" series="1">
      <pivotArea type="data" outline="0" fieldPosition="0">
        <references count="1">
          <reference field="4294967294" count="1" selected="0">
            <x v="4"/>
          </reference>
        </references>
      </pivotArea>
    </chartFormat>
    <chartFormat chart="2" format="11"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3805AE-0080-46CF-AE04-0436C0AE7623}"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Phase">
  <location ref="A2:G5" firstHeaderRow="0" firstDataRow="1" firstDataCol="1"/>
  <pivotFields count="16">
    <pivotField numFmtId="164" showAll="0"/>
    <pivotField numFmtId="2" showAll="0"/>
    <pivotField showAll="0"/>
    <pivotField axis="axisRow" showAll="0">
      <items count="4">
        <item x="1"/>
        <item x="0"/>
        <item x="2"/>
        <item t="default"/>
      </items>
    </pivotField>
    <pivotField numFmtId="2" showAll="0"/>
    <pivotField dataField="1" showAll="0"/>
    <pivotField numFmtId="2" showAll="0"/>
    <pivotField dataField="1" showAll="0"/>
    <pivotField numFmtId="2" showAll="0"/>
    <pivotField dataField="1" showAll="0"/>
    <pivotField numFmtId="2" showAll="0"/>
    <pivotField dataField="1" showAll="0"/>
    <pivotField numFmtId="2" showAll="0"/>
    <pivotField dataField="1" showAll="0"/>
    <pivotField numFmtId="2" showAll="0"/>
    <pivotField dataField="1" showAll="0"/>
  </pivotFields>
  <rowFields count="1">
    <field x="3"/>
  </rowFields>
  <rowItems count="3">
    <i>
      <x/>
    </i>
    <i>
      <x v="1"/>
    </i>
    <i>
      <x v="2"/>
    </i>
  </rowItems>
  <colFields count="1">
    <field x="-2"/>
  </colFields>
  <colItems count="6">
    <i>
      <x/>
    </i>
    <i i="1">
      <x v="1"/>
    </i>
    <i i="2">
      <x v="2"/>
    </i>
    <i i="3">
      <x v="3"/>
    </i>
    <i i="4">
      <x v="4"/>
    </i>
    <i i="5">
      <x v="5"/>
    </i>
  </colItems>
  <dataFields count="6">
    <dataField name="Average of NIFTY 50 Return" fld="5" subtotal="average" baseField="3" baseItem="0" numFmtId="10"/>
    <dataField name="Average of NIFTY BANK Return" fld="7" subtotal="average" baseField="3" baseItem="0" numFmtId="10"/>
    <dataField name="Average of NIFTY IT Return" fld="9" subtotal="average" baseField="3" baseItem="0" numFmtId="10"/>
    <dataField name="Average of NIFTY AUTO Return" fld="11" subtotal="average" baseField="3" baseItem="0" numFmtId="10"/>
    <dataField name="Average of NIFTY FMCG Return" fld="13" subtotal="average" baseField="3" baseItem="0" numFmtId="10"/>
    <dataField name="Average of NIFTY REALTY Return" fld="15" subtotal="average" baseField="3" baseItem="0" numFmtId="10"/>
  </dataFields>
  <chartFormats count="6">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2" format="9" series="1">
      <pivotArea type="data" outline="0" fieldPosition="0">
        <references count="1">
          <reference field="4294967294" count="1" selected="0">
            <x v="3"/>
          </reference>
        </references>
      </pivotArea>
    </chartFormat>
    <chartFormat chart="2" format="10" series="1">
      <pivotArea type="data" outline="0" fieldPosition="0">
        <references count="1">
          <reference field="4294967294" count="1" selected="0">
            <x v="4"/>
          </reference>
        </references>
      </pivotArea>
    </chartFormat>
    <chartFormat chart="2" format="11"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F4A6D9-EAC0-453C-A59F-EBC5C6A8CA0E}"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hase">
  <location ref="A23:B26" firstHeaderRow="1" firstDataRow="1" firstDataCol="1"/>
  <pivotFields count="16">
    <pivotField dataField="1" numFmtId="164" showAll="0"/>
    <pivotField numFmtId="2" showAll="0"/>
    <pivotField showAll="0"/>
    <pivotField axis="axisRow" showAll="0">
      <items count="4">
        <item x="1"/>
        <item x="0"/>
        <item x="2"/>
        <item t="default"/>
      </items>
    </pivotField>
    <pivotField numFmtId="2" showAll="0"/>
    <pivotField showAll="0"/>
    <pivotField numFmtId="2" showAll="0"/>
    <pivotField showAll="0"/>
    <pivotField numFmtId="2" showAll="0"/>
    <pivotField showAll="0"/>
    <pivotField numFmtId="2" showAll="0"/>
    <pivotField showAll="0"/>
    <pivotField numFmtId="2" showAll="0"/>
    <pivotField showAll="0"/>
    <pivotField numFmtId="2" showAll="0"/>
    <pivotField showAll="0"/>
  </pivotFields>
  <rowFields count="1">
    <field x="3"/>
  </rowFields>
  <rowItems count="3">
    <i>
      <x/>
    </i>
    <i>
      <x v="1"/>
    </i>
    <i>
      <x v="2"/>
    </i>
  </rowItems>
  <colItems count="1">
    <i/>
  </colItems>
  <dataFields count="1">
    <dataField name="Months" fld="0"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ase" xr10:uid="{C3DA91EF-D474-4678-ABC0-436806C27480}" sourceName="Phase">
  <pivotTables>
    <pivotTable tabId="7" name="PivotTable5"/>
    <pivotTable tabId="7" name="PivotTable3"/>
    <pivotTable tabId="7" name="PivotTable4"/>
    <pivotTable tabId="7" name="PivotTable6"/>
  </pivotTables>
  <data>
    <tabular pivotCacheId="160243324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hase" xr10:uid="{08906706-7E04-4D80-967B-9FE8049B7BA3}" cache="Slicer_Phase" columnCoun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BEC435-52EA-43A8-B8E2-6D2EBCDA4B77}" name="Table2" displayName="Table2" ref="A1:J115" totalsRowShown="0" headerRowDxfId="39">
  <autoFilter ref="A1:J115" xr:uid="{B0BEC435-52EA-43A8-B8E2-6D2EBCDA4B77}"/>
  <tableColumns count="10">
    <tableColumn id="1" xr3:uid="{3EB053F7-1F17-46A7-A1F9-689DD6FF0895}" name="Date" dataDxfId="38">
      <calculatedColumnFormula>EDATE(A1,1)</calculatedColumnFormula>
    </tableColumn>
    <tableColumn id="2" xr3:uid="{C042D677-92A8-43E4-A7A0-096AE6C5B586}" name="Repo Rate (%)">
      <calculatedColumnFormula>_xlfn.XLOOKUP(A2,[1]Sheet1!$A$2:$A$115,[1]Sheet1!$B$2:$B$115)</calculatedColumnFormula>
    </tableColumn>
    <tableColumn id="3" xr3:uid="{E5092DB4-640D-4C0F-804F-26D17CB77EA9}" name="CPI Index">
      <calculatedColumnFormula>_xlfn.XLOOKUP(A2,[2]Sheet1!$A$2:$A$115,[2]Sheet1!$B$2:$B$115)</calculatedColumnFormula>
    </tableColumn>
    <tableColumn id="4" xr3:uid="{1703D915-846F-4F2E-BED3-ECCEEBB21A26}" name="CPI Inflation %" dataDxfId="37" dataCellStyle="Percent">
      <calculatedColumnFormula>_xlfn.XLOOKUP(A2,[2]Sheet1!$A$2:$A$115,[2]Sheet1!$C$2:$C$115)</calculatedColumnFormula>
    </tableColumn>
    <tableColumn id="5" xr3:uid="{3C88B823-9D37-4D4F-BA96-2F84E4E8BBEE}" name="NIFTY 50" dataDxfId="36">
      <calculatedColumnFormula>_xlfn.XLOOKUP(A2,[3]Sheet1!$A$2:$A$115,[3]Sheet1!$B$2:$B$115)</calculatedColumnFormula>
    </tableColumn>
    <tableColumn id="6" xr3:uid="{9A1191ED-24BA-496C-8D61-192CE0E0F0A0}" name="NIFTY BANK" dataDxfId="35">
      <calculatedColumnFormula>_xlfn.XLOOKUP(A2,[3]Sheet1!$A$2:$A$115,[3]Sheet1!$C$2:$C$115)</calculatedColumnFormula>
    </tableColumn>
    <tableColumn id="7" xr3:uid="{177C5E50-20E0-4DDC-8A0E-3B5F6373CAC7}" name="NIFTY IT" dataDxfId="34">
      <calculatedColumnFormula>_xlfn.XLOOKUP(A2,[3]Sheet1!$A$2:$A$115,[3]Sheet1!$D$2:$D$115)</calculatedColumnFormula>
    </tableColumn>
    <tableColumn id="8" xr3:uid="{04090287-6CA9-42EF-88EB-52970ED874AD}" name="NIFTY AUTO" dataDxfId="33">
      <calculatedColumnFormula>_xlfn.XLOOKUP(A2,[3]Sheet1!$A$2:$A$115,[3]Sheet1!$E$2:$E$115)</calculatedColumnFormula>
    </tableColumn>
    <tableColumn id="9" xr3:uid="{AFBA35E4-17F2-4236-B910-4D00D7DE0D75}" name="NIFTY FMCG" dataDxfId="32">
      <calculatedColumnFormula>_xlfn.XLOOKUP(A2,[3]Sheet1!$A$2:$A$115,[3]Sheet1!$F$2:$F$115)</calculatedColumnFormula>
    </tableColumn>
    <tableColumn id="10" xr3:uid="{BE9956A1-4969-4C10-BDA5-3D82E385EC70}" name="NIFTY REALTY" dataDxfId="31">
      <calculatedColumnFormula>_xlfn.XLOOKUP(A2,[3]Sheet1!$A$2:$A$115,[3]Sheet1!$G$2:$G$115)</calculatedColumnFormula>
    </tableColumn>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4C9CDA-29CD-4806-B2CB-F2AC2350AF15}" name="Table3" displayName="Table3" ref="A1:M115" totalsRowShown="0" headerRowDxfId="30" dataDxfId="29" dataCellStyle="Percent">
  <autoFilter ref="A1:M115" xr:uid="{B54C9CDA-29CD-4806-B2CB-F2AC2350AF15}"/>
  <tableColumns count="13">
    <tableColumn id="1" xr3:uid="{3313C288-7A01-41BF-8BD0-6F02C1A498E6}" name="Date" dataDxfId="28">
      <calculatedColumnFormula>EDATE(A1,1)</calculatedColumnFormula>
    </tableColumn>
    <tableColumn id="2" xr3:uid="{3FB3750F-2D77-4959-AC54-84AA072FE395}" name="NIFTY 50"/>
    <tableColumn id="3" xr3:uid="{615CD828-644F-426B-95BD-37675A1C4988}" name="NIFTY 50 Return" dataDxfId="27" dataCellStyle="Percent">
      <calculatedColumnFormula>(B2-B1)/B1</calculatedColumnFormula>
    </tableColumn>
    <tableColumn id="4" xr3:uid="{8909E9E7-0C38-40BE-AA2B-64C51BB6A76E}" name="NIFTY BANK"/>
    <tableColumn id="5" xr3:uid="{2B966D56-656D-477E-9724-D99D361384F5}" name="NIFTY BANK Return" dataDxfId="26" dataCellStyle="Percent">
      <calculatedColumnFormula>(D2-D1)/D1</calculatedColumnFormula>
    </tableColumn>
    <tableColumn id="6" xr3:uid="{0365C6E3-D25B-4B03-AAB6-86C347D0152E}" name="NIFTY IT"/>
    <tableColumn id="7" xr3:uid="{CFCF00CC-6390-4ED4-97F4-0196FCB674C7}" name="NIFTY IT Return" dataDxfId="25" dataCellStyle="Percent">
      <calculatedColumnFormula>(F2-F1)/F1</calculatedColumnFormula>
    </tableColumn>
    <tableColumn id="8" xr3:uid="{87C12336-D3A4-49A3-A97B-8A8EDD929E72}" name="NIFTY AUTO"/>
    <tableColumn id="9" xr3:uid="{26379CB7-C3D4-4595-88F9-388ACFEA00E8}" name="NIFTY AUTO Return" dataDxfId="24" dataCellStyle="Percent">
      <calculatedColumnFormula>(H2-H1)/H1</calculatedColumnFormula>
    </tableColumn>
    <tableColumn id="10" xr3:uid="{586B9D65-1C4C-4153-A96C-BB22C3FC65D0}" name="NIFTY FMCG"/>
    <tableColumn id="11" xr3:uid="{D6D78206-B9FC-4E7A-B9CF-6F75633E6BD9}" name="NIFTY FMCG Return" dataDxfId="23" dataCellStyle="Percent">
      <calculatedColumnFormula>(J2-J1)/J1</calculatedColumnFormula>
    </tableColumn>
    <tableColumn id="12" xr3:uid="{309BE127-2DF8-4108-A176-C24D2330EC52}" name="NIFTY REALTY"/>
    <tableColumn id="13" xr3:uid="{6F050A96-696F-4593-9501-4C2C63D7B371}" name="NIFTY REALTY Return" dataDxfId="22" dataCellStyle="Percent">
      <calculatedColumnFormula>(L2-L1)/L1</calculatedColumnFormula>
    </tableColumn>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AA2111-69F4-4390-BBF5-BA0B468E07CA}" name="Table1" displayName="Table1" ref="A2:C8" totalsRowShown="0" headerRowDxfId="21">
  <autoFilter ref="A2:C8" xr:uid="{BCAA2111-69F4-4390-BBF5-BA0B468E07CA}"/>
  <tableColumns count="3">
    <tableColumn id="1" xr3:uid="{2F8B886C-E5C3-4584-9CF4-AD4EC4441E02}" name="Sector"/>
    <tableColumn id="2" xr3:uid="{512070D9-018D-4290-A2E5-6497B48E8681}" name="CPI Inflation (%)" dataDxfId="20"/>
    <tableColumn id="3" xr3:uid="{8358CE9E-4C80-40B7-B7DF-E78ED6BEB037}" name="Repo Rate"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9F8E5DD-D712-41A7-AD0E-1CACCBFBC4A0}" name="Table4" displayName="Table4" ref="A21:C27" totalsRowShown="0" headerRowDxfId="18">
  <autoFilter ref="A21:C27" xr:uid="{99F8E5DD-D712-41A7-AD0E-1CACCBFBC4A0}"/>
  <tableColumns count="3">
    <tableColumn id="1" xr3:uid="{B1688730-7CB5-49F9-B36F-D277DBCF2CD9}" name="Sector"/>
    <tableColumn id="2" xr3:uid="{8600AEB4-0A85-45E0-AA06-99902CB22677}" name="Avg Return (Cut Cycle)" dataDxfId="17" dataCellStyle="Percent"/>
    <tableColumn id="3" xr3:uid="{4FFDF5E6-052E-482D-B3A4-0B1520886F3C}" name="Avg Return (Hike Cycle)" dataDxfId="16" dataCellStyle="Perc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02466C-194B-4E72-A3B3-25CFF02AF416}" name="tblData" displayName="tblData" ref="A1:P115" totalsRowShown="0" headerRowDxfId="15">
  <autoFilter ref="A1:P115" xr:uid="{2A02466C-194B-4E72-A3B3-25CFF02AF416}"/>
  <tableColumns count="16">
    <tableColumn id="1" xr3:uid="{4113C579-8BEF-45DE-8B80-6E3BB7CDEC82}" name="Date" dataDxfId="14"/>
    <tableColumn id="2" xr3:uid="{91BBF044-3BDD-4805-A0C2-D9710731A36D}" name="Repo Rate (%)" dataDxfId="13"/>
    <tableColumn id="3" xr3:uid="{28A65FEA-7B3D-4821-9373-762C9227633B}" name="CPI (%)" dataDxfId="12" dataCellStyle="Percent"/>
    <tableColumn id="4" xr3:uid="{45BD3702-817A-4FE8-9E9E-F615C589D2F9}" name="Phase">
      <calculatedColumnFormula array="1">_xlfn.IFS(tblData[[#This Row],[Date]] &lt;= DATE(2020,5,31),"Rate Cut",tblData[[#This Row],[Date]] &lt;= DATE(2022,4,30),"Neutral",tblData[[#This Row],[Date]] &lt;= DATE(2024,6,30),"Rate Hike")</calculatedColumnFormula>
    </tableColumn>
    <tableColumn id="5" xr3:uid="{7CF4A8E4-110D-43E1-8F04-B0EC4F426DDD}" name="NIFTY 50" dataDxfId="11"/>
    <tableColumn id="11" xr3:uid="{E6A431EF-0860-4AB6-A17C-EC351421669D}" name="NIFTY 50 Return" dataDxfId="10" dataCellStyle="Percent"/>
    <tableColumn id="6" xr3:uid="{02FC7FA5-296F-4BDD-BE8D-694C74BBF648}" name="NIFTY BANK" dataDxfId="9"/>
    <tableColumn id="12" xr3:uid="{09AF9B2C-A284-40A6-B0C6-68C7D3FC2877}" name="NIFTY BANK Return" dataDxfId="8" dataCellStyle="Percent"/>
    <tableColumn id="7" xr3:uid="{2F4952B6-5BC1-41BF-92CA-EF7E4CBE9974}" name="NIFTY IT" dataDxfId="7"/>
    <tableColumn id="13" xr3:uid="{D857C97B-3142-4283-BCFE-61CEF0051148}" name="NIFTY IT Return" dataDxfId="6" dataCellStyle="Percent"/>
    <tableColumn id="8" xr3:uid="{D5DC9644-3CD8-4FC7-9859-C8A2391DA6FC}" name="NIFTY AUTO" dataDxfId="5"/>
    <tableColumn id="14" xr3:uid="{785F0993-AB82-4354-87A7-BDFFA21BA08A}" name="NIFTY AUTO Return" dataDxfId="4" dataCellStyle="Percent"/>
    <tableColumn id="9" xr3:uid="{E652CFE5-0E0D-4173-9199-4D91B20B4F73}" name="NIFTY FMCG" dataDxfId="3"/>
    <tableColumn id="15" xr3:uid="{4C86A7A3-C5E0-4DFB-8236-291AF755FFB8}" name="NIFTY FMCG Return" dataDxfId="2" dataCellStyle="Percent"/>
    <tableColumn id="10" xr3:uid="{EEAD6C76-CEAC-497C-BA7D-0FDC393269BD}" name="NIFTY REALTY" dataDxfId="1"/>
    <tableColumn id="16" xr3:uid="{75410829-7D3C-4ED4-B082-AC1B1F13DCE6}" name="NIFTY REALTY Return"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9A33-ECE4-439C-B065-12C7745399E6}">
  <dimension ref="A1:Q38"/>
  <sheetViews>
    <sheetView workbookViewId="0">
      <selection activeCell="O36" sqref="O36"/>
    </sheetView>
  </sheetViews>
  <sheetFormatPr defaultRowHeight="14.5" x14ac:dyDescent="0.35"/>
  <cols>
    <col min="3" max="3" width="17.08984375" bestFit="1" customWidth="1"/>
  </cols>
  <sheetData>
    <row r="1" spans="1:17" ht="14.5" customHeight="1" x14ac:dyDescent="0.35">
      <c r="A1" s="19" t="s">
        <v>53</v>
      </c>
      <c r="B1" s="19"/>
      <c r="C1" s="19"/>
      <c r="D1" s="19"/>
      <c r="E1" s="19"/>
      <c r="F1" s="18"/>
    </row>
    <row r="2" spans="1:17" ht="14.5" customHeight="1" x14ac:dyDescent="0.35">
      <c r="A2" s="19"/>
      <c r="B2" s="19"/>
      <c r="C2" s="19"/>
      <c r="D2" s="19"/>
      <c r="E2" s="19"/>
      <c r="F2" s="18"/>
    </row>
    <row r="3" spans="1:17" ht="14.5" customHeight="1" x14ac:dyDescent="0.35">
      <c r="A3" s="19"/>
      <c r="B3" s="19"/>
      <c r="C3" s="19"/>
      <c r="D3" s="19"/>
      <c r="E3" s="19"/>
      <c r="F3" s="18"/>
    </row>
    <row r="4" spans="1:17" ht="14.5" customHeight="1" x14ac:dyDescent="0.35">
      <c r="A4" s="19"/>
      <c r="B4" s="19"/>
      <c r="C4" s="19"/>
      <c r="D4" s="19"/>
      <c r="E4" s="19"/>
      <c r="F4" s="18"/>
    </row>
    <row r="8" spans="1:17" x14ac:dyDescent="0.35">
      <c r="B8" s="20" t="s">
        <v>54</v>
      </c>
      <c r="C8" s="17"/>
      <c r="D8" t="s">
        <v>55</v>
      </c>
    </row>
    <row r="9" spans="1:17" x14ac:dyDescent="0.35">
      <c r="B9" s="20" t="s">
        <v>56</v>
      </c>
      <c r="C9" s="20"/>
      <c r="D9" s="17" t="s">
        <v>57</v>
      </c>
      <c r="E9" s="17"/>
      <c r="F9" s="17"/>
      <c r="G9" s="17"/>
      <c r="H9" s="17"/>
      <c r="I9" s="17"/>
      <c r="J9" s="17"/>
      <c r="K9" s="17"/>
      <c r="L9" s="17"/>
      <c r="M9" s="17"/>
      <c r="N9" s="17"/>
      <c r="O9" s="17"/>
      <c r="P9" s="17"/>
      <c r="Q9" s="17"/>
    </row>
    <row r="10" spans="1:17" x14ac:dyDescent="0.35">
      <c r="B10" s="20" t="s">
        <v>58</v>
      </c>
      <c r="C10" s="20"/>
      <c r="D10" s="17" t="s">
        <v>59</v>
      </c>
      <c r="E10" s="17"/>
      <c r="F10" s="17"/>
      <c r="G10" s="17"/>
    </row>
    <row r="11" spans="1:17" x14ac:dyDescent="0.35">
      <c r="B11" s="20" t="s">
        <v>60</v>
      </c>
      <c r="C11" s="20"/>
    </row>
    <row r="12" spans="1:17" x14ac:dyDescent="0.35">
      <c r="C12" s="1" t="s">
        <v>61</v>
      </c>
      <c r="D12" s="14" t="s">
        <v>62</v>
      </c>
      <c r="E12" s="14"/>
      <c r="F12" s="14"/>
      <c r="G12" s="14"/>
      <c r="H12" s="14"/>
    </row>
    <row r="13" spans="1:17" x14ac:dyDescent="0.35">
      <c r="C13" t="s">
        <v>63</v>
      </c>
      <c r="D13" s="16" t="s">
        <v>64</v>
      </c>
      <c r="E13" s="16"/>
      <c r="F13" s="16"/>
      <c r="G13" s="16"/>
      <c r="H13" s="16"/>
    </row>
    <row r="14" spans="1:17" x14ac:dyDescent="0.35">
      <c r="C14" t="s">
        <v>65</v>
      </c>
      <c r="D14" s="16" t="s">
        <v>66</v>
      </c>
      <c r="E14" s="16"/>
      <c r="F14" s="16"/>
      <c r="G14" s="16"/>
      <c r="H14" s="16"/>
    </row>
    <row r="15" spans="1:17" x14ac:dyDescent="0.35">
      <c r="C15" t="s">
        <v>67</v>
      </c>
      <c r="D15" s="16" t="s">
        <v>68</v>
      </c>
      <c r="E15" s="16"/>
      <c r="F15" s="16"/>
      <c r="G15" s="16"/>
      <c r="H15" s="16"/>
    </row>
    <row r="16" spans="1:17" x14ac:dyDescent="0.35">
      <c r="C16" t="s">
        <v>69</v>
      </c>
      <c r="D16" s="16" t="s">
        <v>70</v>
      </c>
      <c r="E16" s="16"/>
      <c r="F16" s="16"/>
      <c r="G16" s="16"/>
      <c r="H16" s="16"/>
    </row>
    <row r="17" spans="2:11" x14ac:dyDescent="0.35">
      <c r="B17" s="20" t="s">
        <v>71</v>
      </c>
      <c r="C17" s="20"/>
    </row>
    <row r="18" spans="2:11" x14ac:dyDescent="0.35">
      <c r="C18" s="21" t="s">
        <v>76</v>
      </c>
      <c r="D18" s="17" t="s">
        <v>72</v>
      </c>
      <c r="E18" s="17"/>
      <c r="F18" s="17"/>
      <c r="G18" s="17"/>
      <c r="H18" s="17"/>
      <c r="I18" s="17"/>
      <c r="J18" s="17"/>
      <c r="K18" s="17"/>
    </row>
    <row r="19" spans="2:11" x14ac:dyDescent="0.35">
      <c r="C19" s="21" t="s">
        <v>76</v>
      </c>
      <c r="D19" s="17" t="s">
        <v>73</v>
      </c>
      <c r="E19" s="17"/>
      <c r="F19" s="17"/>
      <c r="G19" s="17"/>
      <c r="H19" s="17"/>
      <c r="I19" s="17"/>
      <c r="J19" s="17"/>
    </row>
    <row r="20" spans="2:11" x14ac:dyDescent="0.35">
      <c r="C20" s="21" t="s">
        <v>76</v>
      </c>
      <c r="D20" s="17" t="s">
        <v>74</v>
      </c>
      <c r="E20" s="17"/>
      <c r="F20" s="17"/>
      <c r="G20" s="17"/>
      <c r="H20" s="17"/>
      <c r="I20" s="17"/>
      <c r="J20" s="17"/>
    </row>
    <row r="21" spans="2:11" x14ac:dyDescent="0.35">
      <c r="C21" s="21" t="s">
        <v>76</v>
      </c>
      <c r="D21" s="17" t="s">
        <v>75</v>
      </c>
      <c r="E21" s="17"/>
      <c r="F21" s="17"/>
      <c r="G21" s="17"/>
      <c r="H21" s="17"/>
      <c r="I21" s="17"/>
      <c r="J21" s="17"/>
      <c r="K21" s="17"/>
    </row>
    <row r="22" spans="2:11" x14ac:dyDescent="0.35">
      <c r="B22" s="20" t="s">
        <v>77</v>
      </c>
      <c r="C22" s="20"/>
    </row>
    <row r="23" spans="2:11" x14ac:dyDescent="0.35">
      <c r="C23" s="1" t="s">
        <v>78</v>
      </c>
      <c r="D23" s="1" t="s">
        <v>79</v>
      </c>
    </row>
    <row r="24" spans="2:11" x14ac:dyDescent="0.35">
      <c r="C24" s="22" t="s">
        <v>80</v>
      </c>
      <c r="D24" s="17" t="s">
        <v>81</v>
      </c>
      <c r="E24" s="17"/>
      <c r="F24" s="17"/>
      <c r="G24" s="17"/>
      <c r="H24" s="17"/>
      <c r="I24" s="17"/>
    </row>
    <row r="25" spans="2:11" x14ac:dyDescent="0.35">
      <c r="C25" s="22" t="s">
        <v>82</v>
      </c>
      <c r="D25" s="17" t="s">
        <v>83</v>
      </c>
      <c r="E25" s="17"/>
      <c r="F25" s="17"/>
      <c r="G25" s="17"/>
      <c r="H25" s="17"/>
      <c r="I25" s="17"/>
    </row>
    <row r="26" spans="2:11" x14ac:dyDescent="0.35">
      <c r="C26" s="22" t="s">
        <v>84</v>
      </c>
      <c r="D26" s="17" t="s">
        <v>85</v>
      </c>
      <c r="E26" s="17"/>
      <c r="F26" s="17"/>
      <c r="G26" s="17"/>
      <c r="H26" s="17"/>
      <c r="I26" s="17"/>
    </row>
    <row r="27" spans="2:11" x14ac:dyDescent="0.35">
      <c r="C27" s="22" t="s">
        <v>86</v>
      </c>
      <c r="D27" s="17" t="s">
        <v>87</v>
      </c>
      <c r="E27" s="17"/>
      <c r="F27" s="17"/>
      <c r="G27" s="17"/>
      <c r="H27" s="17"/>
      <c r="I27" s="17"/>
    </row>
    <row r="28" spans="2:11" x14ac:dyDescent="0.35">
      <c r="C28" s="22" t="s">
        <v>88</v>
      </c>
      <c r="D28" s="17" t="s">
        <v>90</v>
      </c>
      <c r="E28" s="17"/>
      <c r="F28" s="17"/>
      <c r="G28" s="17"/>
      <c r="H28" s="17"/>
      <c r="I28" s="17"/>
    </row>
    <row r="29" spans="2:11" x14ac:dyDescent="0.35">
      <c r="C29" s="23" t="s">
        <v>89</v>
      </c>
      <c r="D29" s="17" t="s">
        <v>91</v>
      </c>
      <c r="E29" s="17"/>
      <c r="F29" s="17"/>
      <c r="G29" s="17"/>
      <c r="H29" s="17"/>
      <c r="I29" s="17"/>
    </row>
    <row r="30" spans="2:11" x14ac:dyDescent="0.35">
      <c r="C30" s="22" t="s">
        <v>69</v>
      </c>
      <c r="D30" s="17" t="s">
        <v>92</v>
      </c>
      <c r="E30" s="17"/>
      <c r="F30" s="17"/>
      <c r="G30" s="17"/>
      <c r="H30" s="17"/>
      <c r="I30" s="17"/>
    </row>
    <row r="31" spans="2:11" x14ac:dyDescent="0.35">
      <c r="B31" s="20" t="s">
        <v>93</v>
      </c>
      <c r="C31" s="20"/>
    </row>
    <row r="32" spans="2:11" x14ac:dyDescent="0.35">
      <c r="C32" s="21" t="s">
        <v>76</v>
      </c>
      <c r="D32" s="17" t="s">
        <v>94</v>
      </c>
      <c r="E32" s="17"/>
      <c r="F32" s="17"/>
      <c r="G32" s="17"/>
    </row>
    <row r="33" spans="2:14" x14ac:dyDescent="0.35">
      <c r="C33" s="21" t="s">
        <v>76</v>
      </c>
      <c r="D33" s="17" t="s">
        <v>95</v>
      </c>
      <c r="E33" s="17"/>
      <c r="F33" s="17"/>
      <c r="G33" s="17"/>
    </row>
    <row r="34" spans="2:14" x14ac:dyDescent="0.35">
      <c r="C34" s="21"/>
    </row>
    <row r="36" spans="2:14" x14ac:dyDescent="0.35">
      <c r="B36" s="1" t="s">
        <v>96</v>
      </c>
    </row>
    <row r="37" spans="2:14" x14ac:dyDescent="0.35">
      <c r="B37" s="24" t="s">
        <v>97</v>
      </c>
      <c r="C37" s="24"/>
      <c r="D37" s="24"/>
      <c r="E37" s="24"/>
      <c r="F37" s="24"/>
      <c r="G37" s="24"/>
      <c r="H37" s="24"/>
      <c r="I37" s="24"/>
      <c r="J37" s="24"/>
      <c r="K37" s="24"/>
      <c r="L37" s="24"/>
      <c r="M37" s="24"/>
      <c r="N37" s="24"/>
    </row>
    <row r="38" spans="2:14" x14ac:dyDescent="0.35">
      <c r="B38" s="24"/>
      <c r="C38" s="24"/>
      <c r="D38" s="24"/>
      <c r="E38" s="24"/>
      <c r="F38" s="24"/>
      <c r="G38" s="24"/>
      <c r="H38" s="24"/>
      <c r="I38" s="24"/>
      <c r="J38" s="24"/>
      <c r="K38" s="24"/>
      <c r="L38" s="24"/>
      <c r="M38" s="24"/>
      <c r="N38" s="24"/>
    </row>
  </sheetData>
  <mergeCells count="29">
    <mergeCell ref="D29:I29"/>
    <mergeCell ref="D30:I30"/>
    <mergeCell ref="B31:C31"/>
    <mergeCell ref="D32:G32"/>
    <mergeCell ref="D33:G33"/>
    <mergeCell ref="B37:N38"/>
    <mergeCell ref="B22:C22"/>
    <mergeCell ref="D24:I24"/>
    <mergeCell ref="D25:I25"/>
    <mergeCell ref="D26:I26"/>
    <mergeCell ref="D27:I27"/>
    <mergeCell ref="D28:I28"/>
    <mergeCell ref="D15:H15"/>
    <mergeCell ref="D16:H16"/>
    <mergeCell ref="B17:C17"/>
    <mergeCell ref="D21:K21"/>
    <mergeCell ref="D18:K18"/>
    <mergeCell ref="D19:J19"/>
    <mergeCell ref="D20:J20"/>
    <mergeCell ref="B11:C11"/>
    <mergeCell ref="D9:Q9"/>
    <mergeCell ref="D10:G10"/>
    <mergeCell ref="D13:H13"/>
    <mergeCell ref="D12:H12"/>
    <mergeCell ref="D14:H14"/>
    <mergeCell ref="A1:E4"/>
    <mergeCell ref="B8:C8"/>
    <mergeCell ref="B9:C9"/>
    <mergeCell ref="B10:C10"/>
  </mergeCells>
  <hyperlinks>
    <hyperlink ref="C24" location="'Master Data'!A1" display="Master Data" xr:uid="{58308625-EDF7-4183-9BAF-F37659C41988}"/>
    <hyperlink ref="C25" location="'Monthly Returns'!A1" display="Monthly Returns" xr:uid="{C5DA5D12-8D0B-49BC-839F-7754B2E30C03}"/>
    <hyperlink ref="C26" location="'COVID Impact'!A1" display="COVID Impact" xr:uid="{5D4BDBEE-D9C3-4B5C-B7C3-9FB34D55D1FA}"/>
    <hyperlink ref="C27" location="Visualizations!A1" display="Visualizations" xr:uid="{5A26E892-563F-44EC-88EB-1877B80B124B}"/>
    <hyperlink ref="C28" location="'Correlation Analysis'!A1" display="Correlation Analysis" xr:uid="{EB5D6467-11A5-461F-A058-09FAC4A4D4E3}"/>
    <hyperlink ref="C29" location="'Pivot Tables'!A1" display="Pivot Tables" xr:uid="{9341AB53-84DD-4005-886E-504C90922FE8}"/>
    <hyperlink ref="C30" location="Dashboard!A1" display="Dashboard" xr:uid="{6F2D91BF-0C7B-4386-9CFC-87227F039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CF6A-5460-4200-ABB3-AB3815F985D0}">
  <dimension ref="A1:J115"/>
  <sheetViews>
    <sheetView workbookViewId="0">
      <pane ySplit="1" topLeftCell="A2" activePane="bottomLeft" state="frozen"/>
      <selection pane="bottomLeft" activeCell="K6" sqref="K6"/>
    </sheetView>
  </sheetViews>
  <sheetFormatPr defaultRowHeight="14.5" x14ac:dyDescent="0.35"/>
  <cols>
    <col min="1" max="1" width="14.7265625" customWidth="1"/>
    <col min="2" max="2" width="18.453125" customWidth="1"/>
    <col min="3" max="3" width="14" customWidth="1"/>
    <col min="4" max="4" width="17.26953125" customWidth="1"/>
    <col min="5" max="5" width="14.6328125" customWidth="1"/>
    <col min="6" max="6" width="16.08984375" customWidth="1"/>
    <col min="7" max="7" width="12.90625" customWidth="1"/>
    <col min="8" max="8" width="14.1796875" customWidth="1"/>
    <col min="9" max="9" width="19.26953125" customWidth="1"/>
    <col min="10" max="10" width="20.1796875" customWidth="1"/>
  </cols>
  <sheetData>
    <row r="1" spans="1:10" s="1" customFormat="1" x14ac:dyDescent="0.35">
      <c r="A1" s="1" t="s">
        <v>0</v>
      </c>
      <c r="B1" s="1" t="s">
        <v>16</v>
      </c>
      <c r="C1" s="1" t="s">
        <v>2</v>
      </c>
      <c r="D1" s="1" t="s">
        <v>3</v>
      </c>
      <c r="E1" s="1" t="s">
        <v>4</v>
      </c>
      <c r="F1" s="1" t="s">
        <v>5</v>
      </c>
      <c r="G1" s="1" t="s">
        <v>6</v>
      </c>
      <c r="H1" s="1" t="s">
        <v>7</v>
      </c>
      <c r="I1" s="1" t="s">
        <v>8</v>
      </c>
      <c r="J1" s="1" t="s">
        <v>9</v>
      </c>
    </row>
    <row r="2" spans="1:10" x14ac:dyDescent="0.35">
      <c r="A2" s="2">
        <v>42035</v>
      </c>
      <c r="B2">
        <f>_xlfn.XLOOKUP(A2,[1]Sheet1!$A$2:$A$115,[1]Sheet1!$B$2:$B$115)</f>
        <v>7.75</v>
      </c>
      <c r="C2">
        <f>_xlfn.XLOOKUP(A2,[2]Sheet1!$A$2:$A$115,[2]Sheet1!$B$2:$B$115)</f>
        <v>119.5</v>
      </c>
      <c r="D2" s="3">
        <f>_xlfn.XLOOKUP(A2,[2]Sheet1!$A$2:$A$115,[2]Sheet1!$C$2:$C$115)</f>
        <v>5.1900000000000002E-2</v>
      </c>
      <c r="E2" s="4">
        <f>_xlfn.XLOOKUP(A2,[3]Sheet1!$A$2:$A$115,[3]Sheet1!$B$2:$B$115)</f>
        <v>8808.9</v>
      </c>
      <c r="F2" s="4">
        <f>_xlfn.XLOOKUP(A2,[3]Sheet1!$A$2:$A$115,[3]Sheet1!$C$2:$C$115)</f>
        <v>19843.75</v>
      </c>
      <c r="G2" s="4">
        <f>_xlfn.XLOOKUP(A2,[3]Sheet1!$A$2:$A$115,[3]Sheet1!$D$2:$D$115)</f>
        <v>11824.75</v>
      </c>
      <c r="H2" s="4">
        <f>_xlfn.XLOOKUP(A2,[3]Sheet1!$A$2:$A$115,[3]Sheet1!$E$2:$E$115)</f>
        <v>8930.85</v>
      </c>
      <c r="I2" s="4">
        <f>_xlfn.XLOOKUP(A2,[3]Sheet1!$A$2:$A$115,[3]Sheet1!$F$2:$F$115)</f>
        <v>21165.75</v>
      </c>
      <c r="J2" s="4">
        <f>_xlfn.XLOOKUP(A2,[3]Sheet1!$A$2:$A$115,[3]Sheet1!$G$2:$G$115)</f>
        <v>236.8</v>
      </c>
    </row>
    <row r="3" spans="1:10" x14ac:dyDescent="0.35">
      <c r="A3" s="2">
        <f>EDATE(A2,1)</f>
        <v>42063</v>
      </c>
      <c r="B3">
        <f>_xlfn.XLOOKUP(A3,[1]Sheet1!$A$2:$A$115,[1]Sheet1!$B$2:$B$115)</f>
        <v>7.75</v>
      </c>
      <c r="C3">
        <f>_xlfn.XLOOKUP(A3,[2]Sheet1!$A$2:$A$115,[2]Sheet1!$B$2:$B$115)</f>
        <v>119.7</v>
      </c>
      <c r="D3" s="3">
        <f>_xlfn.XLOOKUP(A3,[2]Sheet1!$A$2:$A$115,[2]Sheet1!$C$2:$C$115)</f>
        <v>5.3699999999999998E-2</v>
      </c>
      <c r="E3" s="4">
        <f>_xlfn.XLOOKUP(A3,[3]Sheet1!$A$2:$A$115,[3]Sheet1!$B$2:$B$115)</f>
        <v>8901.85</v>
      </c>
      <c r="F3" s="4">
        <f>_xlfn.XLOOKUP(A3,[3]Sheet1!$A$2:$A$115,[3]Sheet1!$C$2:$C$115)</f>
        <v>19691.2</v>
      </c>
      <c r="G3" s="4">
        <f>_xlfn.XLOOKUP(A3,[3]Sheet1!$A$2:$A$115,[3]Sheet1!$D$2:$D$115)</f>
        <v>12659.8</v>
      </c>
      <c r="H3" s="4">
        <f>_xlfn.XLOOKUP(A3,[3]Sheet1!$A$2:$A$115,[3]Sheet1!$E$2:$E$115)</f>
        <v>8935.35</v>
      </c>
      <c r="I3" s="4">
        <f>_xlfn.XLOOKUP(A3,[3]Sheet1!$A$2:$A$115,[3]Sheet1!$F$2:$F$115)</f>
        <v>21102.35</v>
      </c>
      <c r="J3" s="4">
        <f>_xlfn.XLOOKUP(A3,[3]Sheet1!$A$2:$A$115,[3]Sheet1!$G$2:$G$115)</f>
        <v>239.4</v>
      </c>
    </row>
    <row r="4" spans="1:10" x14ac:dyDescent="0.35">
      <c r="A4" s="2">
        <f t="shared" ref="A4:A67" si="0">EDATE(A3,1)</f>
        <v>42091</v>
      </c>
      <c r="B4">
        <f>_xlfn.XLOOKUP(A4,[1]Sheet1!$A$2:$A$115,[1]Sheet1!$B$2:$B$115)</f>
        <v>7.5</v>
      </c>
      <c r="C4">
        <f>_xlfn.XLOOKUP(A4,[2]Sheet1!$A$2:$A$115,[2]Sheet1!$B$2:$B$115)</f>
        <v>120.2</v>
      </c>
      <c r="D4" s="3">
        <f>_xlfn.XLOOKUP(A4,[2]Sheet1!$A$2:$A$115,[2]Sheet1!$C$2:$C$115)</f>
        <v>5.2499999999999998E-2</v>
      </c>
      <c r="E4" s="4">
        <f>_xlfn.XLOOKUP(A4,[3]Sheet1!$A$2:$A$115,[3]Sheet1!$B$2:$B$115)</f>
        <v>8491</v>
      </c>
      <c r="F4" s="4">
        <f>_xlfn.XLOOKUP(A4,[3]Sheet1!$A$2:$A$115,[3]Sheet1!$C$2:$C$115)</f>
        <v>18206.650000000001</v>
      </c>
      <c r="G4" s="4">
        <f>_xlfn.XLOOKUP(A4,[3]Sheet1!$A$2:$A$115,[3]Sheet1!$D$2:$D$115)</f>
        <v>12083</v>
      </c>
      <c r="H4" s="4">
        <f>_xlfn.XLOOKUP(A4,[3]Sheet1!$A$2:$A$115,[3]Sheet1!$E$2:$E$115)</f>
        <v>8621.75</v>
      </c>
      <c r="I4" s="4">
        <f>_xlfn.XLOOKUP(A4,[3]Sheet1!$A$2:$A$115,[3]Sheet1!$F$2:$F$115)</f>
        <v>19879.599999999999</v>
      </c>
      <c r="J4" s="4">
        <f>_xlfn.XLOOKUP(A4,[3]Sheet1!$A$2:$A$115,[3]Sheet1!$G$2:$G$115)</f>
        <v>216.15</v>
      </c>
    </row>
    <row r="5" spans="1:10" x14ac:dyDescent="0.35">
      <c r="A5" s="2">
        <f t="shared" si="0"/>
        <v>42122</v>
      </c>
      <c r="B5">
        <f>_xlfn.XLOOKUP(A5,[1]Sheet1!$A$2:$A$115,[1]Sheet1!$B$2:$B$115)</f>
        <v>7.5</v>
      </c>
      <c r="C5">
        <f>_xlfn.XLOOKUP(A5,[2]Sheet1!$A$2:$A$115,[2]Sheet1!$B$2:$B$115)</f>
        <v>120.7</v>
      </c>
      <c r="D5" s="3">
        <f>_xlfn.XLOOKUP(A5,[2]Sheet1!$A$2:$A$115,[2]Sheet1!$C$2:$C$115)</f>
        <v>4.87E-2</v>
      </c>
      <c r="E5" s="4">
        <f>_xlfn.XLOOKUP(A5,[3]Sheet1!$A$2:$A$115,[3]Sheet1!$B$2:$B$115)</f>
        <v>8181.5</v>
      </c>
      <c r="F5" s="4">
        <f>_xlfn.XLOOKUP(A5,[3]Sheet1!$A$2:$A$115,[3]Sheet1!$C$2:$C$115)</f>
        <v>18338.099999999999</v>
      </c>
      <c r="G5" s="4">
        <f>_xlfn.XLOOKUP(A5,[3]Sheet1!$A$2:$A$115,[3]Sheet1!$D$2:$D$115)</f>
        <v>11001.05</v>
      </c>
      <c r="H5" s="4">
        <f>_xlfn.XLOOKUP(A5,[3]Sheet1!$A$2:$A$115,[3]Sheet1!$E$2:$E$115)</f>
        <v>8188.2</v>
      </c>
      <c r="I5" s="4">
        <f>_xlfn.XLOOKUP(A5,[3]Sheet1!$A$2:$A$115,[3]Sheet1!$F$2:$F$115)</f>
        <v>19510.7</v>
      </c>
      <c r="J5" s="4">
        <f>_xlfn.XLOOKUP(A5,[3]Sheet1!$A$2:$A$115,[3]Sheet1!$G$2:$G$115)</f>
        <v>204.8</v>
      </c>
    </row>
    <row r="6" spans="1:10" x14ac:dyDescent="0.35">
      <c r="A6" s="2">
        <f t="shared" si="0"/>
        <v>42152</v>
      </c>
      <c r="B6">
        <f>_xlfn.XLOOKUP(A6,[1]Sheet1!$A$2:$A$115,[1]Sheet1!$B$2:$B$115)</f>
        <v>7.5</v>
      </c>
      <c r="C6">
        <f>_xlfn.XLOOKUP(A6,[2]Sheet1!$A$2:$A$115,[2]Sheet1!$B$2:$B$115)</f>
        <v>121.6</v>
      </c>
      <c r="D6" s="3">
        <f>_xlfn.XLOOKUP(A6,[2]Sheet1!$A$2:$A$115,[2]Sheet1!$C$2:$C$115)</f>
        <v>5.0099999999999999E-2</v>
      </c>
      <c r="E6" s="4">
        <f>_xlfn.XLOOKUP(A6,[3]Sheet1!$A$2:$A$115,[3]Sheet1!$B$2:$B$115)</f>
        <v>8433.65</v>
      </c>
      <c r="F6" s="4">
        <f>_xlfn.XLOOKUP(A6,[3]Sheet1!$A$2:$A$115,[3]Sheet1!$C$2:$C$115)</f>
        <v>18721.349999999999</v>
      </c>
      <c r="G6" s="4">
        <f>_xlfn.XLOOKUP(A6,[3]Sheet1!$A$2:$A$115,[3]Sheet1!$D$2:$D$115)</f>
        <v>11575.05</v>
      </c>
      <c r="H6" s="4">
        <f>_xlfn.XLOOKUP(A6,[3]Sheet1!$A$2:$A$115,[3]Sheet1!$E$2:$E$115)</f>
        <v>8536.75</v>
      </c>
      <c r="I6" s="4">
        <f>_xlfn.XLOOKUP(A6,[3]Sheet1!$A$2:$A$115,[3]Sheet1!$F$2:$F$115)</f>
        <v>20107.3</v>
      </c>
      <c r="J6" s="4">
        <f>_xlfn.XLOOKUP(A6,[3]Sheet1!$A$2:$A$115,[3]Sheet1!$G$2:$G$115)</f>
        <v>199.5</v>
      </c>
    </row>
    <row r="7" spans="1:10" x14ac:dyDescent="0.35">
      <c r="A7" s="2">
        <f t="shared" si="0"/>
        <v>42183</v>
      </c>
      <c r="B7">
        <f>_xlfn.XLOOKUP(A7,[1]Sheet1!$A$2:$A$115,[1]Sheet1!$B$2:$B$115)</f>
        <v>7.25</v>
      </c>
      <c r="C7">
        <f>_xlfn.XLOOKUP(A7,[2]Sheet1!$A$2:$A$115,[2]Sheet1!$B$2:$B$115)</f>
        <v>123</v>
      </c>
      <c r="D7" s="3">
        <f>_xlfn.XLOOKUP(A7,[2]Sheet1!$A$2:$A$115,[2]Sheet1!$C$2:$C$115)</f>
        <v>5.3999999999999999E-2</v>
      </c>
      <c r="E7" s="4">
        <f>_xlfn.XLOOKUP(A7,[3]Sheet1!$A$2:$A$115,[3]Sheet1!$B$2:$B$115)</f>
        <v>8368.5</v>
      </c>
      <c r="F7" s="4">
        <f>_xlfn.XLOOKUP(A7,[3]Sheet1!$A$2:$A$115,[3]Sheet1!$C$2:$C$115)</f>
        <v>18296.099999999999</v>
      </c>
      <c r="G7" s="4">
        <f>_xlfn.XLOOKUP(A7,[3]Sheet1!$A$2:$A$115,[3]Sheet1!$D$2:$D$115)</f>
        <v>11037.4</v>
      </c>
      <c r="H7" s="4">
        <f>_xlfn.XLOOKUP(A7,[3]Sheet1!$A$2:$A$115,[3]Sheet1!$E$2:$E$115)</f>
        <v>8383.25</v>
      </c>
      <c r="I7" s="4">
        <f>_xlfn.XLOOKUP(A7,[3]Sheet1!$A$2:$A$115,[3]Sheet1!$F$2:$F$115)</f>
        <v>20155.75</v>
      </c>
      <c r="J7" s="4">
        <f>_xlfn.XLOOKUP(A7,[3]Sheet1!$A$2:$A$115,[3]Sheet1!$G$2:$G$115)</f>
        <v>180.95</v>
      </c>
    </row>
    <row r="8" spans="1:10" x14ac:dyDescent="0.35">
      <c r="A8" s="2">
        <f t="shared" si="0"/>
        <v>42213</v>
      </c>
      <c r="B8">
        <f>_xlfn.XLOOKUP(A8,[1]Sheet1!$A$2:$A$115,[1]Sheet1!$B$2:$B$115)</f>
        <v>7.25</v>
      </c>
      <c r="C8">
        <f>_xlfn.XLOOKUP(A8,[2]Sheet1!$A$2:$A$115,[2]Sheet1!$B$2:$B$115)</f>
        <v>123.6</v>
      </c>
      <c r="D8" s="3">
        <f>_xlfn.XLOOKUP(A8,[2]Sheet1!$A$2:$A$115,[2]Sheet1!$C$2:$C$115)</f>
        <v>3.6900000000000002E-2</v>
      </c>
      <c r="E8" s="4">
        <f>_xlfn.XLOOKUP(A8,[3]Sheet1!$A$2:$A$115,[3]Sheet1!$B$2:$B$115)</f>
        <v>8532.85</v>
      </c>
      <c r="F8" s="4">
        <f>_xlfn.XLOOKUP(A8,[3]Sheet1!$A$2:$A$115,[3]Sheet1!$C$2:$C$115)</f>
        <v>18729.849999999999</v>
      </c>
      <c r="G8" s="4">
        <f>_xlfn.XLOOKUP(A8,[3]Sheet1!$A$2:$A$115,[3]Sheet1!$D$2:$D$115)</f>
        <v>11594.15</v>
      </c>
      <c r="H8" s="4">
        <f>_xlfn.XLOOKUP(A8,[3]Sheet1!$A$2:$A$115,[3]Sheet1!$E$2:$E$115)</f>
        <v>8544.85</v>
      </c>
      <c r="I8" s="4">
        <f>_xlfn.XLOOKUP(A8,[3]Sheet1!$A$2:$A$115,[3]Sheet1!$F$2:$F$115)</f>
        <v>20920.45</v>
      </c>
      <c r="J8" s="4">
        <f>_xlfn.XLOOKUP(A8,[3]Sheet1!$A$2:$A$115,[3]Sheet1!$G$2:$G$115)</f>
        <v>176.55</v>
      </c>
    </row>
    <row r="9" spans="1:10" x14ac:dyDescent="0.35">
      <c r="A9" s="2">
        <f t="shared" si="0"/>
        <v>42244</v>
      </c>
      <c r="B9">
        <f>_xlfn.XLOOKUP(A9,[1]Sheet1!$A$2:$A$115,[1]Sheet1!$B$2:$B$115)</f>
        <v>7.25</v>
      </c>
      <c r="C9">
        <f>_xlfn.XLOOKUP(A9,[2]Sheet1!$A$2:$A$115,[2]Sheet1!$B$2:$B$115)</f>
        <v>124.8</v>
      </c>
      <c r="D9" s="3">
        <f>_xlfn.XLOOKUP(A9,[2]Sheet1!$A$2:$A$115,[2]Sheet1!$C$2:$C$115)</f>
        <v>3.7400000000000003E-2</v>
      </c>
      <c r="E9" s="4">
        <f>_xlfn.XLOOKUP(A9,[3]Sheet1!$A$2:$A$115,[3]Sheet1!$B$2:$B$115)</f>
        <v>7971.3</v>
      </c>
      <c r="F9" s="4">
        <f>_xlfn.XLOOKUP(A9,[3]Sheet1!$A$2:$A$115,[3]Sheet1!$C$2:$C$115)</f>
        <v>17146.55</v>
      </c>
      <c r="G9" s="4">
        <f>_xlfn.XLOOKUP(A9,[3]Sheet1!$A$2:$A$115,[3]Sheet1!$D$2:$D$115)</f>
        <v>11605.7</v>
      </c>
      <c r="H9" s="4">
        <f>_xlfn.XLOOKUP(A9,[3]Sheet1!$A$2:$A$115,[3]Sheet1!$E$2:$E$115)</f>
        <v>7948.55</v>
      </c>
      <c r="I9" s="4">
        <f>_xlfn.XLOOKUP(A9,[3]Sheet1!$A$2:$A$115,[3]Sheet1!$F$2:$F$115)</f>
        <v>20111.5</v>
      </c>
      <c r="J9" s="4">
        <f>_xlfn.XLOOKUP(A9,[3]Sheet1!$A$2:$A$115,[3]Sheet1!$G$2:$G$115)</f>
        <v>161.35</v>
      </c>
    </row>
    <row r="10" spans="1:10" x14ac:dyDescent="0.35">
      <c r="A10" s="2">
        <f t="shared" si="0"/>
        <v>42275</v>
      </c>
      <c r="B10">
        <f>_xlfn.XLOOKUP(A10,[1]Sheet1!$A$2:$A$115,[1]Sheet1!$B$2:$B$115)</f>
        <v>6.75</v>
      </c>
      <c r="C10">
        <f>_xlfn.XLOOKUP(A10,[2]Sheet1!$A$2:$A$115,[2]Sheet1!$B$2:$B$115)</f>
        <v>125.4</v>
      </c>
      <c r="D10" s="3">
        <f>_xlfn.XLOOKUP(A10,[2]Sheet1!$A$2:$A$115,[2]Sheet1!$C$2:$C$115)</f>
        <v>4.41E-2</v>
      </c>
      <c r="E10" s="4">
        <f>_xlfn.XLOOKUP(A10,[3]Sheet1!$A$2:$A$115,[3]Sheet1!$B$2:$B$115)</f>
        <v>7948.9</v>
      </c>
      <c r="F10" s="4">
        <f>_xlfn.XLOOKUP(A10,[3]Sheet1!$A$2:$A$115,[3]Sheet1!$C$2:$C$115)</f>
        <v>17216.3</v>
      </c>
      <c r="G10" s="4">
        <f>_xlfn.XLOOKUP(A10,[3]Sheet1!$A$2:$A$115,[3]Sheet1!$D$2:$D$115)</f>
        <v>12032.1</v>
      </c>
      <c r="H10" s="4">
        <f>_xlfn.XLOOKUP(A10,[3]Sheet1!$A$2:$A$115,[3]Sheet1!$E$2:$E$115)</f>
        <v>7759.6</v>
      </c>
      <c r="I10" s="4">
        <f>_xlfn.XLOOKUP(A10,[3]Sheet1!$A$2:$A$115,[3]Sheet1!$F$2:$F$115)</f>
        <v>19956.650000000001</v>
      </c>
      <c r="J10" s="4">
        <f>_xlfn.XLOOKUP(A10,[3]Sheet1!$A$2:$A$115,[3]Sheet1!$G$2:$G$115)</f>
        <v>179.15</v>
      </c>
    </row>
    <row r="11" spans="1:10" x14ac:dyDescent="0.35">
      <c r="A11" s="2">
        <f t="shared" si="0"/>
        <v>42305</v>
      </c>
      <c r="B11">
        <f>_xlfn.XLOOKUP(A11,[1]Sheet1!$A$2:$A$115,[1]Sheet1!$B$2:$B$115)</f>
        <v>6.75</v>
      </c>
      <c r="C11">
        <f>_xlfn.XLOOKUP(A11,[2]Sheet1!$A$2:$A$115,[2]Sheet1!$B$2:$B$115)</f>
        <v>126.1</v>
      </c>
      <c r="D11" s="3">
        <f>_xlfn.XLOOKUP(A11,[2]Sheet1!$A$2:$A$115,[2]Sheet1!$C$2:$C$115)</f>
        <v>0.05</v>
      </c>
      <c r="E11" s="4">
        <f>_xlfn.XLOOKUP(A11,[3]Sheet1!$A$2:$A$115,[3]Sheet1!$B$2:$B$115)</f>
        <v>8065.8</v>
      </c>
      <c r="F11" s="4">
        <f>_xlfn.XLOOKUP(A11,[3]Sheet1!$A$2:$A$115,[3]Sheet1!$C$2:$C$115)</f>
        <v>17354.5</v>
      </c>
      <c r="G11" s="4">
        <f>_xlfn.XLOOKUP(A11,[3]Sheet1!$A$2:$A$115,[3]Sheet1!$D$2:$D$115)</f>
        <v>11486.9</v>
      </c>
      <c r="H11" s="4">
        <f>_xlfn.XLOOKUP(A11,[3]Sheet1!$A$2:$A$115,[3]Sheet1!$E$2:$E$115)</f>
        <v>8091.95</v>
      </c>
      <c r="I11" s="4">
        <f>_xlfn.XLOOKUP(A11,[3]Sheet1!$A$2:$A$115,[3]Sheet1!$F$2:$F$115)</f>
        <v>20118.3</v>
      </c>
      <c r="J11" s="4">
        <f>_xlfn.XLOOKUP(A11,[3]Sheet1!$A$2:$A$115,[3]Sheet1!$G$2:$G$115)</f>
        <v>176.05</v>
      </c>
    </row>
    <row r="12" spans="1:10" x14ac:dyDescent="0.35">
      <c r="A12" s="2">
        <f t="shared" si="0"/>
        <v>42336</v>
      </c>
      <c r="B12">
        <f>_xlfn.XLOOKUP(A12,[1]Sheet1!$A$2:$A$115,[1]Sheet1!$B$2:$B$115)</f>
        <v>6.75</v>
      </c>
      <c r="C12">
        <f>_xlfn.XLOOKUP(A12,[2]Sheet1!$A$2:$A$115,[2]Sheet1!$B$2:$B$115)</f>
        <v>126.6</v>
      </c>
      <c r="D12" s="3">
        <f>_xlfn.XLOOKUP(A12,[2]Sheet1!$A$2:$A$115,[2]Sheet1!$C$2:$C$115)</f>
        <v>5.4100000000000002E-2</v>
      </c>
      <c r="E12" s="4">
        <f>_xlfn.XLOOKUP(A12,[3]Sheet1!$A$2:$A$115,[3]Sheet1!$B$2:$B$115)</f>
        <v>7935.25</v>
      </c>
      <c r="F12" s="4">
        <f>_xlfn.XLOOKUP(A12,[3]Sheet1!$A$2:$A$115,[3]Sheet1!$C$2:$C$115)</f>
        <v>17430.400000000001</v>
      </c>
      <c r="G12" s="4">
        <f>_xlfn.XLOOKUP(A12,[3]Sheet1!$A$2:$A$115,[3]Sheet1!$D$2:$D$115)</f>
        <v>11206</v>
      </c>
      <c r="H12" s="4">
        <f>_xlfn.XLOOKUP(A12,[3]Sheet1!$A$2:$A$115,[3]Sheet1!$E$2:$E$115)</f>
        <v>8481.85</v>
      </c>
      <c r="I12" s="4">
        <f>_xlfn.XLOOKUP(A12,[3]Sheet1!$A$2:$A$115,[3]Sheet1!$F$2:$F$115)</f>
        <v>20278.55</v>
      </c>
      <c r="J12" s="4">
        <f>_xlfn.XLOOKUP(A12,[3]Sheet1!$A$2:$A$115,[3]Sheet1!$G$2:$G$115)</f>
        <v>173.3</v>
      </c>
    </row>
    <row r="13" spans="1:10" x14ac:dyDescent="0.35">
      <c r="A13" s="2">
        <f t="shared" si="0"/>
        <v>42366</v>
      </c>
      <c r="B13">
        <f>_xlfn.XLOOKUP(A13,[1]Sheet1!$A$2:$A$115,[1]Sheet1!$B$2:$B$115)</f>
        <v>6.75</v>
      </c>
      <c r="C13">
        <f>_xlfn.XLOOKUP(A13,[2]Sheet1!$A$2:$A$115,[2]Sheet1!$B$2:$B$115)</f>
        <v>126.1</v>
      </c>
      <c r="D13" s="3">
        <f>_xlfn.XLOOKUP(A13,[2]Sheet1!$A$2:$A$115,[2]Sheet1!$C$2:$C$115)</f>
        <v>5.6099999999999997E-2</v>
      </c>
      <c r="E13" s="4">
        <f>_xlfn.XLOOKUP(A13,[3]Sheet1!$A$2:$A$115,[3]Sheet1!$B$2:$B$115)</f>
        <v>7946.35</v>
      </c>
      <c r="F13" s="4">
        <f>_xlfn.XLOOKUP(A13,[3]Sheet1!$A$2:$A$115,[3]Sheet1!$C$2:$C$115)</f>
        <v>16922.2</v>
      </c>
      <c r="G13" s="4">
        <f>_xlfn.XLOOKUP(A13,[3]Sheet1!$A$2:$A$115,[3]Sheet1!$D$2:$D$115)</f>
        <v>11212.55</v>
      </c>
      <c r="H13" s="4">
        <f>_xlfn.XLOOKUP(A13,[3]Sheet1!$A$2:$A$115,[3]Sheet1!$E$2:$E$115)</f>
        <v>8254.75</v>
      </c>
      <c r="I13" s="4">
        <f>_xlfn.XLOOKUP(A13,[3]Sheet1!$A$2:$A$115,[3]Sheet1!$F$2:$F$115)</f>
        <v>20192.650000000001</v>
      </c>
      <c r="J13" s="4">
        <f>_xlfn.XLOOKUP(A13,[3]Sheet1!$A$2:$A$115,[3]Sheet1!$G$2:$G$115)</f>
        <v>172.6</v>
      </c>
    </row>
    <row r="14" spans="1:10" x14ac:dyDescent="0.35">
      <c r="A14" s="2">
        <f t="shared" si="0"/>
        <v>42397</v>
      </c>
      <c r="B14">
        <f>_xlfn.XLOOKUP(A14,[1]Sheet1!$A$2:$A$115,[1]Sheet1!$B$2:$B$115)</f>
        <v>6.75</v>
      </c>
      <c r="C14">
        <f>_xlfn.XLOOKUP(A14,[2]Sheet1!$A$2:$A$115,[2]Sheet1!$B$2:$B$115)</f>
        <v>126.3</v>
      </c>
      <c r="D14" s="3">
        <f>_xlfn.XLOOKUP(A14,[2]Sheet1!$A$2:$A$115,[2]Sheet1!$C$2:$C$115)</f>
        <v>5.6899999999999999E-2</v>
      </c>
      <c r="E14" s="4">
        <f>_xlfn.XLOOKUP(A14,[3]Sheet1!$A$2:$A$115,[3]Sheet1!$B$2:$B$115)</f>
        <v>7563.55</v>
      </c>
      <c r="F14" s="4">
        <f>_xlfn.XLOOKUP(A14,[3]Sheet1!$A$2:$A$115,[3]Sheet1!$C$2:$C$115)</f>
        <v>15522.4</v>
      </c>
      <c r="G14" s="4">
        <f>_xlfn.XLOOKUP(A14,[3]Sheet1!$A$2:$A$115,[3]Sheet1!$D$2:$D$115)</f>
        <v>11236.15</v>
      </c>
      <c r="H14" s="4">
        <f>_xlfn.XLOOKUP(A14,[3]Sheet1!$A$2:$A$115,[3]Sheet1!$E$2:$E$115)</f>
        <v>7605.05</v>
      </c>
      <c r="I14" s="4">
        <f>_xlfn.XLOOKUP(A14,[3]Sheet1!$A$2:$A$115,[3]Sheet1!$F$2:$F$115)</f>
        <v>19132.650000000001</v>
      </c>
      <c r="J14" s="4">
        <f>_xlfn.XLOOKUP(A14,[3]Sheet1!$A$2:$A$115,[3]Sheet1!$G$2:$G$115)</f>
        <v>153.55000000000001</v>
      </c>
    </row>
    <row r="15" spans="1:10" x14ac:dyDescent="0.35">
      <c r="A15" s="2">
        <f t="shared" si="0"/>
        <v>42428</v>
      </c>
      <c r="B15">
        <f>_xlfn.XLOOKUP(A15,[1]Sheet1!$A$2:$A$115,[1]Sheet1!$B$2:$B$115)</f>
        <v>6.75</v>
      </c>
      <c r="C15">
        <f>_xlfn.XLOOKUP(A15,[2]Sheet1!$A$2:$A$115,[2]Sheet1!$B$2:$B$115)</f>
        <v>126</v>
      </c>
      <c r="D15" s="3">
        <f>_xlfn.XLOOKUP(A15,[2]Sheet1!$A$2:$A$115,[2]Sheet1!$C$2:$C$115)</f>
        <v>5.2600000000000001E-2</v>
      </c>
      <c r="E15" s="4">
        <f>_xlfn.XLOOKUP(A15,[3]Sheet1!$A$2:$A$115,[3]Sheet1!$B$2:$B$115)</f>
        <v>6987.05</v>
      </c>
      <c r="F15" s="4">
        <f>_xlfn.XLOOKUP(A15,[3]Sheet1!$A$2:$A$115,[3]Sheet1!$C$2:$C$115)</f>
        <v>13946.4</v>
      </c>
      <c r="G15" s="4">
        <f>_xlfn.XLOOKUP(A15,[3]Sheet1!$A$2:$A$115,[3]Sheet1!$D$2:$D$115)</f>
        <v>10278.4</v>
      </c>
      <c r="H15" s="4">
        <f>_xlfn.XLOOKUP(A15,[3]Sheet1!$A$2:$A$115,[3]Sheet1!$E$2:$E$115)</f>
        <v>7092.3</v>
      </c>
      <c r="I15" s="4">
        <f>_xlfn.XLOOKUP(A15,[3]Sheet1!$A$2:$A$115,[3]Sheet1!$F$2:$F$115)</f>
        <v>18331.599999999999</v>
      </c>
      <c r="J15" s="4">
        <f>_xlfn.XLOOKUP(A15,[3]Sheet1!$A$2:$A$115,[3]Sheet1!$G$2:$G$115)</f>
        <v>130.30000000000001</v>
      </c>
    </row>
    <row r="16" spans="1:10" x14ac:dyDescent="0.35">
      <c r="A16" s="2">
        <f t="shared" si="0"/>
        <v>42457</v>
      </c>
      <c r="B16">
        <f>_xlfn.XLOOKUP(A16,[1]Sheet1!$A$2:$A$115,[1]Sheet1!$B$2:$B$115)</f>
        <v>6.75</v>
      </c>
      <c r="C16">
        <f>_xlfn.XLOOKUP(A16,[2]Sheet1!$A$2:$A$115,[2]Sheet1!$B$2:$B$115)</f>
        <v>126</v>
      </c>
      <c r="D16" s="3">
        <f>_xlfn.XLOOKUP(A16,[2]Sheet1!$A$2:$A$115,[2]Sheet1!$C$2:$C$115)</f>
        <v>4.8300000000000003E-2</v>
      </c>
      <c r="E16" s="4">
        <f>_xlfn.XLOOKUP(A16,[3]Sheet1!$A$2:$A$115,[3]Sheet1!$B$2:$B$115)</f>
        <v>7738.4</v>
      </c>
      <c r="F16" s="4">
        <f>_xlfn.XLOOKUP(A16,[3]Sheet1!$A$2:$A$115,[3]Sheet1!$C$2:$C$115)</f>
        <v>16141.65</v>
      </c>
      <c r="G16" s="4">
        <f>_xlfn.XLOOKUP(A16,[3]Sheet1!$A$2:$A$115,[3]Sheet1!$D$2:$D$115)</f>
        <v>11309.3</v>
      </c>
      <c r="H16" s="4">
        <f>_xlfn.XLOOKUP(A16,[3]Sheet1!$A$2:$A$115,[3]Sheet1!$E$2:$E$115)</f>
        <v>8087.6</v>
      </c>
      <c r="I16" s="4">
        <f>_xlfn.XLOOKUP(A16,[3]Sheet1!$A$2:$A$115,[3]Sheet1!$F$2:$F$115)</f>
        <v>19764.150000000001</v>
      </c>
      <c r="J16" s="4">
        <f>_xlfn.XLOOKUP(A16,[3]Sheet1!$A$2:$A$115,[3]Sheet1!$G$2:$G$115)</f>
        <v>156.55000000000001</v>
      </c>
    </row>
    <row r="17" spans="1:10" x14ac:dyDescent="0.35">
      <c r="A17" s="2">
        <f t="shared" si="0"/>
        <v>42488</v>
      </c>
      <c r="B17">
        <f>_xlfn.XLOOKUP(A17,[1]Sheet1!$A$2:$A$115,[1]Sheet1!$B$2:$B$115)</f>
        <v>6.5</v>
      </c>
      <c r="C17">
        <f>_xlfn.XLOOKUP(A17,[2]Sheet1!$A$2:$A$115,[2]Sheet1!$B$2:$B$115)</f>
        <v>127.3</v>
      </c>
      <c r="D17" s="3">
        <f>_xlfn.XLOOKUP(A17,[2]Sheet1!$A$2:$A$115,[2]Sheet1!$C$2:$C$115)</f>
        <v>5.4699999999999999E-2</v>
      </c>
      <c r="E17" s="4">
        <f>_xlfn.XLOOKUP(A17,[3]Sheet1!$A$2:$A$115,[3]Sheet1!$B$2:$B$115)</f>
        <v>7849.8</v>
      </c>
      <c r="F17" s="4">
        <f>_xlfn.XLOOKUP(A17,[3]Sheet1!$A$2:$A$115,[3]Sheet1!$C$2:$C$115)</f>
        <v>16795</v>
      </c>
      <c r="G17" s="4">
        <f>_xlfn.XLOOKUP(A17,[3]Sheet1!$A$2:$A$115,[3]Sheet1!$D$2:$D$115)</f>
        <v>11196.25</v>
      </c>
      <c r="H17" s="4">
        <f>_xlfn.XLOOKUP(A17,[3]Sheet1!$A$2:$A$115,[3]Sheet1!$E$2:$E$115)</f>
        <v>8288.9500000000007</v>
      </c>
      <c r="I17" s="4">
        <f>_xlfn.XLOOKUP(A17,[3]Sheet1!$A$2:$A$115,[3]Sheet1!$F$2:$F$115)</f>
        <v>19737.7</v>
      </c>
      <c r="J17" s="4">
        <f>_xlfn.XLOOKUP(A17,[3]Sheet1!$A$2:$A$115,[3]Sheet1!$G$2:$G$115)</f>
        <v>174.8</v>
      </c>
    </row>
    <row r="18" spans="1:10" x14ac:dyDescent="0.35">
      <c r="A18" s="2">
        <f t="shared" si="0"/>
        <v>42518</v>
      </c>
      <c r="B18">
        <f>_xlfn.XLOOKUP(A18,[1]Sheet1!$A$2:$A$115,[1]Sheet1!$B$2:$B$115)</f>
        <v>6.5</v>
      </c>
      <c r="C18">
        <f>_xlfn.XLOOKUP(A18,[2]Sheet1!$A$2:$A$115,[2]Sheet1!$B$2:$B$115)</f>
        <v>128.6</v>
      </c>
      <c r="D18" s="3">
        <f>_xlfn.XLOOKUP(A18,[2]Sheet1!$A$2:$A$115,[2]Sheet1!$C$2:$C$115)</f>
        <v>5.7599999999999998E-2</v>
      </c>
      <c r="E18" s="4">
        <f>_xlfn.XLOOKUP(A18,[3]Sheet1!$A$2:$A$115,[3]Sheet1!$B$2:$B$115)</f>
        <v>8160.1</v>
      </c>
      <c r="F18" s="4">
        <f>_xlfn.XLOOKUP(A18,[3]Sheet1!$A$2:$A$115,[3]Sheet1!$C$2:$C$115)</f>
        <v>17620.900000000001</v>
      </c>
      <c r="G18" s="4">
        <f>_xlfn.XLOOKUP(A18,[3]Sheet1!$A$2:$A$115,[3]Sheet1!$D$2:$D$115)</f>
        <v>11395.85</v>
      </c>
      <c r="H18" s="4">
        <f>_xlfn.XLOOKUP(A18,[3]Sheet1!$A$2:$A$115,[3]Sheet1!$E$2:$E$115)</f>
        <v>8720.4</v>
      </c>
      <c r="I18" s="4">
        <f>_xlfn.XLOOKUP(A18,[3]Sheet1!$A$2:$A$115,[3]Sheet1!$F$2:$F$115)</f>
        <v>20521.650000000001</v>
      </c>
      <c r="J18" s="4">
        <f>_xlfn.XLOOKUP(A18,[3]Sheet1!$A$2:$A$115,[3]Sheet1!$G$2:$G$115)</f>
        <v>183.15</v>
      </c>
    </row>
    <row r="19" spans="1:10" x14ac:dyDescent="0.35">
      <c r="A19" s="2">
        <f t="shared" si="0"/>
        <v>42549</v>
      </c>
      <c r="B19">
        <f>_xlfn.XLOOKUP(A19,[1]Sheet1!$A$2:$A$115,[1]Sheet1!$B$2:$B$115)</f>
        <v>6.5</v>
      </c>
      <c r="C19">
        <f>_xlfn.XLOOKUP(A19,[2]Sheet1!$A$2:$A$115,[2]Sheet1!$B$2:$B$115)</f>
        <v>130.1</v>
      </c>
      <c r="D19" s="3">
        <f>_xlfn.XLOOKUP(A19,[2]Sheet1!$A$2:$A$115,[2]Sheet1!$C$2:$C$115)</f>
        <v>5.7700000000000001E-2</v>
      </c>
      <c r="E19" s="4">
        <f>_xlfn.XLOOKUP(A19,[3]Sheet1!$A$2:$A$115,[3]Sheet1!$B$2:$B$115)</f>
        <v>8287.75</v>
      </c>
      <c r="F19" s="4">
        <f>_xlfn.XLOOKUP(A19,[3]Sheet1!$A$2:$A$115,[3]Sheet1!$C$2:$C$115)</f>
        <v>17935.400000000001</v>
      </c>
      <c r="G19" s="4">
        <f>_xlfn.XLOOKUP(A19,[3]Sheet1!$A$2:$A$115,[3]Sheet1!$D$2:$D$115)</f>
        <v>11120.15</v>
      </c>
      <c r="H19" s="4">
        <f>_xlfn.XLOOKUP(A19,[3]Sheet1!$A$2:$A$115,[3]Sheet1!$E$2:$E$115)</f>
        <v>8863.75</v>
      </c>
      <c r="I19" s="4">
        <f>_xlfn.XLOOKUP(A19,[3]Sheet1!$A$2:$A$115,[3]Sheet1!$F$2:$F$115)</f>
        <v>21608.45</v>
      </c>
      <c r="J19" s="4">
        <f>_xlfn.XLOOKUP(A19,[3]Sheet1!$A$2:$A$115,[3]Sheet1!$G$2:$G$115)</f>
        <v>200.25</v>
      </c>
    </row>
    <row r="20" spans="1:10" x14ac:dyDescent="0.35">
      <c r="A20" s="2">
        <f t="shared" si="0"/>
        <v>42579</v>
      </c>
      <c r="B20">
        <f>_xlfn.XLOOKUP(A20,[1]Sheet1!$A$2:$A$115,[1]Sheet1!$B$2:$B$115)</f>
        <v>6.5</v>
      </c>
      <c r="C20">
        <f>_xlfn.XLOOKUP(A20,[2]Sheet1!$A$2:$A$115,[2]Sheet1!$B$2:$B$115)</f>
        <v>131.1</v>
      </c>
      <c r="D20" s="3">
        <f>_xlfn.XLOOKUP(A20,[2]Sheet1!$A$2:$A$115,[2]Sheet1!$C$2:$C$115)</f>
        <v>6.0699999999999997E-2</v>
      </c>
      <c r="E20" s="4">
        <f>_xlfn.XLOOKUP(A20,[3]Sheet1!$A$2:$A$115,[3]Sheet1!$B$2:$B$115)</f>
        <v>8638.5</v>
      </c>
      <c r="F20" s="4">
        <f>_xlfn.XLOOKUP(A20,[3]Sheet1!$A$2:$A$115,[3]Sheet1!$C$2:$C$115)</f>
        <v>18953.150000000001</v>
      </c>
      <c r="G20" s="4">
        <f>_xlfn.XLOOKUP(A20,[3]Sheet1!$A$2:$A$115,[3]Sheet1!$D$2:$D$115)</f>
        <v>10913.3</v>
      </c>
      <c r="H20" s="4">
        <f>_xlfn.XLOOKUP(A20,[3]Sheet1!$A$2:$A$115,[3]Sheet1!$E$2:$E$115)</f>
        <v>9470.85</v>
      </c>
      <c r="I20" s="4">
        <f>_xlfn.XLOOKUP(A20,[3]Sheet1!$A$2:$A$115,[3]Sheet1!$F$2:$F$115)</f>
        <v>22228.85</v>
      </c>
      <c r="J20" s="4">
        <f>_xlfn.XLOOKUP(A20,[3]Sheet1!$A$2:$A$115,[3]Sheet1!$G$2:$G$115)</f>
        <v>207.4</v>
      </c>
    </row>
    <row r="21" spans="1:10" x14ac:dyDescent="0.35">
      <c r="A21" s="2">
        <f t="shared" si="0"/>
        <v>42610</v>
      </c>
      <c r="B21">
        <f>_xlfn.XLOOKUP(A21,[1]Sheet1!$A$2:$A$115,[1]Sheet1!$B$2:$B$115)</f>
        <v>6.5</v>
      </c>
      <c r="C21">
        <f>_xlfn.XLOOKUP(A21,[2]Sheet1!$A$2:$A$115,[2]Sheet1!$B$2:$B$115)</f>
        <v>131.1</v>
      </c>
      <c r="D21" s="3">
        <f>_xlfn.XLOOKUP(A21,[2]Sheet1!$A$2:$A$115,[2]Sheet1!$C$2:$C$115)</f>
        <v>5.0500000000000003E-2</v>
      </c>
      <c r="E21" s="4">
        <f>_xlfn.XLOOKUP(A21,[3]Sheet1!$A$2:$A$115,[3]Sheet1!$B$2:$B$115)</f>
        <v>8786.2000000000007</v>
      </c>
      <c r="F21" s="4">
        <f>_xlfn.XLOOKUP(A21,[3]Sheet1!$A$2:$A$115,[3]Sheet1!$C$2:$C$115)</f>
        <v>19787.599999999999</v>
      </c>
      <c r="G21" s="4">
        <f>_xlfn.XLOOKUP(A21,[3]Sheet1!$A$2:$A$115,[3]Sheet1!$D$2:$D$115)</f>
        <v>10546.1</v>
      </c>
      <c r="H21" s="4">
        <f>_xlfn.XLOOKUP(A21,[3]Sheet1!$A$2:$A$115,[3]Sheet1!$E$2:$E$115)</f>
        <v>9897.2999999999993</v>
      </c>
      <c r="I21" s="4">
        <f>_xlfn.XLOOKUP(A21,[3]Sheet1!$A$2:$A$115,[3]Sheet1!$F$2:$F$115)</f>
        <v>22609.3</v>
      </c>
      <c r="J21" s="4">
        <f>_xlfn.XLOOKUP(A21,[3]Sheet1!$A$2:$A$115,[3]Sheet1!$G$2:$G$115)</f>
        <v>205.55</v>
      </c>
    </row>
    <row r="22" spans="1:10" x14ac:dyDescent="0.35">
      <c r="A22" s="2">
        <f t="shared" si="0"/>
        <v>42641</v>
      </c>
      <c r="B22">
        <f>_xlfn.XLOOKUP(A22,[1]Sheet1!$A$2:$A$115,[1]Sheet1!$B$2:$B$115)</f>
        <v>6.5</v>
      </c>
      <c r="C22">
        <f>_xlfn.XLOOKUP(A22,[2]Sheet1!$A$2:$A$115,[2]Sheet1!$B$2:$B$115)</f>
        <v>130.9</v>
      </c>
      <c r="D22" s="3">
        <f>_xlfn.XLOOKUP(A22,[2]Sheet1!$A$2:$A$115,[2]Sheet1!$C$2:$C$115)</f>
        <v>4.3900000000000002E-2</v>
      </c>
      <c r="E22" s="4">
        <f>_xlfn.XLOOKUP(A22,[3]Sheet1!$A$2:$A$115,[3]Sheet1!$B$2:$B$115)</f>
        <v>8611.15</v>
      </c>
      <c r="F22" s="4">
        <f>_xlfn.XLOOKUP(A22,[3]Sheet1!$A$2:$A$115,[3]Sheet1!$C$2:$C$115)</f>
        <v>19285.7</v>
      </c>
      <c r="G22" s="4">
        <f>_xlfn.XLOOKUP(A22,[3]Sheet1!$A$2:$A$115,[3]Sheet1!$D$2:$D$115)</f>
        <v>10292.299999999999</v>
      </c>
      <c r="H22" s="4">
        <f>_xlfn.XLOOKUP(A22,[3]Sheet1!$A$2:$A$115,[3]Sheet1!$E$2:$E$115)</f>
        <v>10029.299999999999</v>
      </c>
      <c r="I22" s="4">
        <f>_xlfn.XLOOKUP(A22,[3]Sheet1!$A$2:$A$115,[3]Sheet1!$F$2:$F$115)</f>
        <v>21542.05</v>
      </c>
      <c r="J22" s="4">
        <f>_xlfn.XLOOKUP(A22,[3]Sheet1!$A$2:$A$115,[3]Sheet1!$G$2:$G$115)</f>
        <v>202.7</v>
      </c>
    </row>
    <row r="23" spans="1:10" x14ac:dyDescent="0.35">
      <c r="A23" s="2">
        <f t="shared" si="0"/>
        <v>42671</v>
      </c>
      <c r="B23">
        <f>_xlfn.XLOOKUP(A23,[1]Sheet1!$A$2:$A$115,[1]Sheet1!$B$2:$B$115)</f>
        <v>6.25</v>
      </c>
      <c r="C23">
        <f>_xlfn.XLOOKUP(A23,[2]Sheet1!$A$2:$A$115,[2]Sheet1!$B$2:$B$115)</f>
        <v>131.4</v>
      </c>
      <c r="D23" s="3">
        <f>_xlfn.XLOOKUP(A23,[2]Sheet1!$A$2:$A$115,[2]Sheet1!$C$2:$C$115)</f>
        <v>4.2000000000000003E-2</v>
      </c>
      <c r="E23" s="4">
        <f>_xlfn.XLOOKUP(A23,[3]Sheet1!$A$2:$A$115,[3]Sheet1!$B$2:$B$115)</f>
        <v>8625.7000000000007</v>
      </c>
      <c r="F23" s="4">
        <f>_xlfn.XLOOKUP(A23,[3]Sheet1!$A$2:$A$115,[3]Sheet1!$C$2:$C$115)</f>
        <v>19523.55</v>
      </c>
      <c r="G23" s="4">
        <f>_xlfn.XLOOKUP(A23,[3]Sheet1!$A$2:$A$115,[3]Sheet1!$D$2:$D$115)</f>
        <v>10082.700000000001</v>
      </c>
      <c r="H23" s="4">
        <f>_xlfn.XLOOKUP(A23,[3]Sheet1!$A$2:$A$115,[3]Sheet1!$E$2:$E$115)</f>
        <v>10048.5</v>
      </c>
      <c r="I23" s="4">
        <f>_xlfn.XLOOKUP(A23,[3]Sheet1!$A$2:$A$115,[3]Sheet1!$F$2:$F$115)</f>
        <v>21481.95</v>
      </c>
      <c r="J23" s="4">
        <f>_xlfn.XLOOKUP(A23,[3]Sheet1!$A$2:$A$115,[3]Sheet1!$G$2:$G$115)</f>
        <v>211.1</v>
      </c>
    </row>
    <row r="24" spans="1:10" x14ac:dyDescent="0.35">
      <c r="A24" s="2">
        <f t="shared" si="0"/>
        <v>42702</v>
      </c>
      <c r="B24">
        <f>_xlfn.XLOOKUP(A24,[1]Sheet1!$A$2:$A$115,[1]Sheet1!$B$2:$B$115)</f>
        <v>6.25</v>
      </c>
      <c r="C24">
        <f>_xlfn.XLOOKUP(A24,[2]Sheet1!$A$2:$A$115,[2]Sheet1!$B$2:$B$115)</f>
        <v>131.19999999999999</v>
      </c>
      <c r="D24" s="3">
        <f>_xlfn.XLOOKUP(A24,[2]Sheet1!$A$2:$A$115,[2]Sheet1!$C$2:$C$115)</f>
        <v>3.6299999999999999E-2</v>
      </c>
      <c r="E24" s="4">
        <f>_xlfn.XLOOKUP(A24,[3]Sheet1!$A$2:$A$115,[3]Sheet1!$B$2:$B$115)</f>
        <v>8224.5</v>
      </c>
      <c r="F24" s="4">
        <f>_xlfn.XLOOKUP(A24,[3]Sheet1!$A$2:$A$115,[3]Sheet1!$C$2:$C$115)</f>
        <v>18627.8</v>
      </c>
      <c r="G24" s="4">
        <f>_xlfn.XLOOKUP(A24,[3]Sheet1!$A$2:$A$115,[3]Sheet1!$D$2:$D$115)</f>
        <v>10087.65</v>
      </c>
      <c r="H24" s="4">
        <f>_xlfn.XLOOKUP(A24,[3]Sheet1!$A$2:$A$115,[3]Sheet1!$E$2:$E$115)</f>
        <v>9113.7999999999993</v>
      </c>
      <c r="I24" s="4">
        <f>_xlfn.XLOOKUP(A24,[3]Sheet1!$A$2:$A$115,[3]Sheet1!$F$2:$F$115)</f>
        <v>20487.900000000001</v>
      </c>
      <c r="J24" s="4">
        <f>_xlfn.XLOOKUP(A24,[3]Sheet1!$A$2:$A$115,[3]Sheet1!$G$2:$G$115)</f>
        <v>167.85</v>
      </c>
    </row>
    <row r="25" spans="1:10" x14ac:dyDescent="0.35">
      <c r="A25" s="2">
        <f t="shared" si="0"/>
        <v>42732</v>
      </c>
      <c r="B25">
        <f>_xlfn.XLOOKUP(A25,[1]Sheet1!$A$2:$A$115,[1]Sheet1!$B$2:$B$115)</f>
        <v>6.25</v>
      </c>
      <c r="C25">
        <f>_xlfn.XLOOKUP(A25,[2]Sheet1!$A$2:$A$115,[2]Sheet1!$B$2:$B$115)</f>
        <v>130.4</v>
      </c>
      <c r="D25" s="3">
        <f>_xlfn.XLOOKUP(A25,[2]Sheet1!$A$2:$A$115,[2]Sheet1!$C$2:$C$115)</f>
        <v>3.4099999999999998E-2</v>
      </c>
      <c r="E25" s="4">
        <f>_xlfn.XLOOKUP(A25,[3]Sheet1!$A$2:$A$115,[3]Sheet1!$B$2:$B$115)</f>
        <v>8185.8</v>
      </c>
      <c r="F25" s="4">
        <f>_xlfn.XLOOKUP(A25,[3]Sheet1!$A$2:$A$115,[3]Sheet1!$C$2:$C$115)</f>
        <v>18177.2</v>
      </c>
      <c r="G25" s="4">
        <f>_xlfn.XLOOKUP(A25,[3]Sheet1!$A$2:$A$115,[3]Sheet1!$D$2:$D$115)</f>
        <v>10399.25</v>
      </c>
      <c r="H25" s="4">
        <f>_xlfn.XLOOKUP(A25,[3]Sheet1!$A$2:$A$115,[3]Sheet1!$E$2:$E$115)</f>
        <v>9141.75</v>
      </c>
      <c r="I25" s="4">
        <f>_xlfn.XLOOKUP(A25,[3]Sheet1!$A$2:$A$115,[3]Sheet1!$F$2:$F$115)</f>
        <v>20754.099999999999</v>
      </c>
      <c r="J25" s="4">
        <f>_xlfn.XLOOKUP(A25,[3]Sheet1!$A$2:$A$115,[3]Sheet1!$G$2:$G$115)</f>
        <v>165.35</v>
      </c>
    </row>
    <row r="26" spans="1:10" x14ac:dyDescent="0.35">
      <c r="A26" s="2">
        <f t="shared" si="0"/>
        <v>42763</v>
      </c>
      <c r="B26">
        <f>_xlfn.XLOOKUP(A26,[1]Sheet1!$A$2:$A$115,[1]Sheet1!$B$2:$B$115)</f>
        <v>6.25</v>
      </c>
      <c r="C26">
        <f>_xlfn.XLOOKUP(A26,[2]Sheet1!$A$2:$A$115,[2]Sheet1!$B$2:$B$115)</f>
        <v>130.30000000000001</v>
      </c>
      <c r="D26" s="3">
        <f>_xlfn.XLOOKUP(A26,[2]Sheet1!$A$2:$A$115,[2]Sheet1!$C$2:$C$115)</f>
        <v>3.1699999999999999E-2</v>
      </c>
      <c r="E26" s="4">
        <f>_xlfn.XLOOKUP(A26,[3]Sheet1!$A$2:$A$115,[3]Sheet1!$B$2:$B$115)</f>
        <v>8561.2999999999993</v>
      </c>
      <c r="F26" s="4">
        <f>_xlfn.XLOOKUP(A26,[3]Sheet1!$A$2:$A$115,[3]Sheet1!$C$2:$C$115)</f>
        <v>19515.150000000001</v>
      </c>
      <c r="G26" s="4">
        <f>_xlfn.XLOOKUP(A26,[3]Sheet1!$A$2:$A$115,[3]Sheet1!$D$2:$D$115)</f>
        <v>9848.5</v>
      </c>
      <c r="H26" s="4">
        <f>_xlfn.XLOOKUP(A26,[3]Sheet1!$A$2:$A$115,[3]Sheet1!$E$2:$E$115)</f>
        <v>9837.75</v>
      </c>
      <c r="I26" s="4">
        <f>_xlfn.XLOOKUP(A26,[3]Sheet1!$A$2:$A$115,[3]Sheet1!$F$2:$F$115)</f>
        <v>21832.65</v>
      </c>
      <c r="J26" s="4">
        <f>_xlfn.XLOOKUP(A26,[3]Sheet1!$A$2:$A$115,[3]Sheet1!$G$2:$G$115)</f>
        <v>179.55</v>
      </c>
    </row>
    <row r="27" spans="1:10" x14ac:dyDescent="0.35">
      <c r="A27" s="2">
        <f t="shared" si="0"/>
        <v>42794</v>
      </c>
      <c r="B27">
        <f>_xlfn.XLOOKUP(A27,[1]Sheet1!$A$2:$A$115,[1]Sheet1!$B$2:$B$115)</f>
        <v>6.25</v>
      </c>
      <c r="C27">
        <f>_xlfn.XLOOKUP(A27,[2]Sheet1!$A$2:$A$115,[2]Sheet1!$B$2:$B$115)</f>
        <v>130.6</v>
      </c>
      <c r="D27" s="3">
        <f>_xlfn.XLOOKUP(A27,[2]Sheet1!$A$2:$A$115,[2]Sheet1!$C$2:$C$115)</f>
        <v>3.6499999999999998E-2</v>
      </c>
      <c r="E27" s="4">
        <f>_xlfn.XLOOKUP(A27,[3]Sheet1!$A$2:$A$115,[3]Sheet1!$B$2:$B$115)</f>
        <v>8879.6</v>
      </c>
      <c r="F27" s="4">
        <f>_xlfn.XLOOKUP(A27,[3]Sheet1!$A$2:$A$115,[3]Sheet1!$C$2:$C$115)</f>
        <v>20607.25</v>
      </c>
      <c r="G27" s="4">
        <f>_xlfn.XLOOKUP(A27,[3]Sheet1!$A$2:$A$115,[3]Sheet1!$D$2:$D$115)</f>
        <v>10680.95</v>
      </c>
      <c r="H27" s="4">
        <f>_xlfn.XLOOKUP(A27,[3]Sheet1!$A$2:$A$115,[3]Sheet1!$E$2:$E$115)</f>
        <v>9654.65</v>
      </c>
      <c r="I27" s="4">
        <f>_xlfn.XLOOKUP(A27,[3]Sheet1!$A$2:$A$115,[3]Sheet1!$F$2:$F$115)</f>
        <v>22338.2</v>
      </c>
      <c r="J27" s="4">
        <f>_xlfn.XLOOKUP(A27,[3]Sheet1!$A$2:$A$115,[3]Sheet1!$G$2:$G$115)</f>
        <v>197.2</v>
      </c>
    </row>
    <row r="28" spans="1:10" x14ac:dyDescent="0.35">
      <c r="A28" s="2">
        <f t="shared" si="0"/>
        <v>42822</v>
      </c>
      <c r="B28">
        <f>_xlfn.XLOOKUP(A28,[1]Sheet1!$A$2:$A$115,[1]Sheet1!$B$2:$B$115)</f>
        <v>6.25</v>
      </c>
      <c r="C28">
        <f>_xlfn.XLOOKUP(A28,[2]Sheet1!$A$2:$A$115,[2]Sheet1!$B$2:$B$115)</f>
        <v>130.9</v>
      </c>
      <c r="D28" s="3">
        <f>_xlfn.XLOOKUP(A28,[2]Sheet1!$A$2:$A$115,[2]Sheet1!$C$2:$C$115)</f>
        <v>3.8899999999999997E-2</v>
      </c>
      <c r="E28" s="4">
        <f>_xlfn.XLOOKUP(A28,[3]Sheet1!$A$2:$A$115,[3]Sheet1!$B$2:$B$115)</f>
        <v>9173.75</v>
      </c>
      <c r="F28" s="4">
        <f>_xlfn.XLOOKUP(A28,[3]Sheet1!$A$2:$A$115,[3]Sheet1!$C$2:$C$115)</f>
        <v>21444.15</v>
      </c>
      <c r="G28" s="4">
        <f>_xlfn.XLOOKUP(A28,[3]Sheet1!$A$2:$A$115,[3]Sheet1!$D$2:$D$115)</f>
        <v>10703.25</v>
      </c>
      <c r="H28" s="4">
        <f>_xlfn.XLOOKUP(A28,[3]Sheet1!$A$2:$A$115,[3]Sheet1!$E$2:$E$115)</f>
        <v>9880.2000000000007</v>
      </c>
      <c r="I28" s="4">
        <f>_xlfn.XLOOKUP(A28,[3]Sheet1!$A$2:$A$115,[3]Sheet1!$F$2:$F$115)</f>
        <v>23542.3</v>
      </c>
      <c r="J28" s="4">
        <f>_xlfn.XLOOKUP(A28,[3]Sheet1!$A$2:$A$115,[3]Sheet1!$G$2:$G$115)</f>
        <v>214.95</v>
      </c>
    </row>
    <row r="29" spans="1:10" x14ac:dyDescent="0.35">
      <c r="A29" s="2">
        <f t="shared" si="0"/>
        <v>42853</v>
      </c>
      <c r="B29">
        <f>_xlfn.XLOOKUP(A29,[1]Sheet1!$A$2:$A$115,[1]Sheet1!$B$2:$B$115)</f>
        <v>6.25</v>
      </c>
      <c r="C29">
        <f>_xlfn.XLOOKUP(A29,[2]Sheet1!$A$2:$A$115,[2]Sheet1!$B$2:$B$115)</f>
        <v>131.1</v>
      </c>
      <c r="D29" s="3">
        <f>_xlfn.XLOOKUP(A29,[2]Sheet1!$A$2:$A$115,[2]Sheet1!$C$2:$C$115)</f>
        <v>2.9899999999999999E-2</v>
      </c>
      <c r="E29" s="4">
        <f>_xlfn.XLOOKUP(A29,[3]Sheet1!$A$2:$A$115,[3]Sheet1!$B$2:$B$115)</f>
        <v>9304.0499999999993</v>
      </c>
      <c r="F29" s="4">
        <f>_xlfn.XLOOKUP(A29,[3]Sheet1!$A$2:$A$115,[3]Sheet1!$C$2:$C$115)</f>
        <v>22358.25</v>
      </c>
      <c r="G29" s="4">
        <f>_xlfn.XLOOKUP(A29,[3]Sheet1!$A$2:$A$115,[3]Sheet1!$D$2:$D$115)</f>
        <v>9943.7000000000007</v>
      </c>
      <c r="H29" s="4">
        <f>_xlfn.XLOOKUP(A29,[3]Sheet1!$A$2:$A$115,[3]Sheet1!$E$2:$E$115)</f>
        <v>10255.15</v>
      </c>
      <c r="I29" s="4">
        <f>_xlfn.XLOOKUP(A29,[3]Sheet1!$A$2:$A$115,[3]Sheet1!$F$2:$F$115)</f>
        <v>23675.4</v>
      </c>
      <c r="J29" s="4">
        <f>_xlfn.XLOOKUP(A29,[3]Sheet1!$A$2:$A$115,[3]Sheet1!$G$2:$G$115)</f>
        <v>251.05</v>
      </c>
    </row>
    <row r="30" spans="1:10" x14ac:dyDescent="0.35">
      <c r="A30" s="2">
        <f t="shared" si="0"/>
        <v>42883</v>
      </c>
      <c r="B30">
        <f>_xlfn.XLOOKUP(A30,[1]Sheet1!$A$2:$A$115,[1]Sheet1!$B$2:$B$115)</f>
        <v>6.25</v>
      </c>
      <c r="C30">
        <f>_xlfn.XLOOKUP(A30,[2]Sheet1!$A$2:$A$115,[2]Sheet1!$B$2:$B$115)</f>
        <v>131.4</v>
      </c>
      <c r="D30" s="3">
        <f>_xlfn.XLOOKUP(A30,[2]Sheet1!$A$2:$A$115,[2]Sheet1!$C$2:$C$115)</f>
        <v>2.18E-2</v>
      </c>
      <c r="E30" s="4">
        <f>_xlfn.XLOOKUP(A30,[3]Sheet1!$A$2:$A$115,[3]Sheet1!$B$2:$B$115)</f>
        <v>9621.25</v>
      </c>
      <c r="F30" s="4">
        <f>_xlfn.XLOOKUP(A30,[3]Sheet1!$A$2:$A$115,[3]Sheet1!$C$2:$C$115)</f>
        <v>23424.799999999999</v>
      </c>
      <c r="G30" s="4">
        <f>_xlfn.XLOOKUP(A30,[3]Sheet1!$A$2:$A$115,[3]Sheet1!$D$2:$D$115)</f>
        <v>10549.1</v>
      </c>
      <c r="H30" s="4">
        <f>_xlfn.XLOOKUP(A30,[3]Sheet1!$A$2:$A$115,[3]Sheet1!$E$2:$E$115)</f>
        <v>10870.8</v>
      </c>
      <c r="I30" s="4">
        <f>_xlfn.XLOOKUP(A30,[3]Sheet1!$A$2:$A$115,[3]Sheet1!$F$2:$F$115)</f>
        <v>25841.8</v>
      </c>
      <c r="J30" s="4">
        <f>_xlfn.XLOOKUP(A30,[3]Sheet1!$A$2:$A$115,[3]Sheet1!$G$2:$G$115)</f>
        <v>250.4</v>
      </c>
    </row>
    <row r="31" spans="1:10" x14ac:dyDescent="0.35">
      <c r="A31" s="2">
        <f t="shared" si="0"/>
        <v>42914</v>
      </c>
      <c r="B31">
        <f>_xlfn.XLOOKUP(A31,[1]Sheet1!$A$2:$A$115,[1]Sheet1!$B$2:$B$115)</f>
        <v>6.25</v>
      </c>
      <c r="C31">
        <f>_xlfn.XLOOKUP(A31,[2]Sheet1!$A$2:$A$115,[2]Sheet1!$B$2:$B$115)</f>
        <v>132</v>
      </c>
      <c r="D31" s="3">
        <f>_xlfn.XLOOKUP(A31,[2]Sheet1!$A$2:$A$115,[2]Sheet1!$C$2:$C$115)</f>
        <v>1.46E-2</v>
      </c>
      <c r="E31" s="4">
        <f>_xlfn.XLOOKUP(A31,[3]Sheet1!$A$2:$A$115,[3]Sheet1!$B$2:$B$115)</f>
        <v>9520.9</v>
      </c>
      <c r="F31" s="4">
        <f>_xlfn.XLOOKUP(A31,[3]Sheet1!$A$2:$A$115,[3]Sheet1!$C$2:$C$115)</f>
        <v>23211.200000000001</v>
      </c>
      <c r="G31" s="4">
        <f>_xlfn.XLOOKUP(A31,[3]Sheet1!$A$2:$A$115,[3]Sheet1!$D$2:$D$115)</f>
        <v>10155.049999999999</v>
      </c>
      <c r="H31" s="4">
        <f>_xlfn.XLOOKUP(A31,[3]Sheet1!$A$2:$A$115,[3]Sheet1!$E$2:$E$115)</f>
        <v>10540.25</v>
      </c>
      <c r="I31" s="4">
        <f>_xlfn.XLOOKUP(A31,[3]Sheet1!$A$2:$A$115,[3]Sheet1!$F$2:$F$115)</f>
        <v>26752.05</v>
      </c>
      <c r="J31" s="4">
        <f>_xlfn.XLOOKUP(A31,[3]Sheet1!$A$2:$A$115,[3]Sheet1!$G$2:$G$115)</f>
        <v>263.45</v>
      </c>
    </row>
    <row r="32" spans="1:10" x14ac:dyDescent="0.35">
      <c r="A32" s="2">
        <f t="shared" si="0"/>
        <v>42944</v>
      </c>
      <c r="B32">
        <f>_xlfn.XLOOKUP(A32,[1]Sheet1!$A$2:$A$115,[1]Sheet1!$B$2:$B$115)</f>
        <v>6.25</v>
      </c>
      <c r="C32">
        <f>_xlfn.XLOOKUP(A32,[2]Sheet1!$A$2:$A$115,[2]Sheet1!$B$2:$B$115)</f>
        <v>134.19999999999999</v>
      </c>
      <c r="D32" s="3">
        <f>_xlfn.XLOOKUP(A32,[2]Sheet1!$A$2:$A$115,[2]Sheet1!$C$2:$C$115)</f>
        <v>2.3599999999999999E-2</v>
      </c>
      <c r="E32" s="4">
        <f>_xlfn.XLOOKUP(A32,[3]Sheet1!$A$2:$A$115,[3]Sheet1!$B$2:$B$115)</f>
        <v>10077.1</v>
      </c>
      <c r="F32" s="4">
        <f>_xlfn.XLOOKUP(A32,[3]Sheet1!$A$2:$A$115,[3]Sheet1!$C$2:$C$115)</f>
        <v>25103.65</v>
      </c>
      <c r="G32" s="4">
        <f>_xlfn.XLOOKUP(A32,[3]Sheet1!$A$2:$A$115,[3]Sheet1!$D$2:$D$115)</f>
        <v>10755.75</v>
      </c>
      <c r="H32" s="4">
        <f>_xlfn.XLOOKUP(A32,[3]Sheet1!$A$2:$A$115,[3]Sheet1!$E$2:$E$115)</f>
        <v>11002.65</v>
      </c>
      <c r="I32" s="4">
        <f>_xlfn.XLOOKUP(A32,[3]Sheet1!$A$2:$A$115,[3]Sheet1!$F$2:$F$115)</f>
        <v>25744.35</v>
      </c>
      <c r="J32" s="4">
        <f>_xlfn.XLOOKUP(A32,[3]Sheet1!$A$2:$A$115,[3]Sheet1!$G$2:$G$115)</f>
        <v>282.95</v>
      </c>
    </row>
    <row r="33" spans="1:10" x14ac:dyDescent="0.35">
      <c r="A33" s="2">
        <f t="shared" si="0"/>
        <v>42975</v>
      </c>
      <c r="B33">
        <f>_xlfn.XLOOKUP(A33,[1]Sheet1!$A$2:$A$115,[1]Sheet1!$B$2:$B$115)</f>
        <v>6</v>
      </c>
      <c r="C33">
        <f>_xlfn.XLOOKUP(A33,[2]Sheet1!$A$2:$A$115,[2]Sheet1!$B$2:$B$115)</f>
        <v>135.4</v>
      </c>
      <c r="D33" s="3">
        <f>_xlfn.XLOOKUP(A33,[2]Sheet1!$A$2:$A$115,[2]Sheet1!$C$2:$C$115)</f>
        <v>3.2800000000000003E-2</v>
      </c>
      <c r="E33" s="4">
        <f>_xlfn.XLOOKUP(A33,[3]Sheet1!$A$2:$A$115,[3]Sheet1!$B$2:$B$115)</f>
        <v>9917.9</v>
      </c>
      <c r="F33" s="4">
        <f>_xlfn.XLOOKUP(A33,[3]Sheet1!$A$2:$A$115,[3]Sheet1!$C$2:$C$115)</f>
        <v>24318.400000000001</v>
      </c>
      <c r="G33" s="4">
        <f>_xlfn.XLOOKUP(A33,[3]Sheet1!$A$2:$A$115,[3]Sheet1!$D$2:$D$115)</f>
        <v>10558.25</v>
      </c>
      <c r="H33" s="4">
        <f>_xlfn.XLOOKUP(A33,[3]Sheet1!$A$2:$A$115,[3]Sheet1!$E$2:$E$115)</f>
        <v>10612.55</v>
      </c>
      <c r="I33" s="4">
        <f>_xlfn.XLOOKUP(A33,[3]Sheet1!$A$2:$A$115,[3]Sheet1!$F$2:$F$115)</f>
        <v>25834.9</v>
      </c>
      <c r="J33" s="4">
        <f>_xlfn.XLOOKUP(A33,[3]Sheet1!$A$2:$A$115,[3]Sheet1!$G$2:$G$115)</f>
        <v>280.39999999999998</v>
      </c>
    </row>
    <row r="34" spans="1:10" x14ac:dyDescent="0.35">
      <c r="A34" s="2">
        <f t="shared" si="0"/>
        <v>43006</v>
      </c>
      <c r="B34">
        <f>_xlfn.XLOOKUP(A34,[1]Sheet1!$A$2:$A$115,[1]Sheet1!$B$2:$B$115)</f>
        <v>6</v>
      </c>
      <c r="C34">
        <f>_xlfn.XLOOKUP(A34,[2]Sheet1!$A$2:$A$115,[2]Sheet1!$B$2:$B$115)</f>
        <v>135.19999999999999</v>
      </c>
      <c r="D34" s="3">
        <f>_xlfn.XLOOKUP(A34,[2]Sheet1!$A$2:$A$115,[2]Sheet1!$C$2:$C$115)</f>
        <v>3.2800000000000003E-2</v>
      </c>
      <c r="E34" s="4">
        <f>_xlfn.XLOOKUP(A34,[3]Sheet1!$A$2:$A$115,[3]Sheet1!$B$2:$B$115)</f>
        <v>9788.6</v>
      </c>
      <c r="F34" s="4">
        <f>_xlfn.XLOOKUP(A34,[3]Sheet1!$A$2:$A$115,[3]Sheet1!$C$2:$C$115)</f>
        <v>24053</v>
      </c>
      <c r="G34" s="4">
        <f>_xlfn.XLOOKUP(A34,[3]Sheet1!$A$2:$A$115,[3]Sheet1!$D$2:$D$115)</f>
        <v>10475.35</v>
      </c>
      <c r="H34" s="4">
        <f>_xlfn.XLOOKUP(A34,[3]Sheet1!$A$2:$A$115,[3]Sheet1!$E$2:$E$115)</f>
        <v>10811.25</v>
      </c>
      <c r="I34" s="4">
        <f>_xlfn.XLOOKUP(A34,[3]Sheet1!$A$2:$A$115,[3]Sheet1!$F$2:$F$115)</f>
        <v>24480.799999999999</v>
      </c>
      <c r="J34" s="4">
        <f>_xlfn.XLOOKUP(A34,[3]Sheet1!$A$2:$A$115,[3]Sheet1!$G$2:$G$115)</f>
        <v>273.5</v>
      </c>
    </row>
    <row r="35" spans="1:10" x14ac:dyDescent="0.35">
      <c r="A35" s="2">
        <f t="shared" si="0"/>
        <v>43036</v>
      </c>
      <c r="B35">
        <f>_xlfn.XLOOKUP(A35,[1]Sheet1!$A$2:$A$115,[1]Sheet1!$B$2:$B$115)</f>
        <v>6</v>
      </c>
      <c r="C35">
        <f>_xlfn.XLOOKUP(A35,[2]Sheet1!$A$2:$A$115,[2]Sheet1!$B$2:$B$115)</f>
        <v>136.1</v>
      </c>
      <c r="D35" s="3">
        <f>_xlfn.XLOOKUP(A35,[2]Sheet1!$A$2:$A$115,[2]Sheet1!$C$2:$C$115)</f>
        <v>3.5799999999999998E-2</v>
      </c>
      <c r="E35" s="4">
        <f>_xlfn.XLOOKUP(A35,[3]Sheet1!$A$2:$A$115,[3]Sheet1!$B$2:$B$115)</f>
        <v>10335.299999999999</v>
      </c>
      <c r="F35" s="4">
        <f>_xlfn.XLOOKUP(A35,[3]Sheet1!$A$2:$A$115,[3]Sheet1!$C$2:$C$115)</f>
        <v>25019.35</v>
      </c>
      <c r="G35" s="4">
        <f>_xlfn.XLOOKUP(A35,[3]Sheet1!$A$2:$A$115,[3]Sheet1!$D$2:$D$115)</f>
        <v>10837.9</v>
      </c>
      <c r="H35" s="4">
        <f>_xlfn.XLOOKUP(A35,[3]Sheet1!$A$2:$A$115,[3]Sheet1!$E$2:$E$115)</f>
        <v>11370</v>
      </c>
      <c r="I35" s="4">
        <f>_xlfn.XLOOKUP(A35,[3]Sheet1!$A$2:$A$115,[3]Sheet1!$F$2:$F$115)</f>
        <v>25687.7</v>
      </c>
      <c r="J35" s="4">
        <f>_xlfn.XLOOKUP(A35,[3]Sheet1!$A$2:$A$115,[3]Sheet1!$G$2:$G$115)</f>
        <v>304.5</v>
      </c>
    </row>
    <row r="36" spans="1:10" x14ac:dyDescent="0.35">
      <c r="A36" s="2">
        <f t="shared" si="0"/>
        <v>43067</v>
      </c>
      <c r="B36">
        <f>_xlfn.XLOOKUP(A36,[1]Sheet1!$A$2:$A$115,[1]Sheet1!$B$2:$B$115)</f>
        <v>6</v>
      </c>
      <c r="C36">
        <f>_xlfn.XLOOKUP(A36,[2]Sheet1!$A$2:$A$115,[2]Sheet1!$B$2:$B$115)</f>
        <v>137.6</v>
      </c>
      <c r="D36" s="3">
        <f>_xlfn.XLOOKUP(A36,[2]Sheet1!$A$2:$A$115,[2]Sheet1!$C$2:$C$115)</f>
        <v>4.8800000000000003E-2</v>
      </c>
      <c r="E36" s="4">
        <f>_xlfn.XLOOKUP(A36,[3]Sheet1!$A$2:$A$115,[3]Sheet1!$B$2:$B$115)</f>
        <v>10226.549999999999</v>
      </c>
      <c r="F36" s="4">
        <f>_xlfn.XLOOKUP(A36,[3]Sheet1!$A$2:$A$115,[3]Sheet1!$C$2:$C$115)</f>
        <v>25332.400000000001</v>
      </c>
      <c r="G36" s="4">
        <f>_xlfn.XLOOKUP(A36,[3]Sheet1!$A$2:$A$115,[3]Sheet1!$D$2:$D$115)</f>
        <v>11115.3</v>
      </c>
      <c r="H36" s="4">
        <f>_xlfn.XLOOKUP(A36,[3]Sheet1!$A$2:$A$115,[3]Sheet1!$E$2:$E$115)</f>
        <v>11292.9</v>
      </c>
      <c r="I36" s="4">
        <f>_xlfn.XLOOKUP(A36,[3]Sheet1!$A$2:$A$115,[3]Sheet1!$F$2:$F$115)</f>
        <v>25820.05</v>
      </c>
      <c r="J36" s="4">
        <f>_xlfn.XLOOKUP(A36,[3]Sheet1!$A$2:$A$115,[3]Sheet1!$G$2:$G$115)</f>
        <v>325.60000000000002</v>
      </c>
    </row>
    <row r="37" spans="1:10" x14ac:dyDescent="0.35">
      <c r="A37" s="2">
        <f t="shared" si="0"/>
        <v>43097</v>
      </c>
      <c r="B37">
        <f>_xlfn.XLOOKUP(A37,[1]Sheet1!$A$2:$A$115,[1]Sheet1!$B$2:$B$115)</f>
        <v>6</v>
      </c>
      <c r="C37">
        <f>_xlfn.XLOOKUP(A37,[2]Sheet1!$A$2:$A$115,[2]Sheet1!$B$2:$B$115)</f>
        <v>137.19999999999999</v>
      </c>
      <c r="D37" s="3">
        <f>_xlfn.XLOOKUP(A37,[2]Sheet1!$A$2:$A$115,[2]Sheet1!$C$2:$C$115)</f>
        <v>5.21E-2</v>
      </c>
      <c r="E37" s="4">
        <f>_xlfn.XLOOKUP(A37,[3]Sheet1!$A$2:$A$115,[3]Sheet1!$B$2:$B$115)</f>
        <v>10530.7</v>
      </c>
      <c r="F37" s="4">
        <f>_xlfn.XLOOKUP(A37,[3]Sheet1!$A$2:$A$115,[3]Sheet1!$C$2:$C$115)</f>
        <v>25539.45</v>
      </c>
      <c r="G37" s="4">
        <f>_xlfn.XLOOKUP(A37,[3]Sheet1!$A$2:$A$115,[3]Sheet1!$D$2:$D$115)</f>
        <v>11665.75</v>
      </c>
      <c r="H37" s="4">
        <f>_xlfn.XLOOKUP(A37,[3]Sheet1!$A$2:$A$115,[3]Sheet1!$E$2:$E$115)</f>
        <v>12009.7</v>
      </c>
      <c r="I37" s="4">
        <f>_xlfn.XLOOKUP(A37,[3]Sheet1!$A$2:$A$115,[3]Sheet1!$F$2:$F$115)</f>
        <v>26851.5</v>
      </c>
      <c r="J37" s="4">
        <f>_xlfn.XLOOKUP(A37,[3]Sheet1!$A$2:$A$115,[3]Sheet1!$G$2:$G$115)</f>
        <v>346.9</v>
      </c>
    </row>
    <row r="38" spans="1:10" x14ac:dyDescent="0.35">
      <c r="A38" s="2">
        <f t="shared" si="0"/>
        <v>43128</v>
      </c>
      <c r="B38">
        <f>_xlfn.XLOOKUP(A38,[1]Sheet1!$A$2:$A$115,[1]Sheet1!$B$2:$B$115)</f>
        <v>6</v>
      </c>
      <c r="C38">
        <f>_xlfn.XLOOKUP(A38,[2]Sheet1!$A$2:$A$115,[2]Sheet1!$B$2:$B$115)</f>
        <v>136.9</v>
      </c>
      <c r="D38" s="3">
        <f>_xlfn.XLOOKUP(A38,[2]Sheet1!$A$2:$A$115,[2]Sheet1!$C$2:$C$115)</f>
        <v>5.0700000000000002E-2</v>
      </c>
      <c r="E38" s="4">
        <f>_xlfn.XLOOKUP(A38,[3]Sheet1!$A$2:$A$115,[3]Sheet1!$B$2:$B$115)</f>
        <v>11027.7</v>
      </c>
      <c r="F38" s="4">
        <f>_xlfn.XLOOKUP(A38,[3]Sheet1!$A$2:$A$115,[3]Sheet1!$C$2:$C$115)</f>
        <v>27379.45</v>
      </c>
      <c r="G38" s="4">
        <f>_xlfn.XLOOKUP(A38,[3]Sheet1!$A$2:$A$115,[3]Sheet1!$D$2:$D$115)</f>
        <v>12986.4</v>
      </c>
      <c r="H38" s="4">
        <f>_xlfn.XLOOKUP(A38,[3]Sheet1!$A$2:$A$115,[3]Sheet1!$E$2:$E$115)</f>
        <v>11611.9</v>
      </c>
      <c r="I38" s="4">
        <f>_xlfn.XLOOKUP(A38,[3]Sheet1!$A$2:$A$115,[3]Sheet1!$F$2:$F$115)</f>
        <v>27127.3</v>
      </c>
      <c r="J38" s="4">
        <f>_xlfn.XLOOKUP(A38,[3]Sheet1!$A$2:$A$115,[3]Sheet1!$G$2:$G$115)</f>
        <v>344.7</v>
      </c>
    </row>
    <row r="39" spans="1:10" x14ac:dyDescent="0.35">
      <c r="A39" s="2">
        <f t="shared" si="0"/>
        <v>43159</v>
      </c>
      <c r="B39">
        <f>_xlfn.XLOOKUP(A39,[1]Sheet1!$A$2:$A$115,[1]Sheet1!$B$2:$B$115)</f>
        <v>6</v>
      </c>
      <c r="C39">
        <f>_xlfn.XLOOKUP(A39,[2]Sheet1!$A$2:$A$115,[2]Sheet1!$B$2:$B$115)</f>
        <v>136.4</v>
      </c>
      <c r="D39" s="3">
        <f>_xlfn.XLOOKUP(A39,[2]Sheet1!$A$2:$A$115,[2]Sheet1!$C$2:$C$115)</f>
        <v>4.4400000000000002E-2</v>
      </c>
      <c r="E39" s="4">
        <f>_xlfn.XLOOKUP(A39,[3]Sheet1!$A$2:$A$115,[3]Sheet1!$B$2:$B$115)</f>
        <v>10492.85</v>
      </c>
      <c r="F39" s="4">
        <f>_xlfn.XLOOKUP(A39,[3]Sheet1!$A$2:$A$115,[3]Sheet1!$C$2:$C$115)</f>
        <v>25107.4</v>
      </c>
      <c r="G39" s="4">
        <f>_xlfn.XLOOKUP(A39,[3]Sheet1!$A$2:$A$115,[3]Sheet1!$D$2:$D$115)</f>
        <v>12809</v>
      </c>
      <c r="H39" s="4">
        <f>_xlfn.XLOOKUP(A39,[3]Sheet1!$A$2:$A$115,[3]Sheet1!$E$2:$E$115)</f>
        <v>11157.2</v>
      </c>
      <c r="I39" s="4">
        <f>_xlfn.XLOOKUP(A39,[3]Sheet1!$A$2:$A$115,[3]Sheet1!$F$2:$F$115)</f>
        <v>26513.7</v>
      </c>
      <c r="J39" s="4">
        <f>_xlfn.XLOOKUP(A39,[3]Sheet1!$A$2:$A$115,[3]Sheet1!$G$2:$G$115)</f>
        <v>326.89999999999998</v>
      </c>
    </row>
    <row r="40" spans="1:10" x14ac:dyDescent="0.35">
      <c r="A40" s="2">
        <f t="shared" si="0"/>
        <v>43187</v>
      </c>
      <c r="B40">
        <f>_xlfn.XLOOKUP(A40,[1]Sheet1!$A$2:$A$115,[1]Sheet1!$B$2:$B$115)</f>
        <v>6</v>
      </c>
      <c r="C40">
        <f>_xlfn.XLOOKUP(A40,[2]Sheet1!$A$2:$A$115,[2]Sheet1!$B$2:$B$115)</f>
        <v>136.5</v>
      </c>
      <c r="D40" s="3">
        <f>_xlfn.XLOOKUP(A40,[2]Sheet1!$A$2:$A$115,[2]Sheet1!$C$2:$C$115)</f>
        <v>4.2799999999999998E-2</v>
      </c>
      <c r="E40" s="4">
        <f>_xlfn.XLOOKUP(A40,[3]Sheet1!$A$2:$A$115,[3]Sheet1!$B$2:$B$115)</f>
        <v>10113.700000000001</v>
      </c>
      <c r="F40" s="4">
        <f>_xlfn.XLOOKUP(A40,[3]Sheet1!$A$2:$A$115,[3]Sheet1!$C$2:$C$115)</f>
        <v>24263.35</v>
      </c>
      <c r="G40" s="4">
        <f>_xlfn.XLOOKUP(A40,[3]Sheet1!$A$2:$A$115,[3]Sheet1!$D$2:$D$115)</f>
        <v>12511.55</v>
      </c>
      <c r="H40" s="4">
        <f>_xlfn.XLOOKUP(A40,[3]Sheet1!$A$2:$A$115,[3]Sheet1!$E$2:$E$115)</f>
        <v>10821.35</v>
      </c>
      <c r="I40" s="4">
        <f>_xlfn.XLOOKUP(A40,[3]Sheet1!$A$2:$A$115,[3]Sheet1!$F$2:$F$115)</f>
        <v>26127.4</v>
      </c>
      <c r="J40" s="4">
        <f>_xlfn.XLOOKUP(A40,[3]Sheet1!$A$2:$A$115,[3]Sheet1!$G$2:$G$115)</f>
        <v>294.05</v>
      </c>
    </row>
    <row r="41" spans="1:10" x14ac:dyDescent="0.35">
      <c r="A41" s="2">
        <f t="shared" si="0"/>
        <v>43218</v>
      </c>
      <c r="B41">
        <f>_xlfn.XLOOKUP(A41,[1]Sheet1!$A$2:$A$115,[1]Sheet1!$B$2:$B$115)</f>
        <v>6</v>
      </c>
      <c r="C41">
        <f>_xlfn.XLOOKUP(A41,[2]Sheet1!$A$2:$A$115,[2]Sheet1!$B$2:$B$115)</f>
        <v>137.1</v>
      </c>
      <c r="D41" s="3">
        <f>_xlfn.XLOOKUP(A41,[2]Sheet1!$A$2:$A$115,[2]Sheet1!$C$2:$C$115)</f>
        <v>4.58E-2</v>
      </c>
      <c r="E41" s="4">
        <f>_xlfn.XLOOKUP(A41,[3]Sheet1!$A$2:$A$115,[3]Sheet1!$B$2:$B$115)</f>
        <v>10739.35</v>
      </c>
      <c r="F41" s="4">
        <f>_xlfn.XLOOKUP(A41,[3]Sheet1!$A$2:$A$115,[3]Sheet1!$C$2:$C$115)</f>
        <v>25531.599999999999</v>
      </c>
      <c r="G41" s="4">
        <f>_xlfn.XLOOKUP(A41,[3]Sheet1!$A$2:$A$115,[3]Sheet1!$D$2:$D$115)</f>
        <v>13986.25</v>
      </c>
      <c r="H41" s="4">
        <f>_xlfn.XLOOKUP(A41,[3]Sheet1!$A$2:$A$115,[3]Sheet1!$E$2:$E$115)</f>
        <v>11625.75</v>
      </c>
      <c r="I41" s="4">
        <f>_xlfn.XLOOKUP(A41,[3]Sheet1!$A$2:$A$115,[3]Sheet1!$F$2:$F$115)</f>
        <v>28772.75</v>
      </c>
      <c r="J41" s="4">
        <f>_xlfn.XLOOKUP(A41,[3]Sheet1!$A$2:$A$115,[3]Sheet1!$G$2:$G$115)</f>
        <v>322.25</v>
      </c>
    </row>
    <row r="42" spans="1:10" x14ac:dyDescent="0.35">
      <c r="A42" s="2">
        <f t="shared" si="0"/>
        <v>43248</v>
      </c>
      <c r="B42">
        <f>_xlfn.XLOOKUP(A42,[1]Sheet1!$A$2:$A$115,[1]Sheet1!$B$2:$B$115)</f>
        <v>6</v>
      </c>
      <c r="C42">
        <f>_xlfn.XLOOKUP(A42,[2]Sheet1!$A$2:$A$115,[2]Sheet1!$B$2:$B$115)</f>
        <v>137.80000000000001</v>
      </c>
      <c r="D42" s="3">
        <f>_xlfn.XLOOKUP(A42,[2]Sheet1!$A$2:$A$115,[2]Sheet1!$C$2:$C$115)</f>
        <v>4.87E-2</v>
      </c>
      <c r="E42" s="4">
        <f>_xlfn.XLOOKUP(A42,[3]Sheet1!$A$2:$A$115,[3]Sheet1!$B$2:$B$115)</f>
        <v>10736.15</v>
      </c>
      <c r="F42" s="4">
        <f>_xlfn.XLOOKUP(A42,[3]Sheet1!$A$2:$A$115,[3]Sheet1!$C$2:$C$115)</f>
        <v>26956.2</v>
      </c>
      <c r="G42" s="4">
        <f>_xlfn.XLOOKUP(A42,[3]Sheet1!$A$2:$A$115,[3]Sheet1!$D$2:$D$115)</f>
        <v>13666</v>
      </c>
      <c r="H42" s="4">
        <f>_xlfn.XLOOKUP(A42,[3]Sheet1!$A$2:$A$115,[3]Sheet1!$E$2:$E$115)</f>
        <v>10994.45</v>
      </c>
      <c r="I42" s="4">
        <f>_xlfn.XLOOKUP(A42,[3]Sheet1!$A$2:$A$115,[3]Sheet1!$F$2:$F$115)</f>
        <v>28814.3</v>
      </c>
      <c r="J42" s="4">
        <f>_xlfn.XLOOKUP(A42,[3]Sheet1!$A$2:$A$115,[3]Sheet1!$G$2:$G$115)</f>
        <v>294.95</v>
      </c>
    </row>
    <row r="43" spans="1:10" x14ac:dyDescent="0.35">
      <c r="A43" s="2">
        <f t="shared" si="0"/>
        <v>43279</v>
      </c>
      <c r="B43">
        <f>_xlfn.XLOOKUP(A43,[1]Sheet1!$A$2:$A$115,[1]Sheet1!$B$2:$B$115)</f>
        <v>6.25</v>
      </c>
      <c r="C43">
        <f>_xlfn.XLOOKUP(A43,[2]Sheet1!$A$2:$A$115,[2]Sheet1!$B$2:$B$115)</f>
        <v>138.5</v>
      </c>
      <c r="D43" s="3">
        <f>_xlfn.XLOOKUP(A43,[2]Sheet1!$A$2:$A$115,[2]Sheet1!$C$2:$C$115)</f>
        <v>4.9200000000000001E-2</v>
      </c>
      <c r="E43" s="4">
        <f>_xlfn.XLOOKUP(A43,[3]Sheet1!$A$2:$A$115,[3]Sheet1!$B$2:$B$115)</f>
        <v>10714.3</v>
      </c>
      <c r="F43" s="4">
        <f>_xlfn.XLOOKUP(A43,[3]Sheet1!$A$2:$A$115,[3]Sheet1!$C$2:$C$115)</f>
        <v>26364.2</v>
      </c>
      <c r="G43" s="4">
        <f>_xlfn.XLOOKUP(A43,[3]Sheet1!$A$2:$A$115,[3]Sheet1!$D$2:$D$115)</f>
        <v>13989.5</v>
      </c>
      <c r="H43" s="4">
        <f>_xlfn.XLOOKUP(A43,[3]Sheet1!$A$2:$A$115,[3]Sheet1!$E$2:$E$115)</f>
        <v>10709.05</v>
      </c>
      <c r="I43" s="4">
        <f>_xlfn.XLOOKUP(A43,[3]Sheet1!$A$2:$A$115,[3]Sheet1!$F$2:$F$115)</f>
        <v>28966</v>
      </c>
      <c r="J43" s="4">
        <f>_xlfn.XLOOKUP(A43,[3]Sheet1!$A$2:$A$115,[3]Sheet1!$G$2:$G$115)</f>
        <v>271.55</v>
      </c>
    </row>
    <row r="44" spans="1:10" x14ac:dyDescent="0.35">
      <c r="A44" s="2">
        <f t="shared" si="0"/>
        <v>43309</v>
      </c>
      <c r="B44">
        <f>_xlfn.XLOOKUP(A44,[1]Sheet1!$A$2:$A$115,[1]Sheet1!$B$2:$B$115)</f>
        <v>6.25</v>
      </c>
      <c r="C44">
        <f>_xlfn.XLOOKUP(A44,[2]Sheet1!$A$2:$A$115,[2]Sheet1!$B$2:$B$115)</f>
        <v>139.80000000000001</v>
      </c>
      <c r="D44" s="3">
        <f>_xlfn.XLOOKUP(A44,[2]Sheet1!$A$2:$A$115,[2]Sheet1!$C$2:$C$115)</f>
        <v>4.1700000000000001E-2</v>
      </c>
      <c r="E44" s="4">
        <f>_xlfn.XLOOKUP(A44,[3]Sheet1!$A$2:$A$115,[3]Sheet1!$B$2:$B$115)</f>
        <v>11356.5</v>
      </c>
      <c r="F44" s="4">
        <f>_xlfn.XLOOKUP(A44,[3]Sheet1!$A$2:$A$115,[3]Sheet1!$C$2:$C$115)</f>
        <v>27764.15</v>
      </c>
      <c r="G44" s="4">
        <f>_xlfn.XLOOKUP(A44,[3]Sheet1!$A$2:$A$115,[3]Sheet1!$D$2:$D$115)</f>
        <v>14587.8</v>
      </c>
      <c r="H44" s="4">
        <f>_xlfn.XLOOKUP(A44,[3]Sheet1!$A$2:$A$115,[3]Sheet1!$E$2:$E$115)</f>
        <v>10973.75</v>
      </c>
      <c r="I44" s="4">
        <f>_xlfn.XLOOKUP(A44,[3]Sheet1!$A$2:$A$115,[3]Sheet1!$F$2:$F$115)</f>
        <v>31007.25</v>
      </c>
      <c r="J44" s="4">
        <f>_xlfn.XLOOKUP(A44,[3]Sheet1!$A$2:$A$115,[3]Sheet1!$G$2:$G$115)</f>
        <v>272.85000000000002</v>
      </c>
    </row>
    <row r="45" spans="1:10" x14ac:dyDescent="0.35">
      <c r="A45" s="2">
        <f t="shared" si="0"/>
        <v>43340</v>
      </c>
      <c r="B45">
        <f>_xlfn.XLOOKUP(A45,[1]Sheet1!$A$2:$A$115,[1]Sheet1!$B$2:$B$115)</f>
        <v>6.5</v>
      </c>
      <c r="C45">
        <f>_xlfn.XLOOKUP(A45,[2]Sheet1!$A$2:$A$115,[2]Sheet1!$B$2:$B$115)</f>
        <v>140.4</v>
      </c>
      <c r="D45" s="3">
        <f>_xlfn.XLOOKUP(A45,[2]Sheet1!$A$2:$A$115,[2]Sheet1!$C$2:$C$115)</f>
        <v>3.6900000000000002E-2</v>
      </c>
      <c r="E45" s="4">
        <f>_xlfn.XLOOKUP(A45,[3]Sheet1!$A$2:$A$115,[3]Sheet1!$B$2:$B$115)</f>
        <v>11680.5</v>
      </c>
      <c r="F45" s="4">
        <f>_xlfn.XLOOKUP(A45,[3]Sheet1!$A$2:$A$115,[3]Sheet1!$C$2:$C$115)</f>
        <v>28061.75</v>
      </c>
      <c r="G45" s="4">
        <f>_xlfn.XLOOKUP(A45,[3]Sheet1!$A$2:$A$115,[3]Sheet1!$D$2:$D$115)</f>
        <v>15811.4</v>
      </c>
      <c r="H45" s="4">
        <f>_xlfn.XLOOKUP(A45,[3]Sheet1!$A$2:$A$115,[3]Sheet1!$E$2:$E$115)</f>
        <v>11009.25</v>
      </c>
      <c r="I45" s="4">
        <f>_xlfn.XLOOKUP(A45,[3]Sheet1!$A$2:$A$115,[3]Sheet1!$F$2:$F$115)</f>
        <v>32911.550000000003</v>
      </c>
      <c r="J45" s="4">
        <f>_xlfn.XLOOKUP(A45,[3]Sheet1!$A$2:$A$115,[3]Sheet1!$G$2:$G$115)</f>
        <v>275.85000000000002</v>
      </c>
    </row>
    <row r="46" spans="1:10" x14ac:dyDescent="0.35">
      <c r="A46" s="2">
        <f t="shared" si="0"/>
        <v>43371</v>
      </c>
      <c r="B46">
        <f>_xlfn.XLOOKUP(A46,[1]Sheet1!$A$2:$A$115,[1]Sheet1!$B$2:$B$115)</f>
        <v>6.5</v>
      </c>
      <c r="C46">
        <f>_xlfn.XLOOKUP(A46,[2]Sheet1!$A$2:$A$115,[2]Sheet1!$B$2:$B$115)</f>
        <v>140.19999999999999</v>
      </c>
      <c r="D46" s="3">
        <f>_xlfn.XLOOKUP(A46,[2]Sheet1!$A$2:$A$115,[2]Sheet1!$C$2:$C$115)</f>
        <v>3.6999999999999998E-2</v>
      </c>
      <c r="E46" s="4">
        <f>_xlfn.XLOOKUP(A46,[3]Sheet1!$A$2:$A$115,[3]Sheet1!$B$2:$B$115)</f>
        <v>10930.45</v>
      </c>
      <c r="F46" s="4">
        <f>_xlfn.XLOOKUP(A46,[3]Sheet1!$A$2:$A$115,[3]Sheet1!$C$2:$C$115)</f>
        <v>25119.85</v>
      </c>
      <c r="G46" s="4">
        <f>_xlfn.XLOOKUP(A46,[3]Sheet1!$A$2:$A$115,[3]Sheet1!$D$2:$D$115)</f>
        <v>15838.05</v>
      </c>
      <c r="H46" s="4">
        <f>_xlfn.XLOOKUP(A46,[3]Sheet1!$A$2:$A$115,[3]Sheet1!$E$2:$E$115)</f>
        <v>9590.25</v>
      </c>
      <c r="I46" s="4">
        <f>_xlfn.XLOOKUP(A46,[3]Sheet1!$A$2:$A$115,[3]Sheet1!$F$2:$F$115)</f>
        <v>29757.7</v>
      </c>
      <c r="J46" s="4">
        <f>_xlfn.XLOOKUP(A46,[3]Sheet1!$A$2:$A$115,[3]Sheet1!$G$2:$G$115)</f>
        <v>219.6</v>
      </c>
    </row>
    <row r="47" spans="1:10" x14ac:dyDescent="0.35">
      <c r="A47" s="2">
        <f t="shared" si="0"/>
        <v>43401</v>
      </c>
      <c r="B47">
        <f>_xlfn.XLOOKUP(A47,[1]Sheet1!$A$2:$A$115,[1]Sheet1!$B$2:$B$115)</f>
        <v>6.5</v>
      </c>
      <c r="C47">
        <f>_xlfn.XLOOKUP(A47,[2]Sheet1!$A$2:$A$115,[2]Sheet1!$B$2:$B$115)</f>
        <v>140.69999999999999</v>
      </c>
      <c r="D47" s="3">
        <f>_xlfn.XLOOKUP(A47,[2]Sheet1!$A$2:$A$115,[2]Sheet1!$C$2:$C$115)</f>
        <v>3.3799999999999997E-2</v>
      </c>
      <c r="E47" s="4">
        <f>_xlfn.XLOOKUP(A47,[3]Sheet1!$A$2:$A$115,[3]Sheet1!$B$2:$B$115)</f>
        <v>10386.6</v>
      </c>
      <c r="F47" s="4">
        <f>_xlfn.XLOOKUP(A47,[3]Sheet1!$A$2:$A$115,[3]Sheet1!$C$2:$C$115)</f>
        <v>25153.25</v>
      </c>
      <c r="G47" s="4">
        <f>_xlfn.XLOOKUP(A47,[3]Sheet1!$A$2:$A$115,[3]Sheet1!$D$2:$D$115)</f>
        <v>14940.1</v>
      </c>
      <c r="H47" s="4">
        <f>_xlfn.XLOOKUP(A47,[3]Sheet1!$A$2:$A$115,[3]Sheet1!$E$2:$E$115)</f>
        <v>8820.5499999999993</v>
      </c>
      <c r="I47" s="4">
        <f>_xlfn.XLOOKUP(A47,[3]Sheet1!$A$2:$A$115,[3]Sheet1!$F$2:$F$115)</f>
        <v>28547.1</v>
      </c>
      <c r="J47" s="4">
        <f>_xlfn.XLOOKUP(A47,[3]Sheet1!$A$2:$A$115,[3]Sheet1!$G$2:$G$115)</f>
        <v>214.9</v>
      </c>
    </row>
    <row r="48" spans="1:10" x14ac:dyDescent="0.35">
      <c r="A48" s="2">
        <f t="shared" si="0"/>
        <v>43432</v>
      </c>
      <c r="B48">
        <f>_xlfn.XLOOKUP(A48,[1]Sheet1!$A$2:$A$115,[1]Sheet1!$B$2:$B$115)</f>
        <v>6.5</v>
      </c>
      <c r="C48">
        <f>_xlfn.XLOOKUP(A48,[2]Sheet1!$A$2:$A$115,[2]Sheet1!$B$2:$B$115)</f>
        <v>140.80000000000001</v>
      </c>
      <c r="D48" s="3">
        <f>_xlfn.XLOOKUP(A48,[2]Sheet1!$A$2:$A$115,[2]Sheet1!$C$2:$C$115)</f>
        <v>2.3300000000000001E-2</v>
      </c>
      <c r="E48" s="4">
        <f>_xlfn.XLOOKUP(A48,[3]Sheet1!$A$2:$A$115,[3]Sheet1!$B$2:$B$115)</f>
        <v>10876.75</v>
      </c>
      <c r="F48" s="4">
        <f>_xlfn.XLOOKUP(A48,[3]Sheet1!$A$2:$A$115,[3]Sheet1!$C$2:$C$115)</f>
        <v>26862.95</v>
      </c>
      <c r="G48" s="4">
        <f>_xlfn.XLOOKUP(A48,[3]Sheet1!$A$2:$A$115,[3]Sheet1!$D$2:$D$115)</f>
        <v>14638.05</v>
      </c>
      <c r="H48" s="4">
        <f>_xlfn.XLOOKUP(A48,[3]Sheet1!$A$2:$A$115,[3]Sheet1!$E$2:$E$115)</f>
        <v>9270.2000000000007</v>
      </c>
      <c r="I48" s="4">
        <f>_xlfn.XLOOKUP(A48,[3]Sheet1!$A$2:$A$115,[3]Sheet1!$F$2:$F$115)</f>
        <v>30126.25</v>
      </c>
      <c r="J48" s="4">
        <f>_xlfn.XLOOKUP(A48,[3]Sheet1!$A$2:$A$115,[3]Sheet1!$G$2:$G$115)</f>
        <v>232</v>
      </c>
    </row>
    <row r="49" spans="1:10" x14ac:dyDescent="0.35">
      <c r="A49" s="2">
        <f t="shared" si="0"/>
        <v>43462</v>
      </c>
      <c r="B49">
        <f>_xlfn.XLOOKUP(A49,[1]Sheet1!$A$2:$A$115,[1]Sheet1!$B$2:$B$115)</f>
        <v>6.5</v>
      </c>
      <c r="C49">
        <f>_xlfn.XLOOKUP(A49,[2]Sheet1!$A$2:$A$115,[2]Sheet1!$B$2:$B$115)</f>
        <v>140.1</v>
      </c>
      <c r="D49" s="3">
        <f>_xlfn.XLOOKUP(A49,[2]Sheet1!$A$2:$A$115,[2]Sheet1!$C$2:$C$115)</f>
        <v>2.1100000000000001E-2</v>
      </c>
      <c r="E49" s="4">
        <f>_xlfn.XLOOKUP(A49,[3]Sheet1!$A$2:$A$115,[3]Sheet1!$B$2:$B$115)</f>
        <v>10862.55</v>
      </c>
      <c r="F49" s="4">
        <f>_xlfn.XLOOKUP(A49,[3]Sheet1!$A$2:$A$115,[3]Sheet1!$C$2:$C$115)</f>
        <v>27160.2</v>
      </c>
      <c r="G49" s="4">
        <f>_xlfn.XLOOKUP(A49,[3]Sheet1!$A$2:$A$115,[3]Sheet1!$D$2:$D$115)</f>
        <v>14440.3</v>
      </c>
      <c r="H49" s="4">
        <f>_xlfn.XLOOKUP(A49,[3]Sheet1!$A$2:$A$115,[3]Sheet1!$E$2:$E$115)</f>
        <v>9235.5499999999993</v>
      </c>
      <c r="I49" s="4">
        <f>_xlfn.XLOOKUP(A49,[3]Sheet1!$A$2:$A$115,[3]Sheet1!$F$2:$F$115)</f>
        <v>30516.65</v>
      </c>
      <c r="J49" s="4">
        <f>_xlfn.XLOOKUP(A49,[3]Sheet1!$A$2:$A$115,[3]Sheet1!$G$2:$G$115)</f>
        <v>232.35</v>
      </c>
    </row>
    <row r="50" spans="1:10" x14ac:dyDescent="0.35">
      <c r="A50" s="2">
        <f t="shared" si="0"/>
        <v>43493</v>
      </c>
      <c r="B50">
        <f>_xlfn.XLOOKUP(A50,[1]Sheet1!$A$2:$A$115,[1]Sheet1!$B$2:$B$115)</f>
        <v>6.5</v>
      </c>
      <c r="C50">
        <f>_xlfn.XLOOKUP(A50,[2]Sheet1!$A$2:$A$115,[2]Sheet1!$B$2:$B$115)</f>
        <v>139.6</v>
      </c>
      <c r="D50" s="3">
        <f>_xlfn.XLOOKUP(A50,[2]Sheet1!$A$2:$A$115,[2]Sheet1!$C$2:$C$115)</f>
        <v>1.9699999999999999E-2</v>
      </c>
      <c r="E50" s="4">
        <f>_xlfn.XLOOKUP(A50,[3]Sheet1!$A$2:$A$115,[3]Sheet1!$B$2:$B$115)</f>
        <v>10830.95</v>
      </c>
      <c r="F50" s="4">
        <f>_xlfn.XLOOKUP(A50,[3]Sheet1!$A$2:$A$115,[3]Sheet1!$C$2:$C$115)</f>
        <v>27295.45</v>
      </c>
      <c r="G50" s="4">
        <f>_xlfn.XLOOKUP(A50,[3]Sheet1!$A$2:$A$115,[3]Sheet1!$D$2:$D$115)</f>
        <v>15499.3</v>
      </c>
      <c r="H50" s="4">
        <f>_xlfn.XLOOKUP(A50,[3]Sheet1!$A$2:$A$115,[3]Sheet1!$E$2:$E$115)</f>
        <v>8218.4</v>
      </c>
      <c r="I50" s="4">
        <f>_xlfn.XLOOKUP(A50,[3]Sheet1!$A$2:$A$115,[3]Sheet1!$F$2:$F$115)</f>
        <v>29800.55</v>
      </c>
      <c r="J50" s="4">
        <f>_xlfn.XLOOKUP(A50,[3]Sheet1!$A$2:$A$115,[3]Sheet1!$G$2:$G$115)</f>
        <v>228.55</v>
      </c>
    </row>
    <row r="51" spans="1:10" x14ac:dyDescent="0.35">
      <c r="A51" s="2">
        <f t="shared" si="0"/>
        <v>43524</v>
      </c>
      <c r="B51">
        <f>_xlfn.XLOOKUP(A51,[1]Sheet1!$A$2:$A$115,[1]Sheet1!$B$2:$B$115)</f>
        <v>6.25</v>
      </c>
      <c r="C51">
        <f>_xlfn.XLOOKUP(A51,[2]Sheet1!$A$2:$A$115,[2]Sheet1!$B$2:$B$115)</f>
        <v>139.9</v>
      </c>
      <c r="D51" s="3">
        <f>_xlfn.XLOOKUP(A51,[2]Sheet1!$A$2:$A$115,[2]Sheet1!$C$2:$C$115)</f>
        <v>2.5700000000000001E-2</v>
      </c>
      <c r="E51" s="4">
        <f>_xlfn.XLOOKUP(A51,[3]Sheet1!$A$2:$A$115,[3]Sheet1!$B$2:$B$115)</f>
        <v>10792.5</v>
      </c>
      <c r="F51" s="4">
        <f>_xlfn.XLOOKUP(A51,[3]Sheet1!$A$2:$A$115,[3]Sheet1!$C$2:$C$115)</f>
        <v>26789.9</v>
      </c>
      <c r="G51" s="4">
        <f>_xlfn.XLOOKUP(A51,[3]Sheet1!$A$2:$A$115,[3]Sheet1!$D$2:$D$115)</f>
        <v>15732</v>
      </c>
      <c r="H51" s="4">
        <f>_xlfn.XLOOKUP(A51,[3]Sheet1!$A$2:$A$115,[3]Sheet1!$E$2:$E$115)</f>
        <v>8355.15</v>
      </c>
      <c r="I51" s="4">
        <f>_xlfn.XLOOKUP(A51,[3]Sheet1!$A$2:$A$115,[3]Sheet1!$F$2:$F$115)</f>
        <v>29262.85</v>
      </c>
      <c r="J51" s="4">
        <f>_xlfn.XLOOKUP(A51,[3]Sheet1!$A$2:$A$115,[3]Sheet1!$G$2:$G$115)</f>
        <v>230.25</v>
      </c>
    </row>
    <row r="52" spans="1:10" x14ac:dyDescent="0.35">
      <c r="A52" s="2">
        <f t="shared" si="0"/>
        <v>43552</v>
      </c>
      <c r="B52">
        <f>_xlfn.XLOOKUP(A52,[1]Sheet1!$A$2:$A$115,[1]Sheet1!$B$2:$B$115)</f>
        <v>6.25</v>
      </c>
      <c r="C52">
        <f>_xlfn.XLOOKUP(A52,[2]Sheet1!$A$2:$A$115,[2]Sheet1!$B$2:$B$115)</f>
        <v>140.4</v>
      </c>
      <c r="D52" s="3">
        <f>_xlfn.XLOOKUP(A52,[2]Sheet1!$A$2:$A$115,[2]Sheet1!$C$2:$C$115)</f>
        <v>2.86E-2</v>
      </c>
      <c r="E52" s="4">
        <f>_xlfn.XLOOKUP(A52,[3]Sheet1!$A$2:$A$115,[3]Sheet1!$B$2:$B$115)</f>
        <v>11623.9</v>
      </c>
      <c r="F52" s="4">
        <f>_xlfn.XLOOKUP(A52,[3]Sheet1!$A$2:$A$115,[3]Sheet1!$C$2:$C$115)</f>
        <v>30426.799999999999</v>
      </c>
      <c r="G52" s="4">
        <f>_xlfn.XLOOKUP(A52,[3]Sheet1!$A$2:$A$115,[3]Sheet1!$D$2:$D$115)</f>
        <v>15628.2</v>
      </c>
      <c r="H52" s="4">
        <f>_xlfn.XLOOKUP(A52,[3]Sheet1!$A$2:$A$115,[3]Sheet1!$E$2:$E$115)</f>
        <v>8335.35</v>
      </c>
      <c r="I52" s="4">
        <f>_xlfn.XLOOKUP(A52,[3]Sheet1!$A$2:$A$115,[3]Sheet1!$F$2:$F$115)</f>
        <v>30321.4</v>
      </c>
      <c r="J52" s="4">
        <f>_xlfn.XLOOKUP(A52,[3]Sheet1!$A$2:$A$115,[3]Sheet1!$G$2:$G$115)</f>
        <v>269.2</v>
      </c>
    </row>
    <row r="53" spans="1:10" x14ac:dyDescent="0.35">
      <c r="A53" s="2">
        <f t="shared" si="0"/>
        <v>43583</v>
      </c>
      <c r="B53">
        <f>_xlfn.XLOOKUP(A53,[1]Sheet1!$A$2:$A$115,[1]Sheet1!$B$2:$B$115)</f>
        <v>6</v>
      </c>
      <c r="C53">
        <f>_xlfn.XLOOKUP(A53,[2]Sheet1!$A$2:$A$115,[2]Sheet1!$B$2:$B$115)</f>
        <v>141.19999999999999</v>
      </c>
      <c r="D53" s="3">
        <f>_xlfn.XLOOKUP(A53,[2]Sheet1!$A$2:$A$115,[2]Sheet1!$C$2:$C$115)</f>
        <v>2.9899999999999999E-2</v>
      </c>
      <c r="E53" s="4">
        <f>_xlfn.XLOOKUP(A53,[3]Sheet1!$A$2:$A$115,[3]Sheet1!$B$2:$B$115)</f>
        <v>11748.15</v>
      </c>
      <c r="F53" s="4">
        <f>_xlfn.XLOOKUP(A53,[3]Sheet1!$A$2:$A$115,[3]Sheet1!$C$2:$C$115)</f>
        <v>29764.799999999999</v>
      </c>
      <c r="G53" s="4">
        <f>_xlfn.XLOOKUP(A53,[3]Sheet1!$A$2:$A$115,[3]Sheet1!$D$2:$D$115)</f>
        <v>16705.400000000001</v>
      </c>
      <c r="H53" s="4">
        <f>_xlfn.XLOOKUP(A53,[3]Sheet1!$A$2:$A$115,[3]Sheet1!$E$2:$E$115)</f>
        <v>8350.6</v>
      </c>
      <c r="I53" s="4">
        <f>_xlfn.XLOOKUP(A53,[3]Sheet1!$A$2:$A$115,[3]Sheet1!$F$2:$F$115)</f>
        <v>30336.9</v>
      </c>
      <c r="J53" s="4">
        <f>_xlfn.XLOOKUP(A53,[3]Sheet1!$A$2:$A$115,[3]Sheet1!$G$2:$G$115)</f>
        <v>258.3</v>
      </c>
    </row>
    <row r="54" spans="1:10" x14ac:dyDescent="0.35">
      <c r="A54" s="2">
        <f t="shared" si="0"/>
        <v>43613</v>
      </c>
      <c r="B54">
        <f>_xlfn.XLOOKUP(A54,[1]Sheet1!$A$2:$A$115,[1]Sheet1!$B$2:$B$115)</f>
        <v>6</v>
      </c>
      <c r="C54">
        <f>_xlfn.XLOOKUP(A54,[2]Sheet1!$A$2:$A$115,[2]Sheet1!$B$2:$B$115)</f>
        <v>142</v>
      </c>
      <c r="D54" s="3">
        <f>_xlfn.XLOOKUP(A54,[2]Sheet1!$A$2:$A$115,[2]Sheet1!$C$2:$C$115)</f>
        <v>3.0499999999999999E-2</v>
      </c>
      <c r="E54" s="4">
        <f>_xlfn.XLOOKUP(A54,[3]Sheet1!$A$2:$A$115,[3]Sheet1!$B$2:$B$115)</f>
        <v>11922.8</v>
      </c>
      <c r="F54" s="4">
        <f>_xlfn.XLOOKUP(A54,[3]Sheet1!$A$2:$A$115,[3]Sheet1!$C$2:$C$115)</f>
        <v>31375.4</v>
      </c>
      <c r="G54" s="4">
        <f>_xlfn.XLOOKUP(A54,[3]Sheet1!$A$2:$A$115,[3]Sheet1!$D$2:$D$115)</f>
        <v>16160.65</v>
      </c>
      <c r="H54" s="4">
        <f>_xlfn.XLOOKUP(A54,[3]Sheet1!$A$2:$A$115,[3]Sheet1!$E$2:$E$115)</f>
        <v>8175.5</v>
      </c>
      <c r="I54" s="4">
        <f>_xlfn.XLOOKUP(A54,[3]Sheet1!$A$2:$A$115,[3]Sheet1!$F$2:$F$115)</f>
        <v>29850.400000000001</v>
      </c>
      <c r="J54" s="4">
        <f>_xlfn.XLOOKUP(A54,[3]Sheet1!$A$2:$A$115,[3]Sheet1!$G$2:$G$115)</f>
        <v>283.95</v>
      </c>
    </row>
    <row r="55" spans="1:10" x14ac:dyDescent="0.35">
      <c r="A55" s="2">
        <f t="shared" si="0"/>
        <v>43644</v>
      </c>
      <c r="B55">
        <f>_xlfn.XLOOKUP(A55,[1]Sheet1!$A$2:$A$115,[1]Sheet1!$B$2:$B$115)</f>
        <v>5.75</v>
      </c>
      <c r="C55">
        <f>_xlfn.XLOOKUP(A55,[2]Sheet1!$A$2:$A$115,[2]Sheet1!$B$2:$B$115)</f>
        <v>142.9</v>
      </c>
      <c r="D55" s="3">
        <f>_xlfn.XLOOKUP(A55,[2]Sheet1!$A$2:$A$115,[2]Sheet1!$C$2:$C$115)</f>
        <v>3.1800000000000002E-2</v>
      </c>
      <c r="E55" s="4">
        <f>_xlfn.XLOOKUP(A55,[3]Sheet1!$A$2:$A$115,[3]Sheet1!$B$2:$B$115)</f>
        <v>11788.85</v>
      </c>
      <c r="F55" s="4">
        <f>_xlfn.XLOOKUP(A55,[3]Sheet1!$A$2:$A$115,[3]Sheet1!$C$2:$C$115)</f>
        <v>31105.200000000001</v>
      </c>
      <c r="G55" s="4">
        <f>_xlfn.XLOOKUP(A55,[3]Sheet1!$A$2:$A$115,[3]Sheet1!$D$2:$D$115)</f>
        <v>15936.45</v>
      </c>
      <c r="H55" s="4">
        <f>_xlfn.XLOOKUP(A55,[3]Sheet1!$A$2:$A$115,[3]Sheet1!$E$2:$E$115)</f>
        <v>7928.05</v>
      </c>
      <c r="I55" s="4">
        <f>_xlfn.XLOOKUP(A55,[3]Sheet1!$A$2:$A$115,[3]Sheet1!$F$2:$F$115)</f>
        <v>29546.05</v>
      </c>
      <c r="J55" s="4">
        <f>_xlfn.XLOOKUP(A55,[3]Sheet1!$A$2:$A$115,[3]Sheet1!$G$2:$G$115)</f>
        <v>284.8</v>
      </c>
    </row>
    <row r="56" spans="1:10" x14ac:dyDescent="0.35">
      <c r="A56" s="2">
        <f t="shared" si="0"/>
        <v>43674</v>
      </c>
      <c r="B56">
        <f>_xlfn.XLOOKUP(A56,[1]Sheet1!$A$2:$A$115,[1]Sheet1!$B$2:$B$115)</f>
        <v>5.75</v>
      </c>
      <c r="C56">
        <f>_xlfn.XLOOKUP(A56,[2]Sheet1!$A$2:$A$115,[2]Sheet1!$B$2:$B$115)</f>
        <v>144.19999999999999</v>
      </c>
      <c r="D56" s="3">
        <f>_xlfn.XLOOKUP(A56,[2]Sheet1!$A$2:$A$115,[2]Sheet1!$C$2:$C$115)</f>
        <v>3.15E-2</v>
      </c>
      <c r="E56" s="4">
        <f>_xlfn.XLOOKUP(A56,[3]Sheet1!$A$2:$A$115,[3]Sheet1!$B$2:$B$115)</f>
        <v>11118</v>
      </c>
      <c r="F56" s="4">
        <f>_xlfn.XLOOKUP(A56,[3]Sheet1!$A$2:$A$115,[3]Sheet1!$C$2:$C$115)</f>
        <v>28876</v>
      </c>
      <c r="G56" s="4">
        <f>_xlfn.XLOOKUP(A56,[3]Sheet1!$A$2:$A$115,[3]Sheet1!$D$2:$D$115)</f>
        <v>15620.2</v>
      </c>
      <c r="H56" s="4">
        <f>_xlfn.XLOOKUP(A56,[3]Sheet1!$A$2:$A$115,[3]Sheet1!$E$2:$E$115)</f>
        <v>6851.65</v>
      </c>
      <c r="I56" s="4">
        <f>_xlfn.XLOOKUP(A56,[3]Sheet1!$A$2:$A$115,[3]Sheet1!$F$2:$F$115)</f>
        <v>29065.95</v>
      </c>
      <c r="J56" s="4">
        <f>_xlfn.XLOOKUP(A56,[3]Sheet1!$A$2:$A$115,[3]Sheet1!$G$2:$G$115)</f>
        <v>267.45</v>
      </c>
    </row>
    <row r="57" spans="1:10" x14ac:dyDescent="0.35">
      <c r="A57" s="2">
        <f t="shared" si="0"/>
        <v>43705</v>
      </c>
      <c r="B57">
        <f>_xlfn.XLOOKUP(A57,[1]Sheet1!$A$2:$A$115,[1]Sheet1!$B$2:$B$115)</f>
        <v>5.4</v>
      </c>
      <c r="C57">
        <f>_xlfn.XLOOKUP(A57,[2]Sheet1!$A$2:$A$115,[2]Sheet1!$B$2:$B$115)</f>
        <v>145</v>
      </c>
      <c r="D57" s="3">
        <f>_xlfn.XLOOKUP(A57,[2]Sheet1!$A$2:$A$115,[2]Sheet1!$C$2:$C$115)</f>
        <v>3.2800000000000003E-2</v>
      </c>
      <c r="E57" s="4">
        <f>_xlfn.XLOOKUP(A57,[3]Sheet1!$A$2:$A$115,[3]Sheet1!$B$2:$B$115)</f>
        <v>11023.25</v>
      </c>
      <c r="F57" s="4">
        <f>_xlfn.XLOOKUP(A57,[3]Sheet1!$A$2:$A$115,[3]Sheet1!$C$2:$C$115)</f>
        <v>27427.85</v>
      </c>
      <c r="G57" s="4">
        <f>_xlfn.XLOOKUP(A57,[3]Sheet1!$A$2:$A$115,[3]Sheet1!$D$2:$D$115)</f>
        <v>16010.4</v>
      </c>
      <c r="H57" s="4">
        <f>_xlfn.XLOOKUP(A57,[3]Sheet1!$A$2:$A$115,[3]Sheet1!$E$2:$E$115)</f>
        <v>7009.3</v>
      </c>
      <c r="I57" s="4">
        <f>_xlfn.XLOOKUP(A57,[3]Sheet1!$A$2:$A$115,[3]Sheet1!$F$2:$F$115)</f>
        <v>29257.35</v>
      </c>
      <c r="J57" s="4">
        <f>_xlfn.XLOOKUP(A57,[3]Sheet1!$A$2:$A$115,[3]Sheet1!$G$2:$G$115)</f>
        <v>267.2</v>
      </c>
    </row>
    <row r="58" spans="1:10" x14ac:dyDescent="0.35">
      <c r="A58" s="2">
        <f t="shared" si="0"/>
        <v>43736</v>
      </c>
      <c r="B58">
        <f>_xlfn.XLOOKUP(A58,[1]Sheet1!$A$2:$A$115,[1]Sheet1!$B$2:$B$115)</f>
        <v>5.4</v>
      </c>
      <c r="C58">
        <f>_xlfn.XLOOKUP(A58,[2]Sheet1!$A$2:$A$115,[2]Sheet1!$B$2:$B$115)</f>
        <v>145.80000000000001</v>
      </c>
      <c r="D58" s="3">
        <f>_xlfn.XLOOKUP(A58,[2]Sheet1!$A$2:$A$115,[2]Sheet1!$C$2:$C$115)</f>
        <v>3.9899999999999998E-2</v>
      </c>
      <c r="E58" s="4">
        <f>_xlfn.XLOOKUP(A58,[3]Sheet1!$A$2:$A$115,[3]Sheet1!$B$2:$B$115)</f>
        <v>11474.45</v>
      </c>
      <c r="F58" s="4">
        <f>_xlfn.XLOOKUP(A58,[3]Sheet1!$A$2:$A$115,[3]Sheet1!$C$2:$C$115)</f>
        <v>29103.15</v>
      </c>
      <c r="G58" s="4">
        <f>_xlfn.XLOOKUP(A58,[3]Sheet1!$A$2:$A$115,[3]Sheet1!$D$2:$D$115)</f>
        <v>15540.15</v>
      </c>
      <c r="H58" s="4">
        <f>_xlfn.XLOOKUP(A58,[3]Sheet1!$A$2:$A$115,[3]Sheet1!$E$2:$E$115)</f>
        <v>7493.15</v>
      </c>
      <c r="I58" s="4">
        <f>_xlfn.XLOOKUP(A58,[3]Sheet1!$A$2:$A$115,[3]Sheet1!$F$2:$F$115)</f>
        <v>31134.5</v>
      </c>
      <c r="J58" s="4">
        <f>_xlfn.XLOOKUP(A58,[3]Sheet1!$A$2:$A$115,[3]Sheet1!$G$2:$G$115)</f>
        <v>258.75</v>
      </c>
    </row>
    <row r="59" spans="1:10" x14ac:dyDescent="0.35">
      <c r="A59" s="2">
        <f t="shared" si="0"/>
        <v>43766</v>
      </c>
      <c r="B59">
        <f>_xlfn.XLOOKUP(A59,[1]Sheet1!$A$2:$A$115,[1]Sheet1!$B$2:$B$115)</f>
        <v>5.15</v>
      </c>
      <c r="C59">
        <f>_xlfn.XLOOKUP(A59,[2]Sheet1!$A$2:$A$115,[2]Sheet1!$B$2:$B$115)</f>
        <v>147.19999999999999</v>
      </c>
      <c r="D59" s="3">
        <f>_xlfn.XLOOKUP(A59,[2]Sheet1!$A$2:$A$115,[2]Sheet1!$C$2:$C$115)</f>
        <v>4.6199999999999998E-2</v>
      </c>
      <c r="E59" s="4">
        <f>_xlfn.XLOOKUP(A59,[3]Sheet1!$A$2:$A$115,[3]Sheet1!$B$2:$B$115)</f>
        <v>11877.45</v>
      </c>
      <c r="F59" s="4">
        <f>_xlfn.XLOOKUP(A59,[3]Sheet1!$A$2:$A$115,[3]Sheet1!$C$2:$C$115)</f>
        <v>30066.25</v>
      </c>
      <c r="G59" s="4">
        <f>_xlfn.XLOOKUP(A59,[3]Sheet1!$A$2:$A$115,[3]Sheet1!$D$2:$D$115)</f>
        <v>15559.4</v>
      </c>
      <c r="H59" s="4">
        <f>_xlfn.XLOOKUP(A59,[3]Sheet1!$A$2:$A$115,[3]Sheet1!$E$2:$E$115)</f>
        <v>8449.5</v>
      </c>
      <c r="I59" s="4">
        <f>_xlfn.XLOOKUP(A59,[3]Sheet1!$A$2:$A$115,[3]Sheet1!$F$2:$F$115)</f>
        <v>32319.75</v>
      </c>
      <c r="J59" s="4">
        <f>_xlfn.XLOOKUP(A59,[3]Sheet1!$A$2:$A$115,[3]Sheet1!$G$2:$G$115)</f>
        <v>269</v>
      </c>
    </row>
    <row r="60" spans="1:10" x14ac:dyDescent="0.35">
      <c r="A60" s="2">
        <f t="shared" si="0"/>
        <v>43797</v>
      </c>
      <c r="B60">
        <f>_xlfn.XLOOKUP(A60,[1]Sheet1!$A$2:$A$115,[1]Sheet1!$B$2:$B$115)</f>
        <v>5.15</v>
      </c>
      <c r="C60">
        <f>_xlfn.XLOOKUP(A60,[2]Sheet1!$A$2:$A$115,[2]Sheet1!$B$2:$B$115)</f>
        <v>148.6</v>
      </c>
      <c r="D60" s="3">
        <f>_xlfn.XLOOKUP(A60,[2]Sheet1!$A$2:$A$115,[2]Sheet1!$C$2:$C$115)</f>
        <v>5.5399999999999998E-2</v>
      </c>
      <c r="E60" s="4">
        <f>_xlfn.XLOOKUP(A60,[3]Sheet1!$A$2:$A$115,[3]Sheet1!$B$2:$B$115)</f>
        <v>12056.05</v>
      </c>
      <c r="F60" s="4">
        <f>_xlfn.XLOOKUP(A60,[3]Sheet1!$A$2:$A$115,[3]Sheet1!$C$2:$C$115)</f>
        <v>31946.1</v>
      </c>
      <c r="G60" s="4">
        <f>_xlfn.XLOOKUP(A60,[3]Sheet1!$A$2:$A$115,[3]Sheet1!$D$2:$D$115)</f>
        <v>14998.05</v>
      </c>
      <c r="H60" s="4">
        <f>_xlfn.XLOOKUP(A60,[3]Sheet1!$A$2:$A$115,[3]Sheet1!$E$2:$E$115)</f>
        <v>8086</v>
      </c>
      <c r="I60" s="4">
        <f>_xlfn.XLOOKUP(A60,[3]Sheet1!$A$2:$A$115,[3]Sheet1!$F$2:$F$115)</f>
        <v>30975.5</v>
      </c>
      <c r="J60" s="4">
        <f>_xlfn.XLOOKUP(A60,[3]Sheet1!$A$2:$A$115,[3]Sheet1!$G$2:$G$115)</f>
        <v>282.05</v>
      </c>
    </row>
    <row r="61" spans="1:10" x14ac:dyDescent="0.35">
      <c r="A61" s="2">
        <f t="shared" si="0"/>
        <v>43827</v>
      </c>
      <c r="B61">
        <f>_xlfn.XLOOKUP(A61,[1]Sheet1!$A$2:$A$115,[1]Sheet1!$B$2:$B$115)</f>
        <v>5.15</v>
      </c>
      <c r="C61">
        <f>_xlfn.XLOOKUP(A61,[2]Sheet1!$A$2:$A$115,[2]Sheet1!$B$2:$B$115)</f>
        <v>150.4</v>
      </c>
      <c r="D61" s="3">
        <f>_xlfn.XLOOKUP(A61,[2]Sheet1!$A$2:$A$115,[2]Sheet1!$C$2:$C$115)</f>
        <v>7.3499999999999996E-2</v>
      </c>
      <c r="E61" s="4">
        <f>_xlfn.XLOOKUP(A61,[3]Sheet1!$A$2:$A$115,[3]Sheet1!$B$2:$B$115)</f>
        <v>12168.45</v>
      </c>
      <c r="F61" s="4">
        <f>_xlfn.XLOOKUP(A61,[3]Sheet1!$A$2:$A$115,[3]Sheet1!$C$2:$C$115)</f>
        <v>32161.65</v>
      </c>
      <c r="G61" s="4">
        <f>_xlfn.XLOOKUP(A61,[3]Sheet1!$A$2:$A$115,[3]Sheet1!$D$2:$D$115)</f>
        <v>15652.4</v>
      </c>
      <c r="H61" s="4">
        <f>_xlfn.XLOOKUP(A61,[3]Sheet1!$A$2:$A$115,[3]Sheet1!$E$2:$E$115)</f>
        <v>8248.2999999999993</v>
      </c>
      <c r="I61" s="4">
        <f>_xlfn.XLOOKUP(A61,[3]Sheet1!$A$2:$A$115,[3]Sheet1!$F$2:$F$115)</f>
        <v>30121.5</v>
      </c>
      <c r="J61" s="4">
        <f>_xlfn.XLOOKUP(A61,[3]Sheet1!$A$2:$A$115,[3]Sheet1!$G$2:$G$115)</f>
        <v>298.55</v>
      </c>
    </row>
    <row r="62" spans="1:10" x14ac:dyDescent="0.35">
      <c r="A62" s="2">
        <f t="shared" si="0"/>
        <v>43858</v>
      </c>
      <c r="B62">
        <f>_xlfn.XLOOKUP(A62,[1]Sheet1!$A$2:$A$115,[1]Sheet1!$B$2:$B$115)</f>
        <v>5.15</v>
      </c>
      <c r="C62">
        <f>_xlfn.XLOOKUP(A62,[2]Sheet1!$A$2:$A$115,[2]Sheet1!$B$2:$B$115)</f>
        <v>150.19999999999999</v>
      </c>
      <c r="D62" s="3">
        <f>_xlfn.XLOOKUP(A62,[2]Sheet1!$A$2:$A$115,[2]Sheet1!$C$2:$C$115)</f>
        <v>7.5899999999999995E-2</v>
      </c>
      <c r="E62" s="4">
        <f>_xlfn.XLOOKUP(A62,[3]Sheet1!$A$2:$A$115,[3]Sheet1!$B$2:$B$115)</f>
        <v>11962.1</v>
      </c>
      <c r="F62" s="4">
        <f>_xlfn.XLOOKUP(A62,[3]Sheet1!$A$2:$A$115,[3]Sheet1!$C$2:$C$115)</f>
        <v>30833.599999999999</v>
      </c>
      <c r="G62" s="4">
        <f>_xlfn.XLOOKUP(A62,[3]Sheet1!$A$2:$A$115,[3]Sheet1!$D$2:$D$115)</f>
        <v>16144.15</v>
      </c>
      <c r="H62" s="4">
        <f>_xlfn.XLOOKUP(A62,[3]Sheet1!$A$2:$A$115,[3]Sheet1!$E$2:$E$115)</f>
        <v>8086.55</v>
      </c>
      <c r="I62" s="4">
        <f>_xlfn.XLOOKUP(A62,[3]Sheet1!$A$2:$A$115,[3]Sheet1!$F$2:$F$115)</f>
        <v>30775.3</v>
      </c>
      <c r="J62" s="4">
        <f>_xlfn.XLOOKUP(A62,[3]Sheet1!$A$2:$A$115,[3]Sheet1!$G$2:$G$115)</f>
        <v>331.05</v>
      </c>
    </row>
    <row r="63" spans="1:10" x14ac:dyDescent="0.35">
      <c r="A63" s="2">
        <f t="shared" si="0"/>
        <v>43889</v>
      </c>
      <c r="B63">
        <f>_xlfn.XLOOKUP(A63,[1]Sheet1!$A$2:$A$115,[1]Sheet1!$B$2:$B$115)</f>
        <v>5.15</v>
      </c>
      <c r="C63">
        <f>_xlfn.XLOOKUP(A63,[2]Sheet1!$A$2:$A$115,[2]Sheet1!$B$2:$B$115)</f>
        <v>149.1</v>
      </c>
      <c r="D63" s="3">
        <f>_xlfn.XLOOKUP(A63,[2]Sheet1!$A$2:$A$115,[2]Sheet1!$C$2:$C$115)</f>
        <v>6.5799999999999997E-2</v>
      </c>
      <c r="E63" s="4">
        <f>_xlfn.XLOOKUP(A63,[3]Sheet1!$A$2:$A$115,[3]Sheet1!$B$2:$B$115)</f>
        <v>11201.75</v>
      </c>
      <c r="F63" s="4">
        <f>_xlfn.XLOOKUP(A63,[3]Sheet1!$A$2:$A$115,[3]Sheet1!$C$2:$C$115)</f>
        <v>29147.15</v>
      </c>
      <c r="G63" s="4">
        <f>_xlfn.XLOOKUP(A63,[3]Sheet1!$A$2:$A$115,[3]Sheet1!$D$2:$D$115)</f>
        <v>15212.95</v>
      </c>
      <c r="H63" s="4">
        <f>_xlfn.XLOOKUP(A63,[3]Sheet1!$A$2:$A$115,[3]Sheet1!$E$2:$E$115)</f>
        <v>6903.95</v>
      </c>
      <c r="I63" s="4">
        <f>_xlfn.XLOOKUP(A63,[3]Sheet1!$A$2:$A$115,[3]Sheet1!$F$2:$F$115)</f>
        <v>29310.25</v>
      </c>
      <c r="J63" s="4">
        <f>_xlfn.XLOOKUP(A63,[3]Sheet1!$A$2:$A$115,[3]Sheet1!$G$2:$G$115)</f>
        <v>280.55</v>
      </c>
    </row>
    <row r="64" spans="1:10" x14ac:dyDescent="0.35">
      <c r="A64" s="2">
        <f t="shared" si="0"/>
        <v>43918</v>
      </c>
      <c r="B64" s="4">
        <f>_xlfn.XLOOKUP(A64,[1]Sheet1!$A$2:$A$115,[1]Sheet1!$B$2:$B$115)</f>
        <v>4.4000000000000004</v>
      </c>
      <c r="C64">
        <f>_xlfn.XLOOKUP(A64,[2]Sheet1!$A$2:$A$115,[2]Sheet1!$B$2:$B$115)</f>
        <v>148.6</v>
      </c>
      <c r="D64" s="3">
        <f>_xlfn.XLOOKUP(A64,[2]Sheet1!$A$2:$A$115,[2]Sheet1!$C$2:$C$115)</f>
        <v>5.8400000000000001E-2</v>
      </c>
      <c r="E64" s="4">
        <f>_xlfn.XLOOKUP(A64,[3]Sheet1!$A$2:$A$115,[3]Sheet1!$B$2:$B$115)</f>
        <v>8597.75</v>
      </c>
      <c r="F64" s="4">
        <f>_xlfn.XLOOKUP(A64,[3]Sheet1!$A$2:$A$115,[3]Sheet1!$C$2:$C$115)</f>
        <v>19144</v>
      </c>
      <c r="G64" s="4">
        <f>_xlfn.XLOOKUP(A64,[3]Sheet1!$A$2:$A$115,[3]Sheet1!$D$2:$D$115)</f>
        <v>12763.65</v>
      </c>
      <c r="H64" s="4">
        <f>_xlfn.XLOOKUP(A64,[3]Sheet1!$A$2:$A$115,[3]Sheet1!$E$2:$E$115)</f>
        <v>4731.3</v>
      </c>
      <c r="I64" s="4">
        <f>_xlfn.XLOOKUP(A64,[3]Sheet1!$A$2:$A$115,[3]Sheet1!$F$2:$F$115)</f>
        <v>27319.200000000001</v>
      </c>
      <c r="J64" s="4">
        <f>_xlfn.XLOOKUP(A64,[3]Sheet1!$A$2:$A$115,[3]Sheet1!$G$2:$G$115)</f>
        <v>175.5</v>
      </c>
    </row>
    <row r="65" spans="1:10" x14ac:dyDescent="0.35">
      <c r="A65" s="2">
        <f t="shared" si="0"/>
        <v>43949</v>
      </c>
      <c r="B65" s="4">
        <f>_xlfn.XLOOKUP(A65,[1]Sheet1!$A$2:$A$115,[1]Sheet1!$B$2:$B$115)</f>
        <v>4.4000000000000004</v>
      </c>
      <c r="C65">
        <f>_xlfn.XLOOKUP(A65,[2]Sheet1!$A$2:$A$115,[2]Sheet1!$B$2:$B$115)</f>
        <v>151.4</v>
      </c>
      <c r="D65" s="3" t="str">
        <f>_xlfn.XLOOKUP(A65,[2]Sheet1!$A$2:$A$115,[2]Sheet1!$C$2:$C$115)</f>
        <v>-</v>
      </c>
      <c r="E65" s="4">
        <f>_xlfn.XLOOKUP(A65,[3]Sheet1!$A$2:$A$115,[3]Sheet1!$B$2:$B$115)</f>
        <v>9859.9</v>
      </c>
      <c r="F65" s="4">
        <f>_xlfn.XLOOKUP(A65,[3]Sheet1!$A$2:$A$115,[3]Sheet1!$C$2:$C$115)</f>
        <v>21534.5</v>
      </c>
      <c r="G65" s="4">
        <f>_xlfn.XLOOKUP(A65,[3]Sheet1!$A$2:$A$115,[3]Sheet1!$D$2:$D$115)</f>
        <v>14108.35</v>
      </c>
      <c r="H65" s="4">
        <f>_xlfn.XLOOKUP(A65,[3]Sheet1!$A$2:$A$115,[3]Sheet1!$E$2:$E$115)</f>
        <v>5901.4</v>
      </c>
      <c r="I65" s="4">
        <f>_xlfn.XLOOKUP(A65,[3]Sheet1!$A$2:$A$115,[3]Sheet1!$F$2:$F$115)</f>
        <v>28669.3</v>
      </c>
      <c r="J65" s="4">
        <f>_xlfn.XLOOKUP(A65,[3]Sheet1!$A$2:$A$115,[3]Sheet1!$G$2:$G$115)</f>
        <v>187.3</v>
      </c>
    </row>
    <row r="66" spans="1:10" x14ac:dyDescent="0.35">
      <c r="A66" s="2">
        <f t="shared" si="0"/>
        <v>43979</v>
      </c>
      <c r="B66" s="4">
        <f>_xlfn.XLOOKUP(A66,[1]Sheet1!$A$2:$A$115,[1]Sheet1!$B$2:$B$115)</f>
        <v>4</v>
      </c>
      <c r="C66">
        <f>_xlfn.XLOOKUP(A66,[2]Sheet1!$A$2:$A$115,[2]Sheet1!$B$2:$B$115)</f>
        <v>150.9</v>
      </c>
      <c r="D66" s="3" t="str">
        <f>_xlfn.XLOOKUP(A66,[2]Sheet1!$A$2:$A$115,[2]Sheet1!$C$2:$C$115)</f>
        <v>-</v>
      </c>
      <c r="E66" s="4">
        <f>_xlfn.XLOOKUP(A66,[3]Sheet1!$A$2:$A$115,[3]Sheet1!$B$2:$B$115)</f>
        <v>9580.2999999999993</v>
      </c>
      <c r="F66" s="4">
        <f>_xlfn.XLOOKUP(A66,[3]Sheet1!$A$2:$A$115,[3]Sheet1!$C$2:$C$115)</f>
        <v>19297.25</v>
      </c>
      <c r="G66" s="4">
        <f>_xlfn.XLOOKUP(A66,[3]Sheet1!$A$2:$A$115,[3]Sheet1!$D$2:$D$115)</f>
        <v>14010.5</v>
      </c>
      <c r="H66" s="4">
        <f>_xlfn.XLOOKUP(A66,[3]Sheet1!$A$2:$A$115,[3]Sheet1!$E$2:$E$115)</f>
        <v>6218.8</v>
      </c>
      <c r="I66" s="4">
        <f>_xlfn.XLOOKUP(A66,[3]Sheet1!$A$2:$A$115,[3]Sheet1!$F$2:$F$115)</f>
        <v>29296.95</v>
      </c>
      <c r="J66" s="4">
        <f>_xlfn.XLOOKUP(A66,[3]Sheet1!$A$2:$A$115,[3]Sheet1!$G$2:$G$115)</f>
        <v>180.1</v>
      </c>
    </row>
    <row r="67" spans="1:10" x14ac:dyDescent="0.35">
      <c r="A67" s="2">
        <f t="shared" si="0"/>
        <v>44010</v>
      </c>
      <c r="B67" s="4">
        <f>_xlfn.XLOOKUP(A67,[1]Sheet1!$A$2:$A$115,[1]Sheet1!$B$2:$B$115)</f>
        <v>4</v>
      </c>
      <c r="C67">
        <f>_xlfn.XLOOKUP(A67,[2]Sheet1!$A$2:$A$115,[2]Sheet1!$B$2:$B$115)</f>
        <v>151.80000000000001</v>
      </c>
      <c r="D67" s="3">
        <f>_xlfn.XLOOKUP(A67,[2]Sheet1!$A$2:$A$115,[2]Sheet1!$C$2:$C$115)</f>
        <v>6.2300000000000001E-2</v>
      </c>
      <c r="E67" s="4">
        <f>_xlfn.XLOOKUP(A67,[3]Sheet1!$A$2:$A$115,[3]Sheet1!$B$2:$B$115)</f>
        <v>10302.1</v>
      </c>
      <c r="F67" s="4">
        <f>_xlfn.XLOOKUP(A67,[3]Sheet1!$A$2:$A$115,[3]Sheet1!$C$2:$C$115)</f>
        <v>21370.15</v>
      </c>
      <c r="G67" s="4">
        <f>_xlfn.XLOOKUP(A67,[3]Sheet1!$A$2:$A$115,[3]Sheet1!$D$2:$D$115)</f>
        <v>14754.3</v>
      </c>
      <c r="H67" s="4">
        <f>_xlfn.XLOOKUP(A67,[3]Sheet1!$A$2:$A$115,[3]Sheet1!$E$2:$E$115)</f>
        <v>6719.15</v>
      </c>
      <c r="I67" s="4">
        <f>_xlfn.XLOOKUP(A67,[3]Sheet1!$A$2:$A$115,[3]Sheet1!$F$2:$F$115)</f>
        <v>30063.25</v>
      </c>
      <c r="J67" s="4">
        <f>_xlfn.XLOOKUP(A67,[3]Sheet1!$A$2:$A$115,[3]Sheet1!$G$2:$G$115)</f>
        <v>202.65</v>
      </c>
    </row>
    <row r="68" spans="1:10" x14ac:dyDescent="0.35">
      <c r="A68" s="2">
        <f t="shared" ref="A68:A115" si="1">EDATE(A67,1)</f>
        <v>44040</v>
      </c>
      <c r="B68" s="4">
        <f>_xlfn.XLOOKUP(A68,[1]Sheet1!$A$2:$A$115,[1]Sheet1!$B$2:$B$115)</f>
        <v>4</v>
      </c>
      <c r="C68">
        <f>_xlfn.XLOOKUP(A68,[2]Sheet1!$A$2:$A$115,[2]Sheet1!$B$2:$B$115)</f>
        <v>153.9</v>
      </c>
      <c r="D68" s="3">
        <f>_xlfn.XLOOKUP(A68,[2]Sheet1!$A$2:$A$115,[2]Sheet1!$C$2:$C$115)</f>
        <v>6.7299999999999999E-2</v>
      </c>
      <c r="E68" s="4">
        <f>_xlfn.XLOOKUP(A68,[3]Sheet1!$A$2:$A$115,[3]Sheet1!$B$2:$B$115)</f>
        <v>11073.45</v>
      </c>
      <c r="F68" s="4">
        <f>_xlfn.XLOOKUP(A68,[3]Sheet1!$A$2:$A$115,[3]Sheet1!$C$2:$C$115)</f>
        <v>21640.05</v>
      </c>
      <c r="G68" s="4">
        <f>_xlfn.XLOOKUP(A68,[3]Sheet1!$A$2:$A$115,[3]Sheet1!$D$2:$D$115)</f>
        <v>18071.849999999999</v>
      </c>
      <c r="H68" s="4">
        <f>_xlfn.XLOOKUP(A68,[3]Sheet1!$A$2:$A$115,[3]Sheet1!$E$2:$E$115)</f>
        <v>7279.75</v>
      </c>
      <c r="I68" s="4">
        <f>_xlfn.XLOOKUP(A68,[3]Sheet1!$A$2:$A$115,[3]Sheet1!$F$2:$F$115)</f>
        <v>30872.45</v>
      </c>
      <c r="J68" s="4">
        <f>_xlfn.XLOOKUP(A68,[3]Sheet1!$A$2:$A$115,[3]Sheet1!$G$2:$G$115)</f>
        <v>201</v>
      </c>
    </row>
    <row r="69" spans="1:10" x14ac:dyDescent="0.35">
      <c r="A69" s="2">
        <f t="shared" si="1"/>
        <v>44071</v>
      </c>
      <c r="B69" s="4">
        <f>_xlfn.XLOOKUP(A69,[1]Sheet1!$A$2:$A$115,[1]Sheet1!$B$2:$B$115)</f>
        <v>4</v>
      </c>
      <c r="C69">
        <f>_xlfn.XLOOKUP(A69,[2]Sheet1!$A$2:$A$115,[2]Sheet1!$B$2:$B$115)</f>
        <v>154.69999999999999</v>
      </c>
      <c r="D69" s="3">
        <f>_xlfn.XLOOKUP(A69,[2]Sheet1!$A$2:$A$115,[2]Sheet1!$C$2:$C$115)</f>
        <v>6.6900000000000001E-2</v>
      </c>
      <c r="E69" s="4">
        <f>_xlfn.XLOOKUP(A69,[3]Sheet1!$A$2:$A$115,[3]Sheet1!$B$2:$B$115)</f>
        <v>11387.5</v>
      </c>
      <c r="F69" s="4">
        <f>_xlfn.XLOOKUP(A69,[3]Sheet1!$A$2:$A$115,[3]Sheet1!$C$2:$C$115)</f>
        <v>23754.35</v>
      </c>
      <c r="G69" s="4">
        <f>_xlfn.XLOOKUP(A69,[3]Sheet1!$A$2:$A$115,[3]Sheet1!$D$2:$D$115)</f>
        <v>17928.849999999999</v>
      </c>
      <c r="H69" s="4">
        <f>_xlfn.XLOOKUP(A69,[3]Sheet1!$A$2:$A$115,[3]Sheet1!$E$2:$E$115)</f>
        <v>7840.35</v>
      </c>
      <c r="I69" s="4">
        <f>_xlfn.XLOOKUP(A69,[3]Sheet1!$A$2:$A$115,[3]Sheet1!$F$2:$F$115)</f>
        <v>30595.15</v>
      </c>
      <c r="J69" s="4">
        <f>_xlfn.XLOOKUP(A69,[3]Sheet1!$A$2:$A$115,[3]Sheet1!$G$2:$G$115)</f>
        <v>222.75</v>
      </c>
    </row>
    <row r="70" spans="1:10" x14ac:dyDescent="0.35">
      <c r="A70" s="2">
        <f t="shared" si="1"/>
        <v>44102</v>
      </c>
      <c r="B70" s="4">
        <f>_xlfn.XLOOKUP(A70,[1]Sheet1!$A$2:$A$115,[1]Sheet1!$B$2:$B$115)</f>
        <v>4</v>
      </c>
      <c r="C70">
        <f>_xlfn.XLOOKUP(A70,[2]Sheet1!$A$2:$A$115,[2]Sheet1!$B$2:$B$115)</f>
        <v>156.4</v>
      </c>
      <c r="D70" s="3">
        <f>_xlfn.XLOOKUP(A70,[2]Sheet1!$A$2:$A$115,[2]Sheet1!$C$2:$C$115)</f>
        <v>7.2700000000000001E-2</v>
      </c>
      <c r="E70" s="4">
        <f>_xlfn.XLOOKUP(A70,[3]Sheet1!$A$2:$A$115,[3]Sheet1!$B$2:$B$115)</f>
        <v>11247.55</v>
      </c>
      <c r="F70" s="4">
        <f>_xlfn.XLOOKUP(A70,[3]Sheet1!$A$2:$A$115,[3]Sheet1!$C$2:$C$115)</f>
        <v>21451.8</v>
      </c>
      <c r="G70" s="4">
        <f>_xlfn.XLOOKUP(A70,[3]Sheet1!$A$2:$A$115,[3]Sheet1!$D$2:$D$115)</f>
        <v>19951.3</v>
      </c>
      <c r="H70" s="4">
        <f>_xlfn.XLOOKUP(A70,[3]Sheet1!$A$2:$A$115,[3]Sheet1!$E$2:$E$115)</f>
        <v>7908.1</v>
      </c>
      <c r="I70" s="4">
        <f>_xlfn.XLOOKUP(A70,[3]Sheet1!$A$2:$A$115,[3]Sheet1!$F$2:$F$115)</f>
        <v>29841.75</v>
      </c>
      <c r="J70" s="4">
        <f>_xlfn.XLOOKUP(A70,[3]Sheet1!$A$2:$A$115,[3]Sheet1!$G$2:$G$115)</f>
        <v>211.9</v>
      </c>
    </row>
    <row r="71" spans="1:10" x14ac:dyDescent="0.35">
      <c r="A71" s="2">
        <f t="shared" si="1"/>
        <v>44132</v>
      </c>
      <c r="B71" s="4">
        <f>_xlfn.XLOOKUP(A71,[1]Sheet1!$A$2:$A$115,[1]Sheet1!$B$2:$B$115)</f>
        <v>4</v>
      </c>
      <c r="C71">
        <f>_xlfn.XLOOKUP(A71,[2]Sheet1!$A$2:$A$115,[2]Sheet1!$B$2:$B$115)</f>
        <v>158.4</v>
      </c>
      <c r="D71" s="3">
        <f>_xlfn.XLOOKUP(A71,[2]Sheet1!$A$2:$A$115,[2]Sheet1!$C$2:$C$115)</f>
        <v>7.6100000000000001E-2</v>
      </c>
      <c r="E71" s="4">
        <f>_xlfn.XLOOKUP(A71,[3]Sheet1!$A$2:$A$115,[3]Sheet1!$B$2:$B$115)</f>
        <v>11642.4</v>
      </c>
      <c r="F71" s="4">
        <f>_xlfn.XLOOKUP(A71,[3]Sheet1!$A$2:$A$115,[3]Sheet1!$C$2:$C$115)</f>
        <v>23900.9</v>
      </c>
      <c r="G71" s="4">
        <f>_xlfn.XLOOKUP(A71,[3]Sheet1!$A$2:$A$115,[3]Sheet1!$D$2:$D$115)</f>
        <v>20916.849999999999</v>
      </c>
      <c r="H71" s="4">
        <f>_xlfn.XLOOKUP(A71,[3]Sheet1!$A$2:$A$115,[3]Sheet1!$E$2:$E$115)</f>
        <v>7758.4</v>
      </c>
      <c r="I71" s="4">
        <f>_xlfn.XLOOKUP(A71,[3]Sheet1!$A$2:$A$115,[3]Sheet1!$F$2:$F$115)</f>
        <v>29428.45</v>
      </c>
      <c r="J71" s="4">
        <f>_xlfn.XLOOKUP(A71,[3]Sheet1!$A$2:$A$115,[3]Sheet1!$G$2:$G$115)</f>
        <v>228.2</v>
      </c>
    </row>
    <row r="72" spans="1:10" x14ac:dyDescent="0.35">
      <c r="A72" s="2">
        <f t="shared" si="1"/>
        <v>44163</v>
      </c>
      <c r="B72" s="4">
        <f>_xlfn.XLOOKUP(A72,[1]Sheet1!$A$2:$A$115,[1]Sheet1!$B$2:$B$115)</f>
        <v>4</v>
      </c>
      <c r="C72">
        <f>_xlfn.XLOOKUP(A72,[2]Sheet1!$A$2:$A$115,[2]Sheet1!$B$2:$B$115)</f>
        <v>158.9</v>
      </c>
      <c r="D72" s="3">
        <f>_xlfn.XLOOKUP(A72,[2]Sheet1!$A$2:$A$115,[2]Sheet1!$C$2:$C$115)</f>
        <v>6.93E-2</v>
      </c>
      <c r="E72" s="4">
        <f>_xlfn.XLOOKUP(A72,[3]Sheet1!$A$2:$A$115,[3]Sheet1!$B$2:$B$115)</f>
        <v>12968.95</v>
      </c>
      <c r="F72" s="4">
        <f>_xlfn.XLOOKUP(A72,[3]Sheet1!$A$2:$A$115,[3]Sheet1!$C$2:$C$115)</f>
        <v>29609.05</v>
      </c>
      <c r="G72" s="4">
        <f>_xlfn.XLOOKUP(A72,[3]Sheet1!$A$2:$A$115,[3]Sheet1!$D$2:$D$115)</f>
        <v>21764.9</v>
      </c>
      <c r="H72" s="4">
        <f>_xlfn.XLOOKUP(A72,[3]Sheet1!$A$2:$A$115,[3]Sheet1!$E$2:$E$115)</f>
        <v>8891.6</v>
      </c>
      <c r="I72" s="4">
        <f>_xlfn.XLOOKUP(A72,[3]Sheet1!$A$2:$A$115,[3]Sheet1!$F$2:$F$115)</f>
        <v>31718.799999999999</v>
      </c>
      <c r="J72" s="4">
        <f>_xlfn.XLOOKUP(A72,[3]Sheet1!$A$2:$A$115,[3]Sheet1!$G$2:$G$115)</f>
        <v>261.2</v>
      </c>
    </row>
    <row r="73" spans="1:10" x14ac:dyDescent="0.35">
      <c r="A73" s="2">
        <f t="shared" si="1"/>
        <v>44193</v>
      </c>
      <c r="B73" s="4">
        <f>_xlfn.XLOOKUP(A73,[1]Sheet1!$A$2:$A$115,[1]Sheet1!$B$2:$B$115)</f>
        <v>4</v>
      </c>
      <c r="C73">
        <f>_xlfn.XLOOKUP(A73,[2]Sheet1!$A$2:$A$115,[2]Sheet1!$B$2:$B$115)</f>
        <v>157.30000000000001</v>
      </c>
      <c r="D73" s="3">
        <f>_xlfn.XLOOKUP(A73,[2]Sheet1!$A$2:$A$115,[2]Sheet1!$C$2:$C$115)</f>
        <v>4.5900000000000003E-2</v>
      </c>
      <c r="E73" s="4">
        <f>_xlfn.XLOOKUP(A73,[3]Sheet1!$A$2:$A$115,[3]Sheet1!$B$2:$B$115)</f>
        <v>13981.75</v>
      </c>
      <c r="F73" s="4">
        <f>_xlfn.XLOOKUP(A73,[3]Sheet1!$A$2:$A$115,[3]Sheet1!$C$2:$C$115)</f>
        <v>31264.05</v>
      </c>
      <c r="G73" s="4">
        <f>_xlfn.XLOOKUP(A73,[3]Sheet1!$A$2:$A$115,[3]Sheet1!$D$2:$D$115)</f>
        <v>24251.35</v>
      </c>
      <c r="H73" s="4">
        <f>_xlfn.XLOOKUP(A73,[3]Sheet1!$A$2:$A$115,[3]Sheet1!$E$2:$E$115)</f>
        <v>9193.5</v>
      </c>
      <c r="I73" s="4">
        <f>_xlfn.XLOOKUP(A73,[3]Sheet1!$A$2:$A$115,[3]Sheet1!$F$2:$F$115)</f>
        <v>34177.1</v>
      </c>
      <c r="J73" s="4">
        <f>_xlfn.XLOOKUP(A73,[3]Sheet1!$A$2:$A$115,[3]Sheet1!$G$2:$G$115)</f>
        <v>313.85000000000002</v>
      </c>
    </row>
    <row r="74" spans="1:10" x14ac:dyDescent="0.35">
      <c r="A74" s="2">
        <f t="shared" si="1"/>
        <v>44224</v>
      </c>
      <c r="B74" s="4">
        <f>_xlfn.XLOOKUP(A74,[1]Sheet1!$A$2:$A$115,[1]Sheet1!$B$2:$B$115)</f>
        <v>4</v>
      </c>
      <c r="C74">
        <f>_xlfn.XLOOKUP(A74,[2]Sheet1!$A$2:$A$115,[2]Sheet1!$B$2:$B$115)</f>
        <v>156.30000000000001</v>
      </c>
      <c r="D74" s="3">
        <f>_xlfn.XLOOKUP(A74,[2]Sheet1!$A$2:$A$115,[2]Sheet1!$C$2:$C$115)</f>
        <v>4.0599999999999997E-2</v>
      </c>
      <c r="E74" s="4">
        <f>_xlfn.XLOOKUP(A74,[3]Sheet1!$A$2:$A$115,[3]Sheet1!$B$2:$B$115)</f>
        <v>13634.6</v>
      </c>
      <c r="F74" s="4">
        <f>_xlfn.XLOOKUP(A74,[3]Sheet1!$A$2:$A$115,[3]Sheet1!$C$2:$C$115)</f>
        <v>30565.5</v>
      </c>
      <c r="G74" s="4">
        <f>_xlfn.XLOOKUP(A74,[3]Sheet1!$A$2:$A$115,[3]Sheet1!$D$2:$D$115)</f>
        <v>24645.75</v>
      </c>
      <c r="H74" s="4">
        <f>_xlfn.XLOOKUP(A74,[3]Sheet1!$A$2:$A$115,[3]Sheet1!$E$2:$E$115)</f>
        <v>9813.15</v>
      </c>
      <c r="I74" s="4">
        <f>_xlfn.XLOOKUP(A74,[3]Sheet1!$A$2:$A$115,[3]Sheet1!$F$2:$F$115)</f>
        <v>33121.050000000003</v>
      </c>
      <c r="J74" s="4">
        <f>_xlfn.XLOOKUP(A74,[3]Sheet1!$A$2:$A$115,[3]Sheet1!$G$2:$G$115)</f>
        <v>305.64999999999998</v>
      </c>
    </row>
    <row r="75" spans="1:10" x14ac:dyDescent="0.35">
      <c r="A75" s="2">
        <f t="shared" si="1"/>
        <v>44255</v>
      </c>
      <c r="B75" s="4">
        <f>_xlfn.XLOOKUP(A75,[1]Sheet1!$A$2:$A$115,[1]Sheet1!$B$2:$B$115)</f>
        <v>4</v>
      </c>
      <c r="C75">
        <f>_xlfn.XLOOKUP(A75,[2]Sheet1!$A$2:$A$115,[2]Sheet1!$B$2:$B$115)</f>
        <v>156.6</v>
      </c>
      <c r="D75" s="3">
        <f>_xlfn.XLOOKUP(A75,[2]Sheet1!$A$2:$A$115,[2]Sheet1!$C$2:$C$115)</f>
        <v>5.0299999999999997E-2</v>
      </c>
      <c r="E75" s="4">
        <f>_xlfn.XLOOKUP(A75,[3]Sheet1!$A$2:$A$115,[3]Sheet1!$B$2:$B$115)</f>
        <v>14529.15</v>
      </c>
      <c r="F75" s="4">
        <f>_xlfn.XLOOKUP(A75,[3]Sheet1!$A$2:$A$115,[3]Sheet1!$C$2:$C$115)</f>
        <v>34803.599999999999</v>
      </c>
      <c r="G75" s="4">
        <f>_xlfn.XLOOKUP(A75,[3]Sheet1!$A$2:$A$115,[3]Sheet1!$D$2:$D$115)</f>
        <v>24301.45</v>
      </c>
      <c r="H75" s="4">
        <f>_xlfn.XLOOKUP(A75,[3]Sheet1!$A$2:$A$115,[3]Sheet1!$E$2:$E$115)</f>
        <v>10169.9</v>
      </c>
      <c r="I75" s="4">
        <f>_xlfn.XLOOKUP(A75,[3]Sheet1!$A$2:$A$115,[3]Sheet1!$F$2:$F$115)</f>
        <v>32443.15</v>
      </c>
      <c r="J75" s="4">
        <f>_xlfn.XLOOKUP(A75,[3]Sheet1!$A$2:$A$115,[3]Sheet1!$G$2:$G$115)</f>
        <v>349.8</v>
      </c>
    </row>
    <row r="76" spans="1:10" x14ac:dyDescent="0.35">
      <c r="A76" s="2">
        <f t="shared" si="1"/>
        <v>44283</v>
      </c>
      <c r="B76">
        <f>_xlfn.XLOOKUP(A76,[1]Sheet1!$A$2:$A$115,[1]Sheet1!$B$2:$B$115)</f>
        <v>4</v>
      </c>
      <c r="C76">
        <f>_xlfn.XLOOKUP(A76,[2]Sheet1!$A$2:$A$115,[2]Sheet1!$B$2:$B$115)</f>
        <v>156.80000000000001</v>
      </c>
      <c r="D76" s="3">
        <f>_xlfn.XLOOKUP(A76,[2]Sheet1!$A$2:$A$115,[2]Sheet1!$C$2:$C$115)</f>
        <v>5.5199999999999999E-2</v>
      </c>
      <c r="E76" s="4">
        <f>_xlfn.XLOOKUP(A76,[3]Sheet1!$A$2:$A$115,[3]Sheet1!$B$2:$B$115)</f>
        <v>14690.7</v>
      </c>
      <c r="F76" s="4">
        <f>_xlfn.XLOOKUP(A76,[3]Sheet1!$A$2:$A$115,[3]Sheet1!$C$2:$C$115)</f>
        <v>33303.9</v>
      </c>
      <c r="G76" s="4">
        <f>_xlfn.XLOOKUP(A76,[3]Sheet1!$A$2:$A$115,[3]Sheet1!$D$2:$D$115)</f>
        <v>25855</v>
      </c>
      <c r="H76" s="4">
        <f>_xlfn.XLOOKUP(A76,[3]Sheet1!$A$2:$A$115,[3]Sheet1!$E$2:$E$115)</f>
        <v>9862.4500000000007</v>
      </c>
      <c r="I76" s="4">
        <f>_xlfn.XLOOKUP(A76,[3]Sheet1!$A$2:$A$115,[3]Sheet1!$F$2:$F$115)</f>
        <v>34931.699999999997</v>
      </c>
      <c r="J76" s="4">
        <f>_xlfn.XLOOKUP(A76,[3]Sheet1!$A$2:$A$115,[3]Sheet1!$G$2:$G$115)</f>
        <v>334.15</v>
      </c>
    </row>
    <row r="77" spans="1:10" x14ac:dyDescent="0.35">
      <c r="A77" s="2">
        <f t="shared" si="1"/>
        <v>44314</v>
      </c>
      <c r="B77">
        <f>_xlfn.XLOOKUP(A77,[1]Sheet1!$A$2:$A$115,[1]Sheet1!$B$2:$B$115)</f>
        <v>4</v>
      </c>
      <c r="C77">
        <f>_xlfn.XLOOKUP(A77,[2]Sheet1!$A$2:$A$115,[2]Sheet1!$B$2:$B$115)</f>
        <v>1578</v>
      </c>
      <c r="D77" s="3">
        <f>_xlfn.XLOOKUP(A77,[2]Sheet1!$A$2:$A$115,[2]Sheet1!$C$2:$C$115)</f>
        <v>4.2299999999999997E-2</v>
      </c>
      <c r="E77" s="4">
        <f>_xlfn.XLOOKUP(A77,[3]Sheet1!$A$2:$A$115,[3]Sheet1!$B$2:$B$115)</f>
        <v>14631.1</v>
      </c>
      <c r="F77" s="4">
        <f>_xlfn.XLOOKUP(A77,[3]Sheet1!$A$2:$A$115,[3]Sheet1!$C$2:$C$115)</f>
        <v>32781.800000000003</v>
      </c>
      <c r="G77" s="4">
        <f>_xlfn.XLOOKUP(A77,[3]Sheet1!$A$2:$A$115,[3]Sheet1!$D$2:$D$115)</f>
        <v>25664.45</v>
      </c>
      <c r="H77" s="4">
        <f>_xlfn.XLOOKUP(A77,[3]Sheet1!$A$2:$A$115,[3]Sheet1!$E$2:$E$115)</f>
        <v>9640.85</v>
      </c>
      <c r="I77" s="4">
        <f>_xlfn.XLOOKUP(A77,[3]Sheet1!$A$2:$A$115,[3]Sheet1!$F$2:$F$115)</f>
        <v>33623.449999999997</v>
      </c>
      <c r="J77" s="4">
        <f>_xlfn.XLOOKUP(A77,[3]Sheet1!$A$2:$A$115,[3]Sheet1!$G$2:$G$115)</f>
        <v>309.60000000000002</v>
      </c>
    </row>
    <row r="78" spans="1:10" x14ac:dyDescent="0.35">
      <c r="A78" s="2">
        <f t="shared" si="1"/>
        <v>44344</v>
      </c>
      <c r="B78">
        <f>_xlfn.XLOOKUP(A78,[1]Sheet1!$A$2:$A$115,[1]Sheet1!$B$2:$B$115)</f>
        <v>4</v>
      </c>
      <c r="C78">
        <f>_xlfn.XLOOKUP(A78,[2]Sheet1!$A$2:$A$115,[2]Sheet1!$B$2:$B$115)</f>
        <v>160.4</v>
      </c>
      <c r="D78" s="3">
        <f>_xlfn.XLOOKUP(A78,[2]Sheet1!$A$2:$A$115,[2]Sheet1!$C$2:$C$115)</f>
        <v>6.3E-2</v>
      </c>
      <c r="E78" s="4">
        <f>_xlfn.XLOOKUP(A78,[3]Sheet1!$A$2:$A$115,[3]Sheet1!$B$2:$B$115)</f>
        <v>15582.8</v>
      </c>
      <c r="F78" s="4">
        <f>_xlfn.XLOOKUP(A78,[3]Sheet1!$A$2:$A$115,[3]Sheet1!$C$2:$C$115)</f>
        <v>35526.65</v>
      </c>
      <c r="G78" s="4">
        <f>_xlfn.XLOOKUP(A78,[3]Sheet1!$A$2:$A$115,[3]Sheet1!$D$2:$D$115)</f>
        <v>27115.05</v>
      </c>
      <c r="H78" s="4">
        <f>_xlfn.XLOOKUP(A78,[3]Sheet1!$A$2:$A$115,[3]Sheet1!$E$2:$E$115)</f>
        <v>10491.85</v>
      </c>
      <c r="I78" s="4">
        <f>_xlfn.XLOOKUP(A78,[3]Sheet1!$A$2:$A$115,[3]Sheet1!$F$2:$F$115)</f>
        <v>35243.1</v>
      </c>
      <c r="J78" s="4">
        <f>_xlfn.XLOOKUP(A78,[3]Sheet1!$A$2:$A$115,[3]Sheet1!$G$2:$G$115)</f>
        <v>336.15</v>
      </c>
    </row>
    <row r="79" spans="1:10" x14ac:dyDescent="0.35">
      <c r="A79" s="2">
        <f t="shared" si="1"/>
        <v>44375</v>
      </c>
      <c r="B79">
        <f>_xlfn.XLOOKUP(A79,[1]Sheet1!$A$2:$A$115,[1]Sheet1!$B$2:$B$115)</f>
        <v>4</v>
      </c>
      <c r="C79">
        <f>_xlfn.XLOOKUP(A79,[2]Sheet1!$A$2:$A$115,[2]Sheet1!$B$2:$B$115)</f>
        <v>161.30000000000001</v>
      </c>
      <c r="D79" s="3">
        <f>_xlfn.XLOOKUP(A79,[2]Sheet1!$A$2:$A$115,[2]Sheet1!$C$2:$C$115)</f>
        <v>6.2600000000000003E-2</v>
      </c>
      <c r="E79" s="4">
        <f>_xlfn.XLOOKUP(A79,[3]Sheet1!$A$2:$A$115,[3]Sheet1!$B$2:$B$115)</f>
        <v>15721.5</v>
      </c>
      <c r="F79" s="4">
        <f>_xlfn.XLOOKUP(A79,[3]Sheet1!$A$2:$A$115,[3]Sheet1!$C$2:$C$115)</f>
        <v>34772.199999999997</v>
      </c>
      <c r="G79" s="4">
        <f>_xlfn.XLOOKUP(A79,[3]Sheet1!$A$2:$A$115,[3]Sheet1!$D$2:$D$115)</f>
        <v>29168</v>
      </c>
      <c r="H79" s="4">
        <f>_xlfn.XLOOKUP(A79,[3]Sheet1!$A$2:$A$115,[3]Sheet1!$E$2:$E$115)</f>
        <v>10600.35</v>
      </c>
      <c r="I79" s="4">
        <f>_xlfn.XLOOKUP(A79,[3]Sheet1!$A$2:$A$115,[3]Sheet1!$F$2:$F$115)</f>
        <v>36093.199999999997</v>
      </c>
      <c r="J79" s="4">
        <f>_xlfn.XLOOKUP(A79,[3]Sheet1!$A$2:$A$115,[3]Sheet1!$G$2:$G$115)</f>
        <v>343.95</v>
      </c>
    </row>
    <row r="80" spans="1:10" x14ac:dyDescent="0.35">
      <c r="A80" s="2">
        <f t="shared" si="1"/>
        <v>44405</v>
      </c>
      <c r="B80">
        <f>_xlfn.XLOOKUP(A80,[1]Sheet1!$A$2:$A$115,[1]Sheet1!$B$2:$B$115)</f>
        <v>4</v>
      </c>
      <c r="C80">
        <f>_xlfn.XLOOKUP(A80,[2]Sheet1!$A$2:$A$115,[2]Sheet1!$B$2:$B$115)</f>
        <v>162.5</v>
      </c>
      <c r="D80" s="3">
        <f>_xlfn.XLOOKUP(A80,[2]Sheet1!$A$2:$A$115,[2]Sheet1!$C$2:$C$115)</f>
        <v>5.5899999999999998E-2</v>
      </c>
      <c r="E80" s="4">
        <f>_xlfn.XLOOKUP(A80,[3]Sheet1!$A$2:$A$115,[3]Sheet1!$B$2:$B$115)</f>
        <v>15763.05</v>
      </c>
      <c r="F80" s="4">
        <f>_xlfn.XLOOKUP(A80,[3]Sheet1!$A$2:$A$115,[3]Sheet1!$C$2:$C$115)</f>
        <v>34584.35</v>
      </c>
      <c r="G80" s="4">
        <f>_xlfn.XLOOKUP(A80,[3]Sheet1!$A$2:$A$115,[3]Sheet1!$D$2:$D$115)</f>
        <v>30480.05</v>
      </c>
      <c r="H80" s="4">
        <f>_xlfn.XLOOKUP(A80,[3]Sheet1!$A$2:$A$115,[3]Sheet1!$E$2:$E$115)</f>
        <v>10048.5</v>
      </c>
      <c r="I80" s="4">
        <f>_xlfn.XLOOKUP(A80,[3]Sheet1!$A$2:$A$115,[3]Sheet1!$F$2:$F$115)</f>
        <v>36051.9</v>
      </c>
      <c r="J80" s="4">
        <f>_xlfn.XLOOKUP(A80,[3]Sheet1!$A$2:$A$115,[3]Sheet1!$G$2:$G$115)</f>
        <v>398.65</v>
      </c>
    </row>
    <row r="81" spans="1:10" x14ac:dyDescent="0.35">
      <c r="A81" s="2">
        <f t="shared" si="1"/>
        <v>44436</v>
      </c>
      <c r="B81">
        <f>_xlfn.XLOOKUP(A81,[1]Sheet1!$A$2:$A$115,[1]Sheet1!$B$2:$B$115)</f>
        <v>4</v>
      </c>
      <c r="C81">
        <f>_xlfn.XLOOKUP(A81,[2]Sheet1!$A$2:$A$115,[2]Sheet1!$B$2:$B$115)</f>
        <v>162.9</v>
      </c>
      <c r="D81" s="3">
        <f>_xlfn.XLOOKUP(A81,[2]Sheet1!$A$2:$A$115,[2]Sheet1!$C$2:$C$115)</f>
        <v>5.2999999999999999E-2</v>
      </c>
      <c r="E81" s="4">
        <f>_xlfn.XLOOKUP(A81,[3]Sheet1!$A$2:$A$115,[3]Sheet1!$B$2:$B$115)</f>
        <v>17132.2</v>
      </c>
      <c r="F81" s="4">
        <f>_xlfn.XLOOKUP(A81,[3]Sheet1!$A$2:$A$115,[3]Sheet1!$C$2:$C$115)</f>
        <v>36424.6</v>
      </c>
      <c r="G81" s="4">
        <f>_xlfn.XLOOKUP(A81,[3]Sheet1!$A$2:$A$115,[3]Sheet1!$D$2:$D$115)</f>
        <v>34570.199999999997</v>
      </c>
      <c r="H81" s="4">
        <f>_xlfn.XLOOKUP(A81,[3]Sheet1!$A$2:$A$115,[3]Sheet1!$E$2:$E$115)</f>
        <v>10034.450000000001</v>
      </c>
      <c r="I81" s="4">
        <f>_xlfn.XLOOKUP(A81,[3]Sheet1!$A$2:$A$115,[3]Sheet1!$F$2:$F$115)</f>
        <v>39529.699999999997</v>
      </c>
      <c r="J81" s="4">
        <f>_xlfn.XLOOKUP(A81,[3]Sheet1!$A$2:$A$115,[3]Sheet1!$G$2:$G$115)</f>
        <v>386.8</v>
      </c>
    </row>
    <row r="82" spans="1:10" x14ac:dyDescent="0.35">
      <c r="A82" s="2">
        <f t="shared" si="1"/>
        <v>44467</v>
      </c>
      <c r="B82">
        <f>_xlfn.XLOOKUP(A82,[1]Sheet1!$A$2:$A$115,[1]Sheet1!$B$2:$B$115)</f>
        <v>4</v>
      </c>
      <c r="C82">
        <f>_xlfn.XLOOKUP(A82,[2]Sheet1!$A$2:$A$115,[2]Sheet1!$B$2:$B$115)</f>
        <v>163.19999999999999</v>
      </c>
      <c r="D82" s="3">
        <f>_xlfn.XLOOKUP(A82,[2]Sheet1!$A$2:$A$115,[2]Sheet1!$C$2:$C$115)</f>
        <v>4.3499999999999997E-2</v>
      </c>
      <c r="E82" s="4">
        <f>_xlfn.XLOOKUP(A82,[3]Sheet1!$A$2:$A$115,[3]Sheet1!$B$2:$B$115)</f>
        <v>17618.150000000001</v>
      </c>
      <c r="F82" s="4">
        <f>_xlfn.XLOOKUP(A82,[3]Sheet1!$A$2:$A$115,[3]Sheet1!$C$2:$C$115)</f>
        <v>37425.1</v>
      </c>
      <c r="G82" s="4">
        <f>_xlfn.XLOOKUP(A82,[3]Sheet1!$A$2:$A$115,[3]Sheet1!$D$2:$D$115)</f>
        <v>35028</v>
      </c>
      <c r="H82" s="4">
        <f>_xlfn.XLOOKUP(A82,[3]Sheet1!$A$2:$A$115,[3]Sheet1!$E$2:$E$115)</f>
        <v>10598.45</v>
      </c>
      <c r="I82" s="4">
        <f>_xlfn.XLOOKUP(A82,[3]Sheet1!$A$2:$A$115,[3]Sheet1!$F$2:$F$115)</f>
        <v>40426.550000000003</v>
      </c>
      <c r="J82" s="4">
        <f>_xlfn.XLOOKUP(A82,[3]Sheet1!$A$2:$A$115,[3]Sheet1!$G$2:$G$115)</f>
        <v>513.79999999999995</v>
      </c>
    </row>
    <row r="83" spans="1:10" x14ac:dyDescent="0.35">
      <c r="A83" s="2">
        <f t="shared" si="1"/>
        <v>44497</v>
      </c>
      <c r="B83">
        <f>_xlfn.XLOOKUP(A83,[1]Sheet1!$A$2:$A$115,[1]Sheet1!$B$2:$B$115)</f>
        <v>4</v>
      </c>
      <c r="C83">
        <f>_xlfn.XLOOKUP(A83,[2]Sheet1!$A$2:$A$115,[2]Sheet1!$B$2:$B$115)</f>
        <v>165.5</v>
      </c>
      <c r="D83" s="3">
        <f>_xlfn.XLOOKUP(A83,[2]Sheet1!$A$2:$A$115,[2]Sheet1!$C$2:$C$115)</f>
        <v>4.48E-2</v>
      </c>
      <c r="E83" s="4">
        <f>_xlfn.XLOOKUP(A83,[3]Sheet1!$A$2:$A$115,[3]Sheet1!$B$2:$B$115)</f>
        <v>17671.650000000001</v>
      </c>
      <c r="F83" s="4">
        <f>_xlfn.XLOOKUP(A83,[3]Sheet1!$A$2:$A$115,[3]Sheet1!$C$2:$C$115)</f>
        <v>39115.599999999999</v>
      </c>
      <c r="G83" s="4">
        <f>_xlfn.XLOOKUP(A83,[3]Sheet1!$A$2:$A$115,[3]Sheet1!$D$2:$D$115)</f>
        <v>34408.75</v>
      </c>
      <c r="H83" s="4">
        <f>_xlfn.XLOOKUP(A83,[3]Sheet1!$A$2:$A$115,[3]Sheet1!$E$2:$E$115)</f>
        <v>11297.45</v>
      </c>
      <c r="I83" s="4">
        <f>_xlfn.XLOOKUP(A83,[3]Sheet1!$A$2:$A$115,[3]Sheet1!$F$2:$F$115)</f>
        <v>38222.1</v>
      </c>
      <c r="J83" s="4">
        <f>_xlfn.XLOOKUP(A83,[3]Sheet1!$A$2:$A$115,[3]Sheet1!$G$2:$G$115)</f>
        <v>498.7</v>
      </c>
    </row>
    <row r="84" spans="1:10" x14ac:dyDescent="0.35">
      <c r="A84" s="2">
        <f t="shared" si="1"/>
        <v>44528</v>
      </c>
      <c r="B84">
        <f>_xlfn.XLOOKUP(A84,[1]Sheet1!$A$2:$A$115,[1]Sheet1!$B$2:$B$115)</f>
        <v>4</v>
      </c>
      <c r="C84">
        <f>_xlfn.XLOOKUP(A84,[2]Sheet1!$A$2:$A$115,[2]Sheet1!$B$2:$B$115)</f>
        <v>166.7</v>
      </c>
      <c r="D84" s="3">
        <f>_xlfn.XLOOKUP(A84,[2]Sheet1!$A$2:$A$115,[2]Sheet1!$C$2:$C$115)</f>
        <v>4.9099999999999998E-2</v>
      </c>
      <c r="E84" s="4">
        <f>_xlfn.XLOOKUP(A84,[3]Sheet1!$A$2:$A$115,[3]Sheet1!$B$2:$B$115)</f>
        <v>16983.2</v>
      </c>
      <c r="F84" s="4">
        <f>_xlfn.XLOOKUP(A84,[3]Sheet1!$A$2:$A$115,[3]Sheet1!$C$2:$C$115)</f>
        <v>35695.300000000003</v>
      </c>
      <c r="G84" s="4">
        <f>_xlfn.XLOOKUP(A84,[3]Sheet1!$A$2:$A$115,[3]Sheet1!$D$2:$D$115)</f>
        <v>35043.75</v>
      </c>
      <c r="H84" s="4">
        <f>_xlfn.XLOOKUP(A84,[3]Sheet1!$A$2:$A$115,[3]Sheet1!$E$2:$E$115)</f>
        <v>10603.55</v>
      </c>
      <c r="I84" s="4">
        <f>_xlfn.XLOOKUP(A84,[3]Sheet1!$A$2:$A$115,[3]Sheet1!$F$2:$F$115)</f>
        <v>37386.949999999997</v>
      </c>
      <c r="J84" s="4">
        <f>_xlfn.XLOOKUP(A84,[3]Sheet1!$A$2:$A$115,[3]Sheet1!$G$2:$G$115)</f>
        <v>487.6</v>
      </c>
    </row>
    <row r="85" spans="1:10" x14ac:dyDescent="0.35">
      <c r="A85" s="2">
        <f t="shared" si="1"/>
        <v>44558</v>
      </c>
      <c r="B85">
        <f>_xlfn.XLOOKUP(A85,[1]Sheet1!$A$2:$A$115,[1]Sheet1!$B$2:$B$115)</f>
        <v>4</v>
      </c>
      <c r="C85">
        <f>_xlfn.XLOOKUP(A85,[2]Sheet1!$A$2:$A$115,[2]Sheet1!$B$2:$B$115)</f>
        <v>166.2</v>
      </c>
      <c r="D85" s="3">
        <f>_xlfn.XLOOKUP(A85,[2]Sheet1!$A$2:$A$115,[2]Sheet1!$C$2:$C$115)</f>
        <v>5.6599999999999998E-2</v>
      </c>
      <c r="E85" s="4">
        <f>_xlfn.XLOOKUP(A85,[3]Sheet1!$A$2:$A$115,[3]Sheet1!$B$2:$B$115)</f>
        <v>17354.05</v>
      </c>
      <c r="F85" s="4">
        <f>_xlfn.XLOOKUP(A85,[3]Sheet1!$A$2:$A$115,[3]Sheet1!$C$2:$C$115)</f>
        <v>35481.699999999997</v>
      </c>
      <c r="G85" s="4">
        <f>_xlfn.XLOOKUP(A85,[3]Sheet1!$A$2:$A$115,[3]Sheet1!$D$2:$D$115)</f>
        <v>38701</v>
      </c>
      <c r="H85" s="4">
        <f>_xlfn.XLOOKUP(A85,[3]Sheet1!$A$2:$A$115,[3]Sheet1!$E$2:$E$115)</f>
        <v>10936.9</v>
      </c>
      <c r="I85" s="4">
        <f>_xlfn.XLOOKUP(A85,[3]Sheet1!$A$2:$A$115,[3]Sheet1!$F$2:$F$115)</f>
        <v>37579.949999999997</v>
      </c>
      <c r="J85" s="4">
        <f>_xlfn.XLOOKUP(A85,[3]Sheet1!$A$2:$A$115,[3]Sheet1!$G$2:$G$115)</f>
        <v>484.15</v>
      </c>
    </row>
    <row r="86" spans="1:10" x14ac:dyDescent="0.35">
      <c r="A86" s="2">
        <f t="shared" si="1"/>
        <v>44589</v>
      </c>
      <c r="B86">
        <f>_xlfn.XLOOKUP(A86,[1]Sheet1!$A$2:$A$115,[1]Sheet1!$B$2:$B$115)</f>
        <v>4</v>
      </c>
      <c r="C86">
        <f>_xlfn.XLOOKUP(A86,[2]Sheet1!$A$2:$A$115,[2]Sheet1!$B$2:$B$115)</f>
        <v>165.7</v>
      </c>
      <c r="D86" s="3">
        <f>_xlfn.XLOOKUP(A86,[2]Sheet1!$A$2:$A$115,[2]Sheet1!$C$2:$C$115)</f>
        <v>6.0100000000000001E-2</v>
      </c>
      <c r="E86" s="4">
        <f>_xlfn.XLOOKUP(A86,[3]Sheet1!$A$2:$A$115,[3]Sheet1!$B$2:$B$115)</f>
        <v>17339.849999999999</v>
      </c>
      <c r="F86" s="4">
        <f>_xlfn.XLOOKUP(A86,[3]Sheet1!$A$2:$A$115,[3]Sheet1!$C$2:$C$115)</f>
        <v>37975.35</v>
      </c>
      <c r="G86" s="4">
        <f>_xlfn.XLOOKUP(A86,[3]Sheet1!$A$2:$A$115,[3]Sheet1!$D$2:$D$115)</f>
        <v>34824.550000000003</v>
      </c>
      <c r="H86" s="4">
        <f>_xlfn.XLOOKUP(A86,[3]Sheet1!$A$2:$A$115,[3]Sheet1!$E$2:$E$115)</f>
        <v>11703.5</v>
      </c>
      <c r="I86" s="4">
        <f>_xlfn.XLOOKUP(A86,[3]Sheet1!$A$2:$A$115,[3]Sheet1!$F$2:$F$115)</f>
        <v>36467.25</v>
      </c>
      <c r="J86" s="4">
        <f>_xlfn.XLOOKUP(A86,[3]Sheet1!$A$2:$A$115,[3]Sheet1!$G$2:$G$115)</f>
        <v>480.25</v>
      </c>
    </row>
    <row r="87" spans="1:10" x14ac:dyDescent="0.35">
      <c r="A87" s="2">
        <f t="shared" si="1"/>
        <v>44620</v>
      </c>
      <c r="B87">
        <f>_xlfn.XLOOKUP(A87,[1]Sheet1!$A$2:$A$115,[1]Sheet1!$B$2:$B$115)</f>
        <v>4</v>
      </c>
      <c r="C87">
        <f>_xlfn.XLOOKUP(A87,[2]Sheet1!$A$2:$A$115,[2]Sheet1!$B$2:$B$115)</f>
        <v>166.1</v>
      </c>
      <c r="D87" s="3">
        <f>_xlfn.XLOOKUP(A87,[2]Sheet1!$A$2:$A$115,[2]Sheet1!$C$2:$C$115)</f>
        <v>6.0699999999999997E-2</v>
      </c>
      <c r="E87" s="4">
        <f>_xlfn.XLOOKUP(A87,[3]Sheet1!$A$2:$A$115,[3]Sheet1!$B$2:$B$115)</f>
        <v>16793.900000000001</v>
      </c>
      <c r="F87" s="4">
        <f>_xlfn.XLOOKUP(A87,[3]Sheet1!$A$2:$A$115,[3]Sheet1!$C$2:$C$115)</f>
        <v>36205.300000000003</v>
      </c>
      <c r="G87" s="4">
        <f>_xlfn.XLOOKUP(A87,[3]Sheet1!$A$2:$A$115,[3]Sheet1!$D$2:$D$115)</f>
        <v>33847.85</v>
      </c>
      <c r="H87" s="4">
        <f>_xlfn.XLOOKUP(A87,[3]Sheet1!$A$2:$A$115,[3]Sheet1!$E$2:$E$115)</f>
        <v>10820.55</v>
      </c>
      <c r="I87" s="4">
        <f>_xlfn.XLOOKUP(A87,[3]Sheet1!$A$2:$A$115,[3]Sheet1!$F$2:$F$115)</f>
        <v>35515.4</v>
      </c>
      <c r="J87" s="4">
        <f>_xlfn.XLOOKUP(A87,[3]Sheet1!$A$2:$A$115,[3]Sheet1!$G$2:$G$115)</f>
        <v>436.4</v>
      </c>
    </row>
    <row r="88" spans="1:10" x14ac:dyDescent="0.35">
      <c r="A88" s="2">
        <f t="shared" si="1"/>
        <v>44648</v>
      </c>
      <c r="B88">
        <f>_xlfn.XLOOKUP(A88,[1]Sheet1!$A$2:$A$115,[1]Sheet1!$B$2:$B$115)</f>
        <v>4</v>
      </c>
      <c r="C88">
        <f>_xlfn.XLOOKUP(A88,[2]Sheet1!$A$2:$A$115,[2]Sheet1!$B$2:$B$115)</f>
        <v>167.7</v>
      </c>
      <c r="D88" s="3">
        <f>_xlfn.XLOOKUP(A88,[2]Sheet1!$A$2:$A$115,[2]Sheet1!$C$2:$C$115)</f>
        <v>6.9500000000000006E-2</v>
      </c>
      <c r="E88" s="4">
        <f>_xlfn.XLOOKUP(A88,[3]Sheet1!$A$2:$A$115,[3]Sheet1!$B$2:$B$115)</f>
        <v>17464.75</v>
      </c>
      <c r="F88" s="4">
        <f>_xlfn.XLOOKUP(A88,[3]Sheet1!$A$2:$A$115,[3]Sheet1!$C$2:$C$115)</f>
        <v>36373.599999999999</v>
      </c>
      <c r="G88" s="4">
        <f>_xlfn.XLOOKUP(A88,[3]Sheet1!$A$2:$A$115,[3]Sheet1!$D$2:$D$115)</f>
        <v>36317.199999999997</v>
      </c>
      <c r="H88" s="4">
        <f>_xlfn.XLOOKUP(A88,[3]Sheet1!$A$2:$A$115,[3]Sheet1!$E$2:$E$115)</f>
        <v>10552.1</v>
      </c>
      <c r="I88" s="4">
        <f>_xlfn.XLOOKUP(A88,[3]Sheet1!$A$2:$A$115,[3]Sheet1!$F$2:$F$115)</f>
        <v>36287.75</v>
      </c>
      <c r="J88" s="4">
        <f>_xlfn.XLOOKUP(A88,[3]Sheet1!$A$2:$A$115,[3]Sheet1!$G$2:$G$115)</f>
        <v>463.55</v>
      </c>
    </row>
    <row r="89" spans="1:10" x14ac:dyDescent="0.35">
      <c r="A89" s="2">
        <f t="shared" si="1"/>
        <v>44679</v>
      </c>
      <c r="B89">
        <f>_xlfn.XLOOKUP(A89,[1]Sheet1!$A$2:$A$115,[1]Sheet1!$B$2:$B$115)</f>
        <v>4</v>
      </c>
      <c r="C89">
        <f>_xlfn.XLOOKUP(A89,[2]Sheet1!$A$2:$A$115,[2]Sheet1!$B$2:$B$115)</f>
        <v>170.1</v>
      </c>
      <c r="D89" s="3">
        <f>_xlfn.XLOOKUP(A89,[2]Sheet1!$A$2:$A$115,[2]Sheet1!$C$2:$C$115)</f>
        <v>7.7899999999999997E-2</v>
      </c>
      <c r="E89" s="4">
        <f>_xlfn.XLOOKUP(A89,[3]Sheet1!$A$2:$A$115,[3]Sheet1!$B$2:$B$115)</f>
        <v>17102.55</v>
      </c>
      <c r="F89" s="4">
        <f>_xlfn.XLOOKUP(A89,[3]Sheet1!$A$2:$A$115,[3]Sheet1!$C$2:$C$115)</f>
        <v>36088.15</v>
      </c>
      <c r="G89" s="4">
        <f>_xlfn.XLOOKUP(A89,[3]Sheet1!$A$2:$A$115,[3]Sheet1!$D$2:$D$115)</f>
        <v>31622.400000000001</v>
      </c>
      <c r="H89" s="4">
        <f>_xlfn.XLOOKUP(A89,[3]Sheet1!$A$2:$A$115,[3]Sheet1!$E$2:$E$115)</f>
        <v>11078.1</v>
      </c>
      <c r="I89" s="4">
        <f>_xlfn.XLOOKUP(A89,[3]Sheet1!$A$2:$A$115,[3]Sheet1!$F$2:$F$115)</f>
        <v>38204.15</v>
      </c>
      <c r="J89" s="4">
        <f>_xlfn.XLOOKUP(A89,[3]Sheet1!$A$2:$A$115,[3]Sheet1!$G$2:$G$115)</f>
        <v>443.75</v>
      </c>
    </row>
    <row r="90" spans="1:10" x14ac:dyDescent="0.35">
      <c r="A90" s="2">
        <f t="shared" si="1"/>
        <v>44709</v>
      </c>
      <c r="B90">
        <f>_xlfn.XLOOKUP(A90,[1]Sheet1!$A$2:$A$115,[1]Sheet1!$B$2:$B$115)</f>
        <v>4.4000000000000004</v>
      </c>
      <c r="C90">
        <f>_xlfn.XLOOKUP(A90,[2]Sheet1!$A$2:$A$115,[2]Sheet1!$B$2:$B$115)</f>
        <v>171.7</v>
      </c>
      <c r="D90" s="3">
        <f>_xlfn.XLOOKUP(A90,[2]Sheet1!$A$2:$A$115,[2]Sheet1!$C$2:$C$115)</f>
        <v>7.0400000000000004E-2</v>
      </c>
      <c r="E90" s="4">
        <f>_xlfn.XLOOKUP(A90,[3]Sheet1!$A$2:$A$115,[3]Sheet1!$B$2:$B$115)</f>
        <v>16584.55</v>
      </c>
      <c r="F90" s="4">
        <f>_xlfn.XLOOKUP(A90,[3]Sheet1!$A$2:$A$115,[3]Sheet1!$C$2:$C$115)</f>
        <v>35487.4</v>
      </c>
      <c r="G90" s="4">
        <f>_xlfn.XLOOKUP(A90,[3]Sheet1!$A$2:$A$115,[3]Sheet1!$D$2:$D$115)</f>
        <v>29679.05</v>
      </c>
      <c r="H90" s="4">
        <f>_xlfn.XLOOKUP(A90,[3]Sheet1!$A$2:$A$115,[3]Sheet1!$E$2:$E$115)</f>
        <v>11586.6</v>
      </c>
      <c r="I90" s="4">
        <f>_xlfn.XLOOKUP(A90,[3]Sheet1!$A$2:$A$115,[3]Sheet1!$F$2:$F$115)</f>
        <v>38713.449999999997</v>
      </c>
      <c r="J90" s="4">
        <f>_xlfn.XLOOKUP(A90,[3]Sheet1!$A$2:$A$115,[3]Sheet1!$G$2:$G$115)</f>
        <v>411.7</v>
      </c>
    </row>
    <row r="91" spans="1:10" x14ac:dyDescent="0.35">
      <c r="A91" s="2">
        <f t="shared" si="1"/>
        <v>44740</v>
      </c>
      <c r="B91">
        <f>_xlfn.XLOOKUP(A91,[1]Sheet1!$A$2:$A$115,[1]Sheet1!$B$2:$B$115)</f>
        <v>4.9000000000000004</v>
      </c>
      <c r="C91">
        <f>_xlfn.XLOOKUP(A91,[2]Sheet1!$A$2:$A$115,[2]Sheet1!$B$2:$B$115)</f>
        <v>172.6</v>
      </c>
      <c r="D91" s="3">
        <f>_xlfn.XLOOKUP(A91,[2]Sheet1!$A$2:$A$115,[2]Sheet1!$C$2:$C$115)</f>
        <v>7.0099999999999996E-2</v>
      </c>
      <c r="E91" s="4">
        <f>_xlfn.XLOOKUP(A91,[3]Sheet1!$A$2:$A$115,[3]Sheet1!$B$2:$B$115)</f>
        <v>15780.25</v>
      </c>
      <c r="F91" s="4">
        <f>_xlfn.XLOOKUP(A91,[3]Sheet1!$A$2:$A$115,[3]Sheet1!$C$2:$C$115)</f>
        <v>33425.1</v>
      </c>
      <c r="G91" s="4">
        <f>_xlfn.XLOOKUP(A91,[3]Sheet1!$A$2:$A$115,[3]Sheet1!$D$2:$D$115)</f>
        <v>27843.35</v>
      </c>
      <c r="H91" s="4">
        <f>_xlfn.XLOOKUP(A91,[3]Sheet1!$A$2:$A$115,[3]Sheet1!$E$2:$E$115)</f>
        <v>11701.15</v>
      </c>
      <c r="I91" s="4">
        <f>_xlfn.XLOOKUP(A91,[3]Sheet1!$A$2:$A$115,[3]Sheet1!$F$2:$F$115)</f>
        <v>37664.550000000003</v>
      </c>
      <c r="J91" s="4">
        <f>_xlfn.XLOOKUP(A91,[3]Sheet1!$A$2:$A$115,[3]Sheet1!$G$2:$G$115)</f>
        <v>385.3</v>
      </c>
    </row>
    <row r="92" spans="1:10" x14ac:dyDescent="0.35">
      <c r="A92" s="2">
        <f t="shared" si="1"/>
        <v>44770</v>
      </c>
      <c r="B92">
        <f>_xlfn.XLOOKUP(A92,[1]Sheet1!$A$2:$A$115,[1]Sheet1!$B$2:$B$115)</f>
        <v>4.9000000000000004</v>
      </c>
      <c r="C92">
        <f>_xlfn.XLOOKUP(A92,[2]Sheet1!$A$2:$A$115,[2]Sheet1!$B$2:$B$115)</f>
        <v>173.4</v>
      </c>
      <c r="D92" s="3">
        <f>_xlfn.XLOOKUP(A92,[2]Sheet1!$A$2:$A$115,[2]Sheet1!$C$2:$C$115)</f>
        <v>6.7100000000000007E-2</v>
      </c>
      <c r="E92" s="4">
        <f>_xlfn.XLOOKUP(A92,[3]Sheet1!$A$2:$A$115,[3]Sheet1!$B$2:$B$115)</f>
        <v>17158.25</v>
      </c>
      <c r="F92" s="4">
        <f>_xlfn.XLOOKUP(A92,[3]Sheet1!$A$2:$A$115,[3]Sheet1!$C$2:$C$115)</f>
        <v>37491.4</v>
      </c>
      <c r="G92" s="4">
        <f>_xlfn.XLOOKUP(A92,[3]Sheet1!$A$2:$A$115,[3]Sheet1!$D$2:$D$115)</f>
        <v>29152.3</v>
      </c>
      <c r="H92" s="4">
        <f>_xlfn.XLOOKUP(A92,[3]Sheet1!$A$2:$A$115,[3]Sheet1!$E$2:$E$115)</f>
        <v>12543.2</v>
      </c>
      <c r="I92" s="4">
        <f>_xlfn.XLOOKUP(A92,[3]Sheet1!$A$2:$A$115,[3]Sheet1!$F$2:$F$115)</f>
        <v>42487.4</v>
      </c>
      <c r="J92" s="4">
        <f>_xlfn.XLOOKUP(A92,[3]Sheet1!$A$2:$A$115,[3]Sheet1!$G$2:$G$115)</f>
        <v>450.95</v>
      </c>
    </row>
    <row r="93" spans="1:10" x14ac:dyDescent="0.35">
      <c r="A93" s="2">
        <f t="shared" si="1"/>
        <v>44801</v>
      </c>
      <c r="B93">
        <f>_xlfn.XLOOKUP(A93,[1]Sheet1!$A$2:$A$115,[1]Sheet1!$B$2:$B$115)</f>
        <v>5.4</v>
      </c>
      <c r="C93">
        <f>_xlfn.XLOOKUP(A93,[2]Sheet1!$A$2:$A$115,[2]Sheet1!$B$2:$B$115)</f>
        <v>174.3</v>
      </c>
      <c r="D93" s="3">
        <f>_xlfn.XLOOKUP(A93,[2]Sheet1!$A$2:$A$115,[2]Sheet1!$C$2:$C$115)</f>
        <v>7.0000000000000007E-2</v>
      </c>
      <c r="E93" s="4">
        <f>_xlfn.XLOOKUP(A93,[3]Sheet1!$A$2:$A$115,[3]Sheet1!$B$2:$B$115)</f>
        <v>17759.3</v>
      </c>
      <c r="F93" s="4">
        <f>_xlfn.XLOOKUP(A93,[3]Sheet1!$A$2:$A$115,[3]Sheet1!$C$2:$C$115)</f>
        <v>39536.75</v>
      </c>
      <c r="G93" s="4">
        <f>_xlfn.XLOOKUP(A93,[3]Sheet1!$A$2:$A$115,[3]Sheet1!$D$2:$D$115)</f>
        <v>28407.9</v>
      </c>
      <c r="H93" s="4">
        <f>_xlfn.XLOOKUP(A93,[3]Sheet1!$A$2:$A$115,[3]Sheet1!$E$2:$E$115)</f>
        <v>13217.35</v>
      </c>
      <c r="I93" s="4">
        <f>_xlfn.XLOOKUP(A93,[3]Sheet1!$A$2:$A$115,[3]Sheet1!$F$2:$F$115)</f>
        <v>43821.15</v>
      </c>
      <c r="J93" s="4">
        <f>_xlfn.XLOOKUP(A93,[3]Sheet1!$A$2:$A$115,[3]Sheet1!$G$2:$G$115)</f>
        <v>463.2</v>
      </c>
    </row>
    <row r="94" spans="1:10" x14ac:dyDescent="0.35">
      <c r="A94" s="2">
        <f t="shared" si="1"/>
        <v>44832</v>
      </c>
      <c r="B94">
        <f>_xlfn.XLOOKUP(A94,[1]Sheet1!$A$2:$A$115,[1]Sheet1!$B$2:$B$115)</f>
        <v>5.9</v>
      </c>
      <c r="C94">
        <f>_xlfn.XLOOKUP(A94,[2]Sheet1!$A$2:$A$115,[2]Sheet1!$B$2:$B$115)</f>
        <v>175.3</v>
      </c>
      <c r="D94" s="3">
        <f>_xlfn.XLOOKUP(A94,[2]Sheet1!$A$2:$A$115,[2]Sheet1!$C$2:$C$115)</f>
        <v>7.4099999999999999E-2</v>
      </c>
      <c r="E94" s="4">
        <f>_xlfn.XLOOKUP(A94,[3]Sheet1!$A$2:$A$115,[3]Sheet1!$B$2:$B$115)</f>
        <v>17094.349999999999</v>
      </c>
      <c r="F94" s="4">
        <f>_xlfn.XLOOKUP(A94,[3]Sheet1!$A$2:$A$115,[3]Sheet1!$C$2:$C$115)</f>
        <v>38631.949999999997</v>
      </c>
      <c r="G94" s="4">
        <f>_xlfn.XLOOKUP(A94,[3]Sheet1!$A$2:$A$115,[3]Sheet1!$D$2:$D$115)</f>
        <v>26981.15</v>
      </c>
      <c r="H94" s="4">
        <f>_xlfn.XLOOKUP(A94,[3]Sheet1!$A$2:$A$115,[3]Sheet1!$E$2:$E$115)</f>
        <v>12699.3</v>
      </c>
      <c r="I94" s="4">
        <f>_xlfn.XLOOKUP(A94,[3]Sheet1!$A$2:$A$115,[3]Sheet1!$F$2:$F$115)</f>
        <v>44405.65</v>
      </c>
      <c r="J94" s="4">
        <f>_xlfn.XLOOKUP(A94,[3]Sheet1!$A$2:$A$115,[3]Sheet1!$G$2:$G$115)</f>
        <v>424</v>
      </c>
    </row>
    <row r="95" spans="1:10" x14ac:dyDescent="0.35">
      <c r="A95" s="2">
        <f t="shared" si="1"/>
        <v>44862</v>
      </c>
      <c r="B95">
        <f>_xlfn.XLOOKUP(A95,[1]Sheet1!$A$2:$A$115,[1]Sheet1!$B$2:$B$115)</f>
        <v>5.9</v>
      </c>
      <c r="C95">
        <f>_xlfn.XLOOKUP(A95,[2]Sheet1!$A$2:$A$115,[2]Sheet1!$B$2:$B$115)</f>
        <v>176.7</v>
      </c>
      <c r="D95" s="3">
        <f>_xlfn.XLOOKUP(A95,[2]Sheet1!$A$2:$A$115,[2]Sheet1!$C$2:$C$115)</f>
        <v>6.7699999999999996E-2</v>
      </c>
      <c r="E95" s="4">
        <f>_xlfn.XLOOKUP(A95,[3]Sheet1!$A$2:$A$115,[3]Sheet1!$B$2:$B$115)</f>
        <v>18012.2</v>
      </c>
      <c r="F95" s="4">
        <f>_xlfn.XLOOKUP(A95,[3]Sheet1!$A$2:$A$115,[3]Sheet1!$C$2:$C$115)</f>
        <v>41307.9</v>
      </c>
      <c r="G95" s="4">
        <f>_xlfn.XLOOKUP(A95,[3]Sheet1!$A$2:$A$115,[3]Sheet1!$D$2:$D$115)</f>
        <v>28727.599999999999</v>
      </c>
      <c r="H95" s="4">
        <f>_xlfn.XLOOKUP(A95,[3]Sheet1!$A$2:$A$115,[3]Sheet1!$E$2:$E$115)</f>
        <v>13381.65</v>
      </c>
      <c r="I95" s="4">
        <f>_xlfn.XLOOKUP(A95,[3]Sheet1!$A$2:$A$115,[3]Sheet1!$F$2:$F$115)</f>
        <v>44296.3</v>
      </c>
      <c r="J95" s="4">
        <f>_xlfn.XLOOKUP(A95,[3]Sheet1!$A$2:$A$115,[3]Sheet1!$G$2:$G$115)</f>
        <v>438.65</v>
      </c>
    </row>
    <row r="96" spans="1:10" x14ac:dyDescent="0.35">
      <c r="A96" s="2">
        <f t="shared" si="1"/>
        <v>44893</v>
      </c>
      <c r="B96">
        <f>_xlfn.XLOOKUP(A96,[1]Sheet1!$A$2:$A$115,[1]Sheet1!$B$2:$B$115)</f>
        <v>5.9</v>
      </c>
      <c r="C96">
        <f>_xlfn.XLOOKUP(A96,[2]Sheet1!$A$2:$A$115,[2]Sheet1!$B$2:$B$115)</f>
        <v>176.5</v>
      </c>
      <c r="D96" s="3">
        <f>_xlfn.XLOOKUP(A96,[2]Sheet1!$A$2:$A$115,[2]Sheet1!$C$2:$C$115)</f>
        <v>5.8799999999999998E-2</v>
      </c>
      <c r="E96" s="4">
        <f>_xlfn.XLOOKUP(A96,[3]Sheet1!$A$2:$A$115,[3]Sheet1!$B$2:$B$115)</f>
        <v>18758.349999999999</v>
      </c>
      <c r="F96" s="4">
        <f>_xlfn.XLOOKUP(A96,[3]Sheet1!$A$2:$A$115,[3]Sheet1!$C$2:$C$115)</f>
        <v>43231</v>
      </c>
      <c r="G96" s="4">
        <f>_xlfn.XLOOKUP(A96,[3]Sheet1!$A$2:$A$115,[3]Sheet1!$D$2:$D$115)</f>
        <v>30391.7</v>
      </c>
      <c r="H96" s="4">
        <f>_xlfn.XLOOKUP(A96,[3]Sheet1!$A$2:$A$115,[3]Sheet1!$E$2:$E$115)</f>
        <v>13231.85</v>
      </c>
      <c r="I96" s="4">
        <f>_xlfn.XLOOKUP(A96,[3]Sheet1!$A$2:$A$115,[3]Sheet1!$F$2:$F$115)</f>
        <v>45536.55</v>
      </c>
      <c r="J96" s="4">
        <f>_xlfn.XLOOKUP(A96,[3]Sheet1!$A$2:$A$115,[3]Sheet1!$G$2:$G$115)</f>
        <v>450.15</v>
      </c>
    </row>
    <row r="97" spans="1:10" x14ac:dyDescent="0.35">
      <c r="A97" s="2">
        <f t="shared" si="1"/>
        <v>44923</v>
      </c>
      <c r="B97">
        <f>_xlfn.XLOOKUP(A97,[1]Sheet1!$A$2:$A$115,[1]Sheet1!$B$2:$B$115)</f>
        <v>6.25</v>
      </c>
      <c r="C97">
        <f>_xlfn.XLOOKUP(A97,[2]Sheet1!$A$2:$A$115,[2]Sheet1!$B$2:$B$115)</f>
        <v>175.7</v>
      </c>
      <c r="D97" s="3">
        <f>_xlfn.XLOOKUP(A97,[2]Sheet1!$A$2:$A$115,[2]Sheet1!$C$2:$C$115)</f>
        <v>5.7200000000000001E-2</v>
      </c>
      <c r="E97" s="4">
        <f>_xlfn.XLOOKUP(A97,[3]Sheet1!$A$2:$A$115,[3]Sheet1!$B$2:$B$115)</f>
        <v>18105.3</v>
      </c>
      <c r="F97" s="4">
        <f>_xlfn.XLOOKUP(A97,[3]Sheet1!$A$2:$A$115,[3]Sheet1!$C$2:$C$115)</f>
        <v>42986.45</v>
      </c>
      <c r="G97" s="4">
        <f>_xlfn.XLOOKUP(A97,[3]Sheet1!$A$2:$A$115,[3]Sheet1!$D$2:$D$115)</f>
        <v>28621.7</v>
      </c>
      <c r="H97" s="4">
        <f>_xlfn.XLOOKUP(A97,[3]Sheet1!$A$2:$A$115,[3]Sheet1!$E$2:$E$115)</f>
        <v>12611.7</v>
      </c>
      <c r="I97" s="4">
        <f>_xlfn.XLOOKUP(A97,[3]Sheet1!$A$2:$A$115,[3]Sheet1!$F$2:$F$115)</f>
        <v>44171.45</v>
      </c>
      <c r="J97" s="4">
        <f>_xlfn.XLOOKUP(A97,[3]Sheet1!$A$2:$A$115,[3]Sheet1!$G$2:$G$115)</f>
        <v>431.8</v>
      </c>
    </row>
    <row r="98" spans="1:10" x14ac:dyDescent="0.35">
      <c r="A98" s="2">
        <f t="shared" si="1"/>
        <v>44954</v>
      </c>
      <c r="B98">
        <f>_xlfn.XLOOKUP(A98,[1]Sheet1!$A$2:$A$115,[1]Sheet1!$B$2:$B$115)</f>
        <v>6.5</v>
      </c>
      <c r="C98">
        <f>_xlfn.XLOOKUP(A98,[2]Sheet1!$A$2:$A$115,[2]Sheet1!$B$2:$B$115)</f>
        <v>176.5</v>
      </c>
      <c r="D98" s="3">
        <f>_xlfn.XLOOKUP(A98,[2]Sheet1!$A$2:$A$115,[2]Sheet1!$C$2:$C$115)</f>
        <v>6.5199999999999994E-2</v>
      </c>
      <c r="E98" s="4">
        <f>_xlfn.XLOOKUP(A98,[3]Sheet1!$A$2:$A$115,[3]Sheet1!$B$2:$B$115)</f>
        <v>17662.150000000001</v>
      </c>
      <c r="F98" s="4">
        <f>_xlfn.XLOOKUP(A98,[3]Sheet1!$A$2:$A$115,[3]Sheet1!$C$2:$C$115)</f>
        <v>40655.050000000003</v>
      </c>
      <c r="G98" s="4">
        <f>_xlfn.XLOOKUP(A98,[3]Sheet1!$A$2:$A$115,[3]Sheet1!$D$2:$D$115)</f>
        <v>29740.35</v>
      </c>
      <c r="H98" s="4">
        <f>_xlfn.XLOOKUP(A98,[3]Sheet1!$A$2:$A$115,[3]Sheet1!$E$2:$E$115)</f>
        <v>13323.9</v>
      </c>
      <c r="I98" s="4">
        <f>_xlfn.XLOOKUP(A98,[3]Sheet1!$A$2:$A$115,[3]Sheet1!$F$2:$F$115)</f>
        <v>44456.9</v>
      </c>
      <c r="J98" s="4">
        <f>_xlfn.XLOOKUP(A98,[3]Sheet1!$A$2:$A$115,[3]Sheet1!$G$2:$G$115)</f>
        <v>411.55</v>
      </c>
    </row>
    <row r="99" spans="1:10" x14ac:dyDescent="0.35">
      <c r="A99" s="2">
        <f t="shared" si="1"/>
        <v>44985</v>
      </c>
      <c r="B99">
        <f>_xlfn.XLOOKUP(A99,[1]Sheet1!$A$2:$A$115,[1]Sheet1!$B$2:$B$115)</f>
        <v>6.5</v>
      </c>
      <c r="C99">
        <f>_xlfn.XLOOKUP(A99,[2]Sheet1!$A$2:$A$115,[2]Sheet1!$B$2:$B$115)</f>
        <v>176.8</v>
      </c>
      <c r="D99" s="3">
        <f>_xlfn.XLOOKUP(A99,[2]Sheet1!$A$2:$A$115,[2]Sheet1!$C$2:$C$115)</f>
        <v>6.4399999999999999E-2</v>
      </c>
      <c r="E99" s="4">
        <f>_xlfn.XLOOKUP(A99,[3]Sheet1!$A$2:$A$115,[3]Sheet1!$B$2:$B$115)</f>
        <v>17303.95</v>
      </c>
      <c r="F99" s="4">
        <f>_xlfn.XLOOKUP(A99,[3]Sheet1!$A$2:$A$115,[3]Sheet1!$C$2:$C$115)</f>
        <v>40269.050000000003</v>
      </c>
      <c r="G99" s="4">
        <f>_xlfn.XLOOKUP(A99,[3]Sheet1!$A$2:$A$115,[3]Sheet1!$D$2:$D$115)</f>
        <v>29663.95</v>
      </c>
      <c r="H99" s="4">
        <f>_xlfn.XLOOKUP(A99,[3]Sheet1!$A$2:$A$115,[3]Sheet1!$E$2:$E$115)</f>
        <v>12731.8</v>
      </c>
      <c r="I99" s="4">
        <f>_xlfn.XLOOKUP(A99,[3]Sheet1!$A$2:$A$115,[3]Sheet1!$F$2:$F$115)</f>
        <v>44940.45</v>
      </c>
      <c r="J99" s="4">
        <f>_xlfn.XLOOKUP(A99,[3]Sheet1!$A$2:$A$115,[3]Sheet1!$G$2:$G$115)</f>
        <v>393.2</v>
      </c>
    </row>
    <row r="100" spans="1:10" x14ac:dyDescent="0.35">
      <c r="A100" s="2">
        <f t="shared" si="1"/>
        <v>45013</v>
      </c>
      <c r="B100">
        <f>_xlfn.XLOOKUP(A100,[1]Sheet1!$A$2:$A$115,[1]Sheet1!$B$2:$B$115)</f>
        <v>6.5</v>
      </c>
      <c r="C100">
        <f>_xlfn.XLOOKUP(A100,[2]Sheet1!$A$2:$A$115,[2]Sheet1!$B$2:$B$115)</f>
        <v>177.2</v>
      </c>
      <c r="D100" s="3">
        <f>_xlfn.XLOOKUP(A100,[2]Sheet1!$A$2:$A$115,[2]Sheet1!$C$2:$C$115)</f>
        <v>5.6599999999999998E-2</v>
      </c>
      <c r="E100" s="4">
        <f>_xlfn.XLOOKUP(A100,[3]Sheet1!$A$2:$A$115,[3]Sheet1!$B$2:$B$115)</f>
        <v>17359.75</v>
      </c>
      <c r="F100" s="4">
        <f>_xlfn.XLOOKUP(A100,[3]Sheet1!$A$2:$A$115,[3]Sheet1!$C$2:$C$115)</f>
        <v>40608.65</v>
      </c>
      <c r="G100" s="4">
        <f>_xlfn.XLOOKUP(A100,[3]Sheet1!$A$2:$A$115,[3]Sheet1!$D$2:$D$115)</f>
        <v>28698.6</v>
      </c>
      <c r="H100" s="4">
        <f>_xlfn.XLOOKUP(A100,[3]Sheet1!$A$2:$A$115,[3]Sheet1!$E$2:$E$115)</f>
        <v>12243.8</v>
      </c>
      <c r="I100" s="4">
        <f>_xlfn.XLOOKUP(A100,[3]Sheet1!$A$2:$A$115,[3]Sheet1!$F$2:$F$115)</f>
        <v>45904.9</v>
      </c>
      <c r="J100" s="4">
        <f>_xlfn.XLOOKUP(A100,[3]Sheet1!$A$2:$A$115,[3]Sheet1!$G$2:$G$115)</f>
        <v>387.35</v>
      </c>
    </row>
    <row r="101" spans="1:10" x14ac:dyDescent="0.35">
      <c r="A101" s="2">
        <f t="shared" si="1"/>
        <v>45044</v>
      </c>
      <c r="B101">
        <f>_xlfn.XLOOKUP(A101,[1]Sheet1!$A$2:$A$115,[1]Sheet1!$B$2:$B$115)</f>
        <v>6.5</v>
      </c>
      <c r="C101">
        <f>_xlfn.XLOOKUP(A101,[2]Sheet1!$A$2:$A$115,[2]Sheet1!$B$2:$B$115)</f>
        <v>178.1</v>
      </c>
      <c r="D101" s="3">
        <f>_xlfn.XLOOKUP(A101,[2]Sheet1!$A$2:$A$115,[2]Sheet1!$C$2:$C$115)</f>
        <v>4.7E-2</v>
      </c>
      <c r="E101" s="4">
        <f>_xlfn.XLOOKUP(A101,[3]Sheet1!$A$2:$A$115,[3]Sheet1!$B$2:$B$115)</f>
        <v>18065</v>
      </c>
      <c r="F101" s="4">
        <f>_xlfn.XLOOKUP(A101,[3]Sheet1!$A$2:$A$115,[3]Sheet1!$C$2:$C$115)</f>
        <v>43233.9</v>
      </c>
      <c r="G101" s="4">
        <f>_xlfn.XLOOKUP(A101,[3]Sheet1!$A$2:$A$115,[3]Sheet1!$D$2:$D$115)</f>
        <v>27708.2</v>
      </c>
      <c r="H101" s="4">
        <f>_xlfn.XLOOKUP(A101,[3]Sheet1!$A$2:$A$115,[3]Sheet1!$E$2:$E$115)</f>
        <v>13189.25</v>
      </c>
      <c r="I101" s="4">
        <f>_xlfn.XLOOKUP(A101,[3]Sheet1!$A$2:$A$115,[3]Sheet1!$F$2:$F$115)</f>
        <v>47814.1</v>
      </c>
      <c r="J101" s="4">
        <f>_xlfn.XLOOKUP(A101,[3]Sheet1!$A$2:$A$115,[3]Sheet1!$G$2:$G$115)</f>
        <v>445.1</v>
      </c>
    </row>
    <row r="102" spans="1:10" x14ac:dyDescent="0.35">
      <c r="A102" s="2">
        <f t="shared" si="1"/>
        <v>45074</v>
      </c>
      <c r="B102">
        <f>_xlfn.XLOOKUP(A102,[1]Sheet1!$A$2:$A$115,[1]Sheet1!$B$2:$B$115)</f>
        <v>6.5</v>
      </c>
      <c r="C102">
        <f>_xlfn.XLOOKUP(A102,[2]Sheet1!$A$2:$A$115,[2]Sheet1!$B$2:$B$115)</f>
        <v>179.1</v>
      </c>
      <c r="D102" s="3">
        <f>_xlfn.XLOOKUP(A102,[2]Sheet1!$A$2:$A$115,[2]Sheet1!$C$2:$C$115)</f>
        <v>4.3099999999999999E-2</v>
      </c>
      <c r="E102" s="4">
        <f>_xlfn.XLOOKUP(A102,[3]Sheet1!$A$2:$A$115,[3]Sheet1!$B$2:$B$115)</f>
        <v>18534.400000000001</v>
      </c>
      <c r="F102" s="4">
        <f>_xlfn.XLOOKUP(A102,[3]Sheet1!$A$2:$A$115,[3]Sheet1!$C$2:$C$115)</f>
        <v>44128.15</v>
      </c>
      <c r="G102" s="4">
        <f>_xlfn.XLOOKUP(A102,[3]Sheet1!$A$2:$A$115,[3]Sheet1!$D$2:$D$115)</f>
        <v>29319.75</v>
      </c>
      <c r="H102" s="4">
        <f>_xlfn.XLOOKUP(A102,[3]Sheet1!$A$2:$A$115,[3]Sheet1!$E$2:$E$115)</f>
        <v>14199</v>
      </c>
      <c r="I102" s="4">
        <f>_xlfn.XLOOKUP(A102,[3]Sheet1!$A$2:$A$115,[3]Sheet1!$F$2:$F$115)</f>
        <v>51042.75</v>
      </c>
      <c r="J102" s="4">
        <f>_xlfn.XLOOKUP(A102,[3]Sheet1!$A$2:$A$115,[3]Sheet1!$G$2:$G$115)</f>
        <v>478.8</v>
      </c>
    </row>
    <row r="103" spans="1:10" x14ac:dyDescent="0.35">
      <c r="A103" s="2">
        <f t="shared" si="1"/>
        <v>45105</v>
      </c>
      <c r="B103">
        <f>_xlfn.XLOOKUP(A103,[1]Sheet1!$A$2:$A$115,[1]Sheet1!$B$2:$B$115)</f>
        <v>6.5</v>
      </c>
      <c r="C103">
        <f>_xlfn.XLOOKUP(A103,[2]Sheet1!$A$2:$A$115,[2]Sheet1!$B$2:$B$115)</f>
        <v>181</v>
      </c>
      <c r="D103" s="3">
        <f>_xlfn.XLOOKUP(A103,[2]Sheet1!$A$2:$A$115,[2]Sheet1!$C$2:$C$115)</f>
        <v>4.87E-2</v>
      </c>
      <c r="E103" s="4">
        <f>_xlfn.XLOOKUP(A103,[3]Sheet1!$A$2:$A$115,[3]Sheet1!$B$2:$B$115)</f>
        <v>19189.05</v>
      </c>
      <c r="F103" s="4">
        <f>_xlfn.XLOOKUP(A103,[3]Sheet1!$A$2:$A$115,[3]Sheet1!$C$2:$C$115)</f>
        <v>44747.35</v>
      </c>
      <c r="G103" s="4">
        <f>_xlfn.XLOOKUP(A103,[3]Sheet1!$A$2:$A$115,[3]Sheet1!$D$2:$D$115)</f>
        <v>29563</v>
      </c>
      <c r="H103" s="4">
        <f>_xlfn.XLOOKUP(A103,[3]Sheet1!$A$2:$A$115,[3]Sheet1!$E$2:$E$115)</f>
        <v>15147.65</v>
      </c>
      <c r="I103" s="4">
        <f>_xlfn.XLOOKUP(A103,[3]Sheet1!$A$2:$A$115,[3]Sheet1!$F$2:$F$115)</f>
        <v>52194.75</v>
      </c>
      <c r="J103" s="4">
        <f>_xlfn.XLOOKUP(A103,[3]Sheet1!$A$2:$A$115,[3]Sheet1!$G$2:$G$115)</f>
        <v>520</v>
      </c>
    </row>
    <row r="104" spans="1:10" x14ac:dyDescent="0.35">
      <c r="A104" s="2">
        <f t="shared" si="1"/>
        <v>45135</v>
      </c>
      <c r="B104">
        <f>_xlfn.XLOOKUP(A104,[1]Sheet1!$A$2:$A$115,[1]Sheet1!$B$2:$B$115)</f>
        <v>6.5</v>
      </c>
      <c r="C104">
        <f>_xlfn.XLOOKUP(A104,[2]Sheet1!$A$2:$A$115,[2]Sheet1!$B$2:$B$115)</f>
        <v>186.3</v>
      </c>
      <c r="D104" s="3">
        <f>_xlfn.XLOOKUP(A104,[2]Sheet1!$A$2:$A$115,[2]Sheet1!$C$2:$C$115)</f>
        <v>7.4399999999999994E-2</v>
      </c>
      <c r="E104" s="4">
        <f>_xlfn.XLOOKUP(A104,[3]Sheet1!$A$2:$A$115,[3]Sheet1!$B$2:$B$115)</f>
        <v>19753.8</v>
      </c>
      <c r="F104" s="4">
        <f>_xlfn.XLOOKUP(A104,[3]Sheet1!$A$2:$A$115,[3]Sheet1!$C$2:$C$115)</f>
        <v>45651.1</v>
      </c>
      <c r="G104" s="4">
        <f>_xlfn.XLOOKUP(A104,[3]Sheet1!$A$2:$A$115,[3]Sheet1!$D$2:$D$115)</f>
        <v>29928.45</v>
      </c>
      <c r="H104" s="4">
        <f>_xlfn.XLOOKUP(A104,[3]Sheet1!$A$2:$A$115,[3]Sheet1!$E$2:$E$115)</f>
        <v>15708.05</v>
      </c>
      <c r="I104" s="4">
        <f>_xlfn.XLOOKUP(A104,[3]Sheet1!$A$2:$A$115,[3]Sheet1!$F$2:$F$115)</f>
        <v>52636.85</v>
      </c>
      <c r="J104" s="4">
        <f>_xlfn.XLOOKUP(A104,[3]Sheet1!$A$2:$A$115,[3]Sheet1!$G$2:$G$115)</f>
        <v>566.75</v>
      </c>
    </row>
    <row r="105" spans="1:10" x14ac:dyDescent="0.35">
      <c r="A105" s="2">
        <f t="shared" si="1"/>
        <v>45166</v>
      </c>
      <c r="B105">
        <f>_xlfn.XLOOKUP(A105,[1]Sheet1!$A$2:$A$115,[1]Sheet1!$B$2:$B$115)</f>
        <v>6.5</v>
      </c>
      <c r="C105">
        <f>_xlfn.XLOOKUP(A105,[2]Sheet1!$A$2:$A$115,[2]Sheet1!$B$2:$B$115)</f>
        <v>186.2</v>
      </c>
      <c r="D105" s="3">
        <f>_xlfn.XLOOKUP(A105,[2]Sheet1!$A$2:$A$115,[2]Sheet1!$C$2:$C$115)</f>
        <v>6.83E-2</v>
      </c>
      <c r="E105" s="4">
        <f>_xlfn.XLOOKUP(A105,[3]Sheet1!$A$2:$A$115,[3]Sheet1!$B$2:$B$115)</f>
        <v>19253.8</v>
      </c>
      <c r="F105" s="4">
        <f>_xlfn.XLOOKUP(A105,[3]Sheet1!$A$2:$A$115,[3]Sheet1!$C$2:$C$115)</f>
        <v>43989.15</v>
      </c>
      <c r="G105" s="4">
        <f>_xlfn.XLOOKUP(A105,[3]Sheet1!$A$2:$A$115,[3]Sheet1!$D$2:$D$115)</f>
        <v>31164.9</v>
      </c>
      <c r="H105" s="4">
        <f>_xlfn.XLOOKUP(A105,[3]Sheet1!$A$2:$A$115,[3]Sheet1!$E$2:$E$115)</f>
        <v>15670.25</v>
      </c>
      <c r="I105" s="4">
        <f>_xlfn.XLOOKUP(A105,[3]Sheet1!$A$2:$A$115,[3]Sheet1!$F$2:$F$115)</f>
        <v>51092.65</v>
      </c>
      <c r="J105" s="4">
        <f>_xlfn.XLOOKUP(A105,[3]Sheet1!$A$2:$A$115,[3]Sheet1!$G$2:$G$115)</f>
        <v>558.4</v>
      </c>
    </row>
    <row r="106" spans="1:10" x14ac:dyDescent="0.35">
      <c r="A106" s="2">
        <f t="shared" si="1"/>
        <v>45197</v>
      </c>
      <c r="B106">
        <f>_xlfn.XLOOKUP(A106,[1]Sheet1!$A$2:$A$115,[1]Sheet1!$B$2:$B$115)</f>
        <v>6.5</v>
      </c>
      <c r="C106">
        <f>_xlfn.XLOOKUP(A106,[2]Sheet1!$A$2:$A$115,[2]Sheet1!$B$2:$B$115)</f>
        <v>184.1</v>
      </c>
      <c r="D106" s="3">
        <f>_xlfn.XLOOKUP(A106,[2]Sheet1!$A$2:$A$115,[2]Sheet1!$C$2:$C$115)</f>
        <v>5.0200000000000002E-2</v>
      </c>
      <c r="E106" s="4">
        <f>_xlfn.XLOOKUP(A106,[3]Sheet1!$A$2:$A$115,[3]Sheet1!$B$2:$B$115)</f>
        <v>19638.3</v>
      </c>
      <c r="F106" s="4">
        <f>_xlfn.XLOOKUP(A106,[3]Sheet1!$A$2:$A$115,[3]Sheet1!$C$2:$C$115)</f>
        <v>44584.55</v>
      </c>
      <c r="G106" s="4">
        <f>_xlfn.XLOOKUP(A106,[3]Sheet1!$A$2:$A$115,[3]Sheet1!$D$2:$D$115)</f>
        <v>31784.400000000001</v>
      </c>
      <c r="H106" s="4">
        <f>_xlfn.XLOOKUP(A106,[3]Sheet1!$A$2:$A$115,[3]Sheet1!$E$2:$E$115)</f>
        <v>16184.4</v>
      </c>
      <c r="I106" s="4">
        <f>_xlfn.XLOOKUP(A106,[3]Sheet1!$A$2:$A$115,[3]Sheet1!$F$2:$F$115)</f>
        <v>51602.65</v>
      </c>
      <c r="J106" s="4">
        <f>_xlfn.XLOOKUP(A106,[3]Sheet1!$A$2:$A$115,[3]Sheet1!$G$2:$G$115)</f>
        <v>575.65</v>
      </c>
    </row>
    <row r="107" spans="1:10" x14ac:dyDescent="0.35">
      <c r="A107" s="2">
        <f t="shared" si="1"/>
        <v>45227</v>
      </c>
      <c r="B107">
        <f>_xlfn.XLOOKUP(A107,[1]Sheet1!$A$2:$A$115,[1]Sheet1!$B$2:$B$115)</f>
        <v>6.5</v>
      </c>
      <c r="C107">
        <f>_xlfn.XLOOKUP(A107,[2]Sheet1!$A$2:$A$115,[2]Sheet1!$B$2:$B$115)</f>
        <v>185.3</v>
      </c>
      <c r="D107" s="3">
        <f>_xlfn.XLOOKUP(A107,[2]Sheet1!$A$2:$A$115,[2]Sheet1!$C$2:$C$115)</f>
        <v>4.87E-2</v>
      </c>
      <c r="E107" s="4">
        <f>_xlfn.XLOOKUP(A107,[3]Sheet1!$A$2:$A$115,[3]Sheet1!$B$2:$B$115)</f>
        <v>19079.599999999999</v>
      </c>
      <c r="F107" s="4">
        <f>_xlfn.XLOOKUP(A107,[3]Sheet1!$A$2:$A$115,[3]Sheet1!$C$2:$C$115)</f>
        <v>42845.95</v>
      </c>
      <c r="G107" s="4">
        <f>_xlfn.XLOOKUP(A107,[3]Sheet1!$A$2:$A$115,[3]Sheet1!$D$2:$D$115)</f>
        <v>30582.25</v>
      </c>
      <c r="H107" s="4">
        <f>_xlfn.XLOOKUP(A107,[3]Sheet1!$A$2:$A$115,[3]Sheet1!$E$2:$E$115)</f>
        <v>15916.2</v>
      </c>
      <c r="I107" s="4">
        <f>_xlfn.XLOOKUP(A107,[3]Sheet1!$A$2:$A$115,[3]Sheet1!$F$2:$F$115)</f>
        <v>51262.6</v>
      </c>
      <c r="J107" s="4">
        <f>_xlfn.XLOOKUP(A107,[3]Sheet1!$A$2:$A$115,[3]Sheet1!$G$2:$G$115)</f>
        <v>603</v>
      </c>
    </row>
    <row r="108" spans="1:10" x14ac:dyDescent="0.35">
      <c r="A108" s="2">
        <f t="shared" si="1"/>
        <v>45258</v>
      </c>
      <c r="B108">
        <f>_xlfn.XLOOKUP(A108,[1]Sheet1!$A$2:$A$115,[1]Sheet1!$B$2:$B$115)</f>
        <v>6.5</v>
      </c>
      <c r="C108">
        <f>_xlfn.XLOOKUP(A108,[2]Sheet1!$A$2:$A$115,[2]Sheet1!$B$2:$B$115)</f>
        <v>186.3</v>
      </c>
      <c r="D108" s="3">
        <f>_xlfn.XLOOKUP(A108,[2]Sheet1!$A$2:$A$115,[2]Sheet1!$C$2:$C$115)</f>
        <v>5.5500000000000001E-2</v>
      </c>
      <c r="E108" s="4">
        <f>_xlfn.XLOOKUP(A108,[3]Sheet1!$A$2:$A$115,[3]Sheet1!$B$2:$B$115)</f>
        <v>20133.150000000001</v>
      </c>
      <c r="F108" s="4">
        <f>_xlfn.XLOOKUP(A108,[3]Sheet1!$A$2:$A$115,[3]Sheet1!$C$2:$C$115)</f>
        <v>44481.75</v>
      </c>
      <c r="G108" s="4">
        <f>_xlfn.XLOOKUP(A108,[3]Sheet1!$A$2:$A$115,[3]Sheet1!$D$2:$D$115)</f>
        <v>32582.2</v>
      </c>
      <c r="H108" s="4">
        <f>_xlfn.XLOOKUP(A108,[3]Sheet1!$A$2:$A$115,[3]Sheet1!$E$2:$E$115)</f>
        <v>17551.849999999999</v>
      </c>
      <c r="I108" s="4">
        <f>_xlfn.XLOOKUP(A108,[3]Sheet1!$A$2:$A$115,[3]Sheet1!$F$2:$F$115)</f>
        <v>53013.8</v>
      </c>
      <c r="J108" s="4">
        <f>_xlfn.XLOOKUP(A108,[3]Sheet1!$A$2:$A$115,[3]Sheet1!$G$2:$G$115)</f>
        <v>713.6</v>
      </c>
    </row>
    <row r="109" spans="1:10" x14ac:dyDescent="0.35">
      <c r="A109" s="2">
        <f t="shared" si="1"/>
        <v>45288</v>
      </c>
      <c r="B109">
        <f>_xlfn.XLOOKUP(A109,[1]Sheet1!$A$2:$A$115,[1]Sheet1!$B$2:$B$115)</f>
        <v>6.5</v>
      </c>
      <c r="C109">
        <f>_xlfn.XLOOKUP(A109,[2]Sheet1!$A$2:$A$115,[2]Sheet1!$B$2:$B$115)</f>
        <v>185.7</v>
      </c>
      <c r="D109" s="3">
        <f>_xlfn.XLOOKUP(A109,[2]Sheet1!$A$2:$A$115,[2]Sheet1!$C$2:$C$115)</f>
        <v>5.6899999999999999E-2</v>
      </c>
      <c r="E109" s="4">
        <f>_xlfn.XLOOKUP(A109,[3]Sheet1!$A$2:$A$115,[3]Sheet1!$B$2:$B$115)</f>
        <v>21731.4</v>
      </c>
      <c r="F109" s="4">
        <f>_xlfn.XLOOKUP(A109,[3]Sheet1!$A$2:$A$115,[3]Sheet1!$C$2:$C$115)</f>
        <v>48292.25</v>
      </c>
      <c r="G109" s="4">
        <f>_xlfn.XLOOKUP(A109,[3]Sheet1!$A$2:$A$115,[3]Sheet1!$D$2:$D$115)</f>
        <v>35515</v>
      </c>
      <c r="H109" s="4">
        <f>_xlfn.XLOOKUP(A109,[3]Sheet1!$A$2:$A$115,[3]Sheet1!$E$2:$E$115)</f>
        <v>18618.2</v>
      </c>
      <c r="I109" s="4">
        <f>_xlfn.XLOOKUP(A109,[3]Sheet1!$A$2:$A$115,[3]Sheet1!$F$2:$F$115)</f>
        <v>56987.199999999997</v>
      </c>
      <c r="J109" s="4">
        <f>_xlfn.XLOOKUP(A109,[3]Sheet1!$A$2:$A$115,[3]Sheet1!$G$2:$G$115)</f>
        <v>783.05</v>
      </c>
    </row>
    <row r="110" spans="1:10" x14ac:dyDescent="0.35">
      <c r="A110" s="2">
        <f t="shared" si="1"/>
        <v>45319</v>
      </c>
      <c r="B110">
        <f>_xlfn.XLOOKUP(A110,[1]Sheet1!$A$2:$A$115,[1]Sheet1!$B$2:$B$115)</f>
        <v>6.5</v>
      </c>
      <c r="C110">
        <f>_xlfn.XLOOKUP(A110,[2]Sheet1!$A$2:$A$115,[2]Sheet1!$B$2:$B$115)</f>
        <v>185.5</v>
      </c>
      <c r="D110" s="3">
        <f>_xlfn.XLOOKUP(A110,[2]Sheet1!$A$2:$A$115,[2]Sheet1!$C$2:$C$115)</f>
        <v>5.0999999999999997E-2</v>
      </c>
      <c r="E110" s="4">
        <f>_xlfn.XLOOKUP(A110,[3]Sheet1!$A$2:$A$115,[3]Sheet1!$B$2:$B$115)</f>
        <v>21725.7</v>
      </c>
      <c r="F110" s="4">
        <f>_xlfn.XLOOKUP(A110,[3]Sheet1!$A$2:$A$115,[3]Sheet1!$C$2:$C$115)</f>
        <v>45996.800000000003</v>
      </c>
      <c r="G110" s="4">
        <f>_xlfn.XLOOKUP(A110,[3]Sheet1!$A$2:$A$115,[3]Sheet1!$D$2:$D$115)</f>
        <v>36638.400000000001</v>
      </c>
      <c r="H110" s="4">
        <f>_xlfn.XLOOKUP(A110,[3]Sheet1!$A$2:$A$115,[3]Sheet1!$E$2:$E$115)</f>
        <v>19227.150000000001</v>
      </c>
      <c r="I110" s="4">
        <f>_xlfn.XLOOKUP(A110,[3]Sheet1!$A$2:$A$115,[3]Sheet1!$F$2:$F$115)</f>
        <v>55071.4</v>
      </c>
      <c r="J110" s="4">
        <f>_xlfn.XLOOKUP(A110,[3]Sheet1!$A$2:$A$115,[3]Sheet1!$G$2:$G$115)</f>
        <v>856.2</v>
      </c>
    </row>
    <row r="111" spans="1:10" x14ac:dyDescent="0.35">
      <c r="A111" s="2">
        <f t="shared" si="1"/>
        <v>45350</v>
      </c>
      <c r="B111">
        <f>_xlfn.XLOOKUP(A111,[1]Sheet1!$A$2:$A$115,[1]Sheet1!$B$2:$B$115)</f>
        <v>6.5</v>
      </c>
      <c r="C111">
        <f>_xlfn.XLOOKUP(A111,[2]Sheet1!$A$2:$A$115,[2]Sheet1!$B$2:$B$115)</f>
        <v>185.8</v>
      </c>
      <c r="D111" s="3">
        <f>_xlfn.XLOOKUP(A111,[2]Sheet1!$A$2:$A$115,[2]Sheet1!$C$2:$C$115)</f>
        <v>5.0900000000000001E-2</v>
      </c>
      <c r="E111" s="4">
        <f>_xlfn.XLOOKUP(A111,[3]Sheet1!$A$2:$A$115,[3]Sheet1!$B$2:$B$115)</f>
        <v>21982.799999999999</v>
      </c>
      <c r="F111" s="4">
        <f>_xlfn.XLOOKUP(A111,[3]Sheet1!$A$2:$A$115,[3]Sheet1!$C$2:$C$115)</f>
        <v>46120.9</v>
      </c>
      <c r="G111" s="4">
        <f>_xlfn.XLOOKUP(A111,[3]Sheet1!$A$2:$A$115,[3]Sheet1!$D$2:$D$115)</f>
        <v>37720.400000000001</v>
      </c>
      <c r="H111" s="4">
        <f>_xlfn.XLOOKUP(A111,[3]Sheet1!$A$2:$A$115,[3]Sheet1!$E$2:$E$115)</f>
        <v>20412.400000000001</v>
      </c>
      <c r="I111" s="4">
        <f>_xlfn.XLOOKUP(A111,[3]Sheet1!$A$2:$A$115,[3]Sheet1!$F$2:$F$115)</f>
        <v>54015.6</v>
      </c>
      <c r="J111" s="4">
        <f>_xlfn.XLOOKUP(A111,[3]Sheet1!$A$2:$A$115,[3]Sheet1!$G$2:$G$115)</f>
        <v>910.55</v>
      </c>
    </row>
    <row r="112" spans="1:10" x14ac:dyDescent="0.35">
      <c r="A112" s="2">
        <f t="shared" si="1"/>
        <v>45379</v>
      </c>
      <c r="B112">
        <f>_xlfn.XLOOKUP(A112,[1]Sheet1!$A$2:$A$115,[1]Sheet1!$B$2:$B$115)</f>
        <v>6.5</v>
      </c>
      <c r="C112">
        <f>_xlfn.XLOOKUP(A112,[2]Sheet1!$A$2:$A$115,[2]Sheet1!$B$2:$B$115)</f>
        <v>185.8</v>
      </c>
      <c r="D112" s="3">
        <f>_xlfn.XLOOKUP(A112,[2]Sheet1!$A$2:$A$115,[2]Sheet1!$C$2:$C$115)</f>
        <v>4.8500000000000001E-2</v>
      </c>
      <c r="E112" s="4">
        <f>_xlfn.XLOOKUP(A112,[3]Sheet1!$A$2:$A$115,[3]Sheet1!$B$2:$B$115)</f>
        <v>22326.9</v>
      </c>
      <c r="F112" s="4">
        <f>_xlfn.XLOOKUP(A112,[3]Sheet1!$A$2:$A$115,[3]Sheet1!$C$2:$C$115)</f>
        <v>47124.6</v>
      </c>
      <c r="G112" s="4">
        <f>_xlfn.XLOOKUP(A112,[3]Sheet1!$A$2:$A$115,[3]Sheet1!$D$2:$D$115)</f>
        <v>34898.15</v>
      </c>
      <c r="H112" s="4">
        <f>_xlfn.XLOOKUP(A112,[3]Sheet1!$A$2:$A$115,[3]Sheet1!$E$2:$E$115)</f>
        <v>21419.1</v>
      </c>
      <c r="I112" s="4">
        <f>_xlfn.XLOOKUP(A112,[3]Sheet1!$A$2:$A$115,[3]Sheet1!$F$2:$F$115)</f>
        <v>53949.2</v>
      </c>
      <c r="J112" s="4">
        <f>_xlfn.XLOOKUP(A112,[3]Sheet1!$A$2:$A$115,[3]Sheet1!$G$2:$G$115)</f>
        <v>900.65</v>
      </c>
    </row>
    <row r="113" spans="1:10" x14ac:dyDescent="0.35">
      <c r="A113" s="2">
        <f t="shared" si="1"/>
        <v>45410</v>
      </c>
      <c r="B113">
        <f>_xlfn.XLOOKUP(A113,[1]Sheet1!$A$2:$A$115,[1]Sheet1!$B$2:$B$115)</f>
        <v>6.5</v>
      </c>
      <c r="C113">
        <f>_xlfn.XLOOKUP(A113,[2]Sheet1!$A$2:$A$115,[2]Sheet1!$B$2:$B$115)</f>
        <v>186.7</v>
      </c>
      <c r="D113" s="3">
        <f>_xlfn.XLOOKUP(A113,[2]Sheet1!$A$2:$A$115,[2]Sheet1!$C$2:$C$115)</f>
        <v>4.8300000000000003E-2</v>
      </c>
      <c r="E113" s="4">
        <f>_xlfn.XLOOKUP(A113,[3]Sheet1!$A$2:$A$115,[3]Sheet1!$B$2:$B$115)</f>
        <v>22604.85</v>
      </c>
      <c r="F113" s="4">
        <f>_xlfn.XLOOKUP(A113,[3]Sheet1!$A$2:$A$115,[3]Sheet1!$C$2:$C$115)</f>
        <v>49396.75</v>
      </c>
      <c r="G113" s="4">
        <f>_xlfn.XLOOKUP(A113,[3]Sheet1!$A$2:$A$115,[3]Sheet1!$D$2:$D$115)</f>
        <v>33200.949999999997</v>
      </c>
      <c r="H113" s="4">
        <f>_xlfn.XLOOKUP(A113,[3]Sheet1!$A$2:$A$115,[3]Sheet1!$E$2:$E$115)</f>
        <v>22479.9</v>
      </c>
      <c r="I113" s="4">
        <f>_xlfn.XLOOKUP(A113,[3]Sheet1!$A$2:$A$115,[3]Sheet1!$F$2:$F$115)</f>
        <v>54240.6</v>
      </c>
      <c r="J113" s="4">
        <f>_xlfn.XLOOKUP(A113,[3]Sheet1!$A$2:$A$115,[3]Sheet1!$G$2:$G$115)</f>
        <v>973.25</v>
      </c>
    </row>
    <row r="114" spans="1:10" x14ac:dyDescent="0.35">
      <c r="A114" s="2">
        <f t="shared" si="1"/>
        <v>45440</v>
      </c>
      <c r="B114">
        <f>_xlfn.XLOOKUP(A114,[1]Sheet1!$A$2:$A$115,[1]Sheet1!$B$2:$B$115)</f>
        <v>6.5</v>
      </c>
      <c r="C114">
        <f>_xlfn.XLOOKUP(A114,[2]Sheet1!$A$2:$A$115,[2]Sheet1!$B$2:$B$115)</f>
        <v>187.7</v>
      </c>
      <c r="D114" s="3">
        <f>_xlfn.XLOOKUP(A114,[2]Sheet1!$A$2:$A$115,[2]Sheet1!$C$2:$C$115)</f>
        <v>4.8000000000000001E-2</v>
      </c>
      <c r="E114" s="4">
        <f>_xlfn.XLOOKUP(A114,[3]Sheet1!$A$2:$A$115,[3]Sheet1!$B$2:$B$115)</f>
        <v>22530.7</v>
      </c>
      <c r="F114" s="4">
        <f>_xlfn.XLOOKUP(A114,[3]Sheet1!$A$2:$A$115,[3]Sheet1!$C$2:$C$115)</f>
        <v>48983.95</v>
      </c>
      <c r="G114" s="4">
        <f>_xlfn.XLOOKUP(A114,[3]Sheet1!$A$2:$A$115,[3]Sheet1!$D$2:$D$115)</f>
        <v>32386.1</v>
      </c>
      <c r="H114" s="4">
        <f>_xlfn.XLOOKUP(A114,[3]Sheet1!$A$2:$A$115,[3]Sheet1!$E$2:$E$115)</f>
        <v>23419.599999999999</v>
      </c>
      <c r="I114" s="4">
        <f>_xlfn.XLOOKUP(A114,[3]Sheet1!$A$2:$A$115,[3]Sheet1!$F$2:$F$115)</f>
        <v>54107.35</v>
      </c>
      <c r="J114" s="4">
        <f>_xlfn.XLOOKUP(A114,[3]Sheet1!$A$2:$A$115,[3]Sheet1!$G$2:$G$115)</f>
        <v>1019.4</v>
      </c>
    </row>
    <row r="115" spans="1:10" x14ac:dyDescent="0.35">
      <c r="A115" s="2">
        <f t="shared" si="1"/>
        <v>45471</v>
      </c>
      <c r="B115">
        <f>_xlfn.XLOOKUP(A115,[1]Sheet1!$A$2:$A$115,[1]Sheet1!$B$2:$B$115)</f>
        <v>6.5</v>
      </c>
      <c r="C115">
        <f>_xlfn.XLOOKUP(A115,[2]Sheet1!$A$2:$A$115,[2]Sheet1!$B$2:$B$115)</f>
        <v>190.2</v>
      </c>
      <c r="D115" s="3">
        <f>_xlfn.XLOOKUP(A115,[2]Sheet1!$A$2:$A$115,[2]Sheet1!$C$2:$C$115)</f>
        <v>5.0799999999999998E-2</v>
      </c>
      <c r="E115" s="4">
        <f>_xlfn.XLOOKUP(A115,[3]Sheet1!$A$2:$A$115,[3]Sheet1!$B$2:$B$115)</f>
        <v>24010.6</v>
      </c>
      <c r="F115" s="4">
        <f>_xlfn.XLOOKUP(A115,[3]Sheet1!$A$2:$A$115,[3]Sheet1!$C$2:$C$115)</f>
        <v>52342.25</v>
      </c>
      <c r="G115" s="4">
        <f>_xlfn.XLOOKUP(A115,[3]Sheet1!$A$2:$A$115,[3]Sheet1!$D$2:$D$115)</f>
        <v>36157.5</v>
      </c>
      <c r="H115" s="4">
        <f>_xlfn.XLOOKUP(A115,[3]Sheet1!$A$2:$A$115,[3]Sheet1!$E$2:$E$115)</f>
        <v>25200.6</v>
      </c>
      <c r="I115" s="4">
        <f>_xlfn.XLOOKUP(A115,[3]Sheet1!$A$2:$A$115,[3]Sheet1!$F$2:$F$115)</f>
        <v>56756.85</v>
      </c>
      <c r="J115" s="4">
        <f>_xlfn.XLOOKUP(A115,[3]Sheet1!$A$2:$A$115,[3]Sheet1!$G$2:$G$115)</f>
        <v>1104.75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CBB0-8408-426D-A833-E60A380610BC}">
  <dimension ref="A1:M115"/>
  <sheetViews>
    <sheetView workbookViewId="0">
      <pane ySplit="1" topLeftCell="A2" activePane="bottomLeft" state="frozen"/>
      <selection pane="bottomLeft" activeCell="E19" sqref="E19"/>
    </sheetView>
  </sheetViews>
  <sheetFormatPr defaultRowHeight="14.5" x14ac:dyDescent="0.35"/>
  <cols>
    <col min="1" max="1" width="7.453125" bestFit="1" customWidth="1"/>
    <col min="2" max="2" width="10" customWidth="1"/>
    <col min="3" max="3" width="16" style="3" customWidth="1"/>
    <col min="4" max="4" width="12.54296875" customWidth="1"/>
    <col min="5" max="5" width="18.54296875" style="3" customWidth="1"/>
    <col min="6" max="6" width="9.453125" customWidth="1"/>
    <col min="7" max="7" width="15.453125" style="3" customWidth="1"/>
    <col min="8" max="8" width="12.54296875" customWidth="1"/>
    <col min="9" max="9" width="18.54296875" style="3" customWidth="1"/>
    <col min="10" max="10" width="13" customWidth="1"/>
    <col min="11" max="11" width="19" style="3" customWidth="1"/>
    <col min="12" max="12" width="14.1796875" customWidth="1"/>
    <col min="13" max="13" width="20.1796875" style="3" customWidth="1"/>
  </cols>
  <sheetData>
    <row r="1" spans="1:13" s="1" customFormat="1" x14ac:dyDescent="0.35">
      <c r="A1" s="1" t="s">
        <v>0</v>
      </c>
      <c r="B1" s="1" t="s">
        <v>4</v>
      </c>
      <c r="C1" s="1" t="s">
        <v>10</v>
      </c>
      <c r="D1" s="1" t="s">
        <v>5</v>
      </c>
      <c r="E1" s="1" t="s">
        <v>11</v>
      </c>
      <c r="F1" s="1" t="s">
        <v>6</v>
      </c>
      <c r="G1" s="1" t="s">
        <v>12</v>
      </c>
      <c r="H1" s="1" t="s">
        <v>7</v>
      </c>
      <c r="I1" s="1" t="s">
        <v>13</v>
      </c>
      <c r="J1" s="1" t="s">
        <v>8</v>
      </c>
      <c r="K1" s="1" t="s">
        <v>14</v>
      </c>
      <c r="L1" s="1" t="s">
        <v>9</v>
      </c>
      <c r="M1" s="1" t="s">
        <v>15</v>
      </c>
    </row>
    <row r="2" spans="1:13" x14ac:dyDescent="0.35">
      <c r="A2" s="2">
        <v>42035</v>
      </c>
      <c r="B2">
        <v>8808.9</v>
      </c>
      <c r="C2" s="3" t="e">
        <f>NA()</f>
        <v>#N/A</v>
      </c>
      <c r="D2">
        <v>19843.75</v>
      </c>
      <c r="E2" s="3" t="e">
        <f>NA()</f>
        <v>#N/A</v>
      </c>
      <c r="F2">
        <v>11824.75</v>
      </c>
      <c r="G2" s="3" t="e">
        <f>NA()</f>
        <v>#N/A</v>
      </c>
      <c r="H2">
        <v>8930.85</v>
      </c>
      <c r="I2" s="3" t="e">
        <f>NA()</f>
        <v>#N/A</v>
      </c>
      <c r="J2">
        <v>21165.75</v>
      </c>
      <c r="K2" s="3" t="e">
        <f>NA()</f>
        <v>#N/A</v>
      </c>
      <c r="L2">
        <v>236.8</v>
      </c>
      <c r="M2" s="3" t="e">
        <f>NA()</f>
        <v>#N/A</v>
      </c>
    </row>
    <row r="3" spans="1:13" x14ac:dyDescent="0.35">
      <c r="A3" s="2">
        <f>EDATE(A2,1)</f>
        <v>42063</v>
      </c>
      <c r="B3">
        <v>8901.85</v>
      </c>
      <c r="C3" s="3">
        <f>(B3-B2)/B2</f>
        <v>1.0551828264596117E-2</v>
      </c>
      <c r="D3">
        <v>19691.2</v>
      </c>
      <c r="E3" s="3">
        <f>(D3-D2)/D2</f>
        <v>-7.6875590551180734E-3</v>
      </c>
      <c r="F3">
        <v>12659.8</v>
      </c>
      <c r="G3" s="3">
        <f>(F3-F2)/F2</f>
        <v>7.0618829150721943E-2</v>
      </c>
      <c r="H3">
        <v>8935.35</v>
      </c>
      <c r="I3" s="3">
        <f>(H3-H2)/H2</f>
        <v>5.0387141201565361E-4</v>
      </c>
      <c r="J3">
        <v>21102.35</v>
      </c>
      <c r="K3" s="3">
        <f>(J3-J2)/J2</f>
        <v>-2.9954053128285769E-3</v>
      </c>
      <c r="L3">
        <v>239.4</v>
      </c>
      <c r="M3" s="3">
        <f>(L3-L2)/L2</f>
        <v>1.0979729729729706E-2</v>
      </c>
    </row>
    <row r="4" spans="1:13" x14ac:dyDescent="0.35">
      <c r="A4" s="2">
        <f t="shared" ref="A4:A67" si="0">EDATE(A3,1)</f>
        <v>42091</v>
      </c>
      <c r="B4">
        <v>8491</v>
      </c>
      <c r="C4" s="3">
        <f t="shared" ref="C4:C67" si="1">(B4-B3)/B3</f>
        <v>-4.6153327679077982E-2</v>
      </c>
      <c r="D4">
        <v>18206.650000000001</v>
      </c>
      <c r="E4" s="3">
        <f t="shared" ref="E4:E67" si="2">(D4-D3)/D3</f>
        <v>-7.5391545461932191E-2</v>
      </c>
      <c r="F4">
        <v>12083</v>
      </c>
      <c r="G4" s="3">
        <f t="shared" ref="G4:G67" si="3">(F4-F3)/F3</f>
        <v>-4.5561541256575876E-2</v>
      </c>
      <c r="H4">
        <v>8621.75</v>
      </c>
      <c r="I4" s="3">
        <f t="shared" ref="I4:I67" si="4">(H4-H3)/H3</f>
        <v>-3.5096554695675082E-2</v>
      </c>
      <c r="J4">
        <v>19879.599999999999</v>
      </c>
      <c r="K4" s="3">
        <f t="shared" ref="K4:K67" si="5">(J4-J3)/J3</f>
        <v>-5.7943783512262856E-2</v>
      </c>
      <c r="L4">
        <v>216.15</v>
      </c>
      <c r="M4" s="3">
        <f t="shared" ref="M4:M67" si="6">(L4-L3)/L3</f>
        <v>-9.7117794486215533E-2</v>
      </c>
    </row>
    <row r="5" spans="1:13" x14ac:dyDescent="0.35">
      <c r="A5" s="2">
        <f t="shared" si="0"/>
        <v>42122</v>
      </c>
      <c r="B5">
        <v>8181.5</v>
      </c>
      <c r="C5" s="3">
        <f t="shared" si="1"/>
        <v>-3.6450359203862914E-2</v>
      </c>
      <c r="D5">
        <v>18338.099999999999</v>
      </c>
      <c r="E5" s="3">
        <f t="shared" si="2"/>
        <v>7.2198894360026187E-3</v>
      </c>
      <c r="F5">
        <v>11001.05</v>
      </c>
      <c r="G5" s="3">
        <f t="shared" si="3"/>
        <v>-8.9543159811305201E-2</v>
      </c>
      <c r="H5">
        <v>8188.2</v>
      </c>
      <c r="I5" s="3">
        <f t="shared" si="4"/>
        <v>-5.0285614869371088E-2</v>
      </c>
      <c r="J5">
        <v>19510.7</v>
      </c>
      <c r="K5" s="3">
        <f t="shared" si="5"/>
        <v>-1.8556711402643807E-2</v>
      </c>
      <c r="L5">
        <v>204.8</v>
      </c>
      <c r="M5" s="3">
        <f t="shared" si="6"/>
        <v>-5.2509831135785306E-2</v>
      </c>
    </row>
    <row r="6" spans="1:13" x14ac:dyDescent="0.35">
      <c r="A6" s="2">
        <f t="shared" si="0"/>
        <v>42152</v>
      </c>
      <c r="B6">
        <v>8433.65</v>
      </c>
      <c r="C6" s="3">
        <f t="shared" si="1"/>
        <v>3.0819531870683814E-2</v>
      </c>
      <c r="D6">
        <v>18721.349999999999</v>
      </c>
      <c r="E6" s="3">
        <f t="shared" si="2"/>
        <v>2.0899111685507225E-2</v>
      </c>
      <c r="F6">
        <v>11575.05</v>
      </c>
      <c r="G6" s="3">
        <f t="shared" si="3"/>
        <v>5.2176837665495572E-2</v>
      </c>
      <c r="H6">
        <v>8536.75</v>
      </c>
      <c r="I6" s="3">
        <f t="shared" si="4"/>
        <v>4.2567353020199823E-2</v>
      </c>
      <c r="J6">
        <v>20107.3</v>
      </c>
      <c r="K6" s="3">
        <f t="shared" si="5"/>
        <v>3.0578093046379602E-2</v>
      </c>
      <c r="L6">
        <v>199.5</v>
      </c>
      <c r="M6" s="3">
        <f t="shared" si="6"/>
        <v>-2.5878906250000056E-2</v>
      </c>
    </row>
    <row r="7" spans="1:13" x14ac:dyDescent="0.35">
      <c r="A7" s="2">
        <f t="shared" si="0"/>
        <v>42183</v>
      </c>
      <c r="B7">
        <v>8368.5</v>
      </c>
      <c r="C7" s="3">
        <f t="shared" si="1"/>
        <v>-7.7250063732784311E-3</v>
      </c>
      <c r="D7">
        <v>18296.099999999999</v>
      </c>
      <c r="E7" s="3">
        <f t="shared" si="2"/>
        <v>-2.2714708073936978E-2</v>
      </c>
      <c r="F7">
        <v>11037.4</v>
      </c>
      <c r="G7" s="3">
        <f t="shared" si="3"/>
        <v>-4.6449043416659078E-2</v>
      </c>
      <c r="H7">
        <v>8383.25</v>
      </c>
      <c r="I7" s="3">
        <f t="shared" si="4"/>
        <v>-1.7981081793422556E-2</v>
      </c>
      <c r="J7">
        <v>20155.75</v>
      </c>
      <c r="K7" s="3">
        <f t="shared" si="5"/>
        <v>2.4095726427715669E-3</v>
      </c>
      <c r="L7">
        <v>180.95</v>
      </c>
      <c r="M7" s="3">
        <f t="shared" si="6"/>
        <v>-9.298245614035093E-2</v>
      </c>
    </row>
    <row r="8" spans="1:13" x14ac:dyDescent="0.35">
      <c r="A8" s="2">
        <f t="shared" si="0"/>
        <v>42213</v>
      </c>
      <c r="B8">
        <v>8532.85</v>
      </c>
      <c r="C8" s="3">
        <f t="shared" si="1"/>
        <v>1.9639122901356321E-2</v>
      </c>
      <c r="D8">
        <v>18729.849999999999</v>
      </c>
      <c r="E8" s="3">
        <f t="shared" si="2"/>
        <v>2.3707238154579393E-2</v>
      </c>
      <c r="F8">
        <v>11594.15</v>
      </c>
      <c r="G8" s="3">
        <f t="shared" si="3"/>
        <v>5.0442133111058766E-2</v>
      </c>
      <c r="H8">
        <v>8544.85</v>
      </c>
      <c r="I8" s="3">
        <f t="shared" si="4"/>
        <v>1.927653356395197E-2</v>
      </c>
      <c r="J8">
        <v>20920.45</v>
      </c>
      <c r="K8" s="3">
        <f t="shared" si="5"/>
        <v>3.7939545787182352E-2</v>
      </c>
      <c r="L8">
        <v>176.55</v>
      </c>
      <c r="M8" s="3">
        <f t="shared" si="6"/>
        <v>-2.4316109422492276E-2</v>
      </c>
    </row>
    <row r="9" spans="1:13" x14ac:dyDescent="0.35">
      <c r="A9" s="2">
        <f t="shared" si="0"/>
        <v>42244</v>
      </c>
      <c r="B9">
        <v>7971.3</v>
      </c>
      <c r="C9" s="3">
        <f t="shared" si="1"/>
        <v>-6.5810368165384381E-2</v>
      </c>
      <c r="D9">
        <v>17146.55</v>
      </c>
      <c r="E9" s="3">
        <f t="shared" si="2"/>
        <v>-8.4533512014244611E-2</v>
      </c>
      <c r="F9">
        <v>11605.7</v>
      </c>
      <c r="G9" s="3">
        <f t="shared" si="3"/>
        <v>9.9619204512629996E-4</v>
      </c>
      <c r="H9">
        <v>7948.55</v>
      </c>
      <c r="I9" s="3">
        <f t="shared" si="4"/>
        <v>-6.9784724132079576E-2</v>
      </c>
      <c r="J9">
        <v>20111.5</v>
      </c>
      <c r="K9" s="3">
        <f t="shared" si="5"/>
        <v>-3.8667906283086681E-2</v>
      </c>
      <c r="L9">
        <v>161.35</v>
      </c>
      <c r="M9" s="3">
        <f t="shared" si="6"/>
        <v>-8.6094590767488058E-2</v>
      </c>
    </row>
    <row r="10" spans="1:13" x14ac:dyDescent="0.35">
      <c r="A10" s="2">
        <f t="shared" si="0"/>
        <v>42275</v>
      </c>
      <c r="B10">
        <v>7948.9</v>
      </c>
      <c r="C10" s="3">
        <f t="shared" si="1"/>
        <v>-2.8100811661837524E-3</v>
      </c>
      <c r="D10">
        <v>17216.3</v>
      </c>
      <c r="E10" s="3">
        <f t="shared" si="2"/>
        <v>4.0678737122044964E-3</v>
      </c>
      <c r="F10">
        <v>12032.1</v>
      </c>
      <c r="G10" s="3">
        <f t="shared" si="3"/>
        <v>3.6740567135114609E-2</v>
      </c>
      <c r="H10">
        <v>7759.6</v>
      </c>
      <c r="I10" s="3">
        <f t="shared" si="4"/>
        <v>-2.3771631303822687E-2</v>
      </c>
      <c r="J10">
        <v>19956.650000000001</v>
      </c>
      <c r="K10" s="3">
        <f t="shared" si="5"/>
        <v>-7.6995748700991245E-3</v>
      </c>
      <c r="L10">
        <v>179.15</v>
      </c>
      <c r="M10" s="3">
        <f t="shared" si="6"/>
        <v>0.11031918190269607</v>
      </c>
    </row>
    <row r="11" spans="1:13" x14ac:dyDescent="0.35">
      <c r="A11" s="2">
        <f t="shared" si="0"/>
        <v>42305</v>
      </c>
      <c r="B11">
        <v>8065.8</v>
      </c>
      <c r="C11" s="3">
        <f t="shared" si="1"/>
        <v>1.4706437368692593E-2</v>
      </c>
      <c r="D11">
        <v>17354.5</v>
      </c>
      <c r="E11" s="3">
        <f t="shared" si="2"/>
        <v>8.0272764763625604E-3</v>
      </c>
      <c r="F11">
        <v>11486.9</v>
      </c>
      <c r="G11" s="3">
        <f t="shared" si="3"/>
        <v>-4.5312123403229751E-2</v>
      </c>
      <c r="H11">
        <v>8091.95</v>
      </c>
      <c r="I11" s="3">
        <f t="shared" si="4"/>
        <v>4.2830816021444333E-2</v>
      </c>
      <c r="J11">
        <v>20118.3</v>
      </c>
      <c r="K11" s="3">
        <f t="shared" si="5"/>
        <v>8.1000568732727089E-3</v>
      </c>
      <c r="L11">
        <v>176.05</v>
      </c>
      <c r="M11" s="3">
        <f t="shared" si="6"/>
        <v>-1.7303935249790646E-2</v>
      </c>
    </row>
    <row r="12" spans="1:13" x14ac:dyDescent="0.35">
      <c r="A12" s="2">
        <f t="shared" si="0"/>
        <v>42336</v>
      </c>
      <c r="B12">
        <v>7935.25</v>
      </c>
      <c r="C12" s="3">
        <f t="shared" si="1"/>
        <v>-1.6185623248778817E-2</v>
      </c>
      <c r="D12">
        <v>17430.400000000001</v>
      </c>
      <c r="E12" s="3">
        <f t="shared" si="2"/>
        <v>4.3735054308681586E-3</v>
      </c>
      <c r="F12">
        <v>11206</v>
      </c>
      <c r="G12" s="3">
        <f t="shared" si="3"/>
        <v>-2.4453943187456986E-2</v>
      </c>
      <c r="H12">
        <v>8481.85</v>
      </c>
      <c r="I12" s="3">
        <f t="shared" si="4"/>
        <v>4.8183688727686226E-2</v>
      </c>
      <c r="J12">
        <v>20278.55</v>
      </c>
      <c r="K12" s="3">
        <f t="shared" si="5"/>
        <v>7.9653847492084321E-3</v>
      </c>
      <c r="L12">
        <v>173.3</v>
      </c>
      <c r="M12" s="3">
        <f t="shared" si="6"/>
        <v>-1.5620562340244247E-2</v>
      </c>
    </row>
    <row r="13" spans="1:13" x14ac:dyDescent="0.35">
      <c r="A13" s="2">
        <f t="shared" si="0"/>
        <v>42366</v>
      </c>
      <c r="B13">
        <v>7946.35</v>
      </c>
      <c r="C13" s="3">
        <f t="shared" si="1"/>
        <v>1.3988217132415947E-3</v>
      </c>
      <c r="D13">
        <v>16922.2</v>
      </c>
      <c r="E13" s="3">
        <f t="shared" si="2"/>
        <v>-2.9155957407747422E-2</v>
      </c>
      <c r="F13">
        <v>11212.55</v>
      </c>
      <c r="G13" s="3">
        <f t="shared" si="3"/>
        <v>5.8450829912540356E-4</v>
      </c>
      <c r="H13">
        <v>8254.75</v>
      </c>
      <c r="I13" s="3">
        <f t="shared" si="4"/>
        <v>-2.677481917270411E-2</v>
      </c>
      <c r="J13">
        <v>20192.650000000001</v>
      </c>
      <c r="K13" s="3">
        <f t="shared" si="5"/>
        <v>-4.236003067280344E-3</v>
      </c>
      <c r="L13">
        <v>172.6</v>
      </c>
      <c r="M13" s="3">
        <f t="shared" si="6"/>
        <v>-4.0392383150606864E-3</v>
      </c>
    </row>
    <row r="14" spans="1:13" x14ac:dyDescent="0.35">
      <c r="A14" s="2">
        <f t="shared" si="0"/>
        <v>42397</v>
      </c>
      <c r="B14">
        <v>7563.55</v>
      </c>
      <c r="C14" s="3">
        <f t="shared" si="1"/>
        <v>-4.8173060587565382E-2</v>
      </c>
      <c r="D14">
        <v>15522.4</v>
      </c>
      <c r="E14" s="3">
        <f t="shared" si="2"/>
        <v>-8.2719740932030175E-2</v>
      </c>
      <c r="F14">
        <v>11236.15</v>
      </c>
      <c r="G14" s="3">
        <f t="shared" si="3"/>
        <v>2.1047843710842195E-3</v>
      </c>
      <c r="H14">
        <v>7605.05</v>
      </c>
      <c r="I14" s="3">
        <f t="shared" si="4"/>
        <v>-7.8706199460916421E-2</v>
      </c>
      <c r="J14">
        <v>19132.650000000001</v>
      </c>
      <c r="K14" s="3">
        <f t="shared" si="5"/>
        <v>-5.2494348191049707E-2</v>
      </c>
      <c r="L14">
        <v>153.55000000000001</v>
      </c>
      <c r="M14" s="3">
        <f t="shared" si="6"/>
        <v>-0.11037079953650049</v>
      </c>
    </row>
    <row r="15" spans="1:13" x14ac:dyDescent="0.35">
      <c r="A15" s="2">
        <f t="shared" si="0"/>
        <v>42428</v>
      </c>
      <c r="B15">
        <v>6987.05</v>
      </c>
      <c r="C15" s="3">
        <f t="shared" si="1"/>
        <v>-7.622082223294617E-2</v>
      </c>
      <c r="D15">
        <v>13946.4</v>
      </c>
      <c r="E15" s="3">
        <f t="shared" si="2"/>
        <v>-0.10153069113023759</v>
      </c>
      <c r="F15">
        <v>10278.4</v>
      </c>
      <c r="G15" s="3">
        <f t="shared" si="3"/>
        <v>-8.5238271115996134E-2</v>
      </c>
      <c r="H15">
        <v>7092.3</v>
      </c>
      <c r="I15" s="3">
        <f t="shared" si="4"/>
        <v>-6.7422304915812512E-2</v>
      </c>
      <c r="J15">
        <v>18331.599999999999</v>
      </c>
      <c r="K15" s="3">
        <f t="shared" si="5"/>
        <v>-4.1868220032248687E-2</v>
      </c>
      <c r="L15">
        <v>130.30000000000001</v>
      </c>
      <c r="M15" s="3">
        <f t="shared" si="6"/>
        <v>-0.15141647671768152</v>
      </c>
    </row>
    <row r="16" spans="1:13" x14ac:dyDescent="0.35">
      <c r="A16" s="2">
        <f t="shared" si="0"/>
        <v>42457</v>
      </c>
      <c r="B16">
        <v>7738.4</v>
      </c>
      <c r="C16" s="3">
        <f t="shared" si="1"/>
        <v>0.10753465339449401</v>
      </c>
      <c r="D16">
        <v>16141.65</v>
      </c>
      <c r="E16" s="3">
        <f t="shared" si="2"/>
        <v>0.15740621235587679</v>
      </c>
      <c r="F16">
        <v>11309.3</v>
      </c>
      <c r="G16" s="3">
        <f t="shared" si="3"/>
        <v>0.10029771170610209</v>
      </c>
      <c r="H16">
        <v>8087.6</v>
      </c>
      <c r="I16" s="3">
        <f t="shared" si="4"/>
        <v>0.14033529320530719</v>
      </c>
      <c r="J16">
        <v>19764.150000000001</v>
      </c>
      <c r="K16" s="3">
        <f t="shared" si="5"/>
        <v>7.8146479303497954E-2</v>
      </c>
      <c r="L16">
        <v>156.55000000000001</v>
      </c>
      <c r="M16" s="3">
        <f t="shared" si="6"/>
        <v>0.20145817344589406</v>
      </c>
    </row>
    <row r="17" spans="1:13" x14ac:dyDescent="0.35">
      <c r="A17" s="2">
        <f t="shared" si="0"/>
        <v>42488</v>
      </c>
      <c r="B17">
        <v>7849.8</v>
      </c>
      <c r="C17" s="3">
        <f t="shared" si="1"/>
        <v>1.4395740721596266E-2</v>
      </c>
      <c r="D17">
        <v>16795</v>
      </c>
      <c r="E17" s="3">
        <f t="shared" si="2"/>
        <v>4.0476035597352217E-2</v>
      </c>
      <c r="F17">
        <v>11196.25</v>
      </c>
      <c r="G17" s="3">
        <f t="shared" si="3"/>
        <v>-9.9961978194936275E-3</v>
      </c>
      <c r="H17">
        <v>8288.9500000000007</v>
      </c>
      <c r="I17" s="3">
        <f t="shared" si="4"/>
        <v>2.4896137296602248E-2</v>
      </c>
      <c r="J17">
        <v>19737.7</v>
      </c>
      <c r="K17" s="3">
        <f t="shared" si="5"/>
        <v>-1.3382816867915253E-3</v>
      </c>
      <c r="L17">
        <v>174.8</v>
      </c>
      <c r="M17" s="3">
        <f t="shared" si="6"/>
        <v>0.11657617374640689</v>
      </c>
    </row>
    <row r="18" spans="1:13" x14ac:dyDescent="0.35">
      <c r="A18" s="2">
        <f t="shared" si="0"/>
        <v>42518</v>
      </c>
      <c r="B18">
        <v>8160.1</v>
      </c>
      <c r="C18" s="3">
        <f t="shared" si="1"/>
        <v>3.952966954572093E-2</v>
      </c>
      <c r="D18">
        <v>17620.900000000001</v>
      </c>
      <c r="E18" s="3">
        <f t="shared" si="2"/>
        <v>4.9175349806490111E-2</v>
      </c>
      <c r="F18">
        <v>11395.85</v>
      </c>
      <c r="G18" s="3">
        <f t="shared" si="3"/>
        <v>1.7827397566149414E-2</v>
      </c>
      <c r="H18">
        <v>8720.4</v>
      </c>
      <c r="I18" s="3">
        <f t="shared" si="4"/>
        <v>5.2051224823409341E-2</v>
      </c>
      <c r="J18">
        <v>20521.650000000001</v>
      </c>
      <c r="K18" s="3">
        <f t="shared" si="5"/>
        <v>3.971840690657983E-2</v>
      </c>
      <c r="L18">
        <v>183.15</v>
      </c>
      <c r="M18" s="3">
        <f t="shared" si="6"/>
        <v>4.7768878718535433E-2</v>
      </c>
    </row>
    <row r="19" spans="1:13" x14ac:dyDescent="0.35">
      <c r="A19" s="2">
        <f t="shared" si="0"/>
        <v>42549</v>
      </c>
      <c r="B19">
        <v>8287.75</v>
      </c>
      <c r="C19" s="3">
        <f t="shared" si="1"/>
        <v>1.5643190647173396E-2</v>
      </c>
      <c r="D19">
        <v>17935.400000000001</v>
      </c>
      <c r="E19" s="3">
        <f t="shared" si="2"/>
        <v>1.7848123535120226E-2</v>
      </c>
      <c r="F19">
        <v>11120.15</v>
      </c>
      <c r="G19" s="3">
        <f t="shared" si="3"/>
        <v>-2.4193017633612299E-2</v>
      </c>
      <c r="H19">
        <v>8863.75</v>
      </c>
      <c r="I19" s="3">
        <f t="shared" si="4"/>
        <v>1.6438466125407135E-2</v>
      </c>
      <c r="J19">
        <v>21608.45</v>
      </c>
      <c r="K19" s="3">
        <f t="shared" si="5"/>
        <v>5.2958704587594038E-2</v>
      </c>
      <c r="L19">
        <v>200.25</v>
      </c>
      <c r="M19" s="3">
        <f t="shared" si="6"/>
        <v>9.3366093366093333E-2</v>
      </c>
    </row>
    <row r="20" spans="1:13" x14ac:dyDescent="0.35">
      <c r="A20" s="2">
        <f t="shared" si="0"/>
        <v>42579</v>
      </c>
      <c r="B20">
        <v>8638.5</v>
      </c>
      <c r="C20" s="3">
        <f t="shared" si="1"/>
        <v>4.2321498597327381E-2</v>
      </c>
      <c r="D20">
        <v>18953.150000000001</v>
      </c>
      <c r="E20" s="3">
        <f t="shared" si="2"/>
        <v>5.674531931264426E-2</v>
      </c>
      <c r="F20">
        <v>10913.3</v>
      </c>
      <c r="G20" s="3">
        <f t="shared" si="3"/>
        <v>-1.8601367787305062E-2</v>
      </c>
      <c r="H20">
        <v>9470.85</v>
      </c>
      <c r="I20" s="3">
        <f t="shared" si="4"/>
        <v>6.8492455224933052E-2</v>
      </c>
      <c r="J20">
        <v>22228.85</v>
      </c>
      <c r="K20" s="3">
        <f t="shared" si="5"/>
        <v>2.8710990376449853E-2</v>
      </c>
      <c r="L20">
        <v>207.4</v>
      </c>
      <c r="M20" s="3">
        <f t="shared" si="6"/>
        <v>3.5705368289637981E-2</v>
      </c>
    </row>
    <row r="21" spans="1:13" x14ac:dyDescent="0.35">
      <c r="A21" s="2">
        <f t="shared" si="0"/>
        <v>42610</v>
      </c>
      <c r="B21">
        <v>8786.2000000000007</v>
      </c>
      <c r="C21" s="3">
        <f t="shared" si="1"/>
        <v>1.7097875788620792E-2</v>
      </c>
      <c r="D21">
        <v>19787.599999999999</v>
      </c>
      <c r="E21" s="3">
        <f t="shared" si="2"/>
        <v>4.4026982322199586E-2</v>
      </c>
      <c r="F21">
        <v>10546.1</v>
      </c>
      <c r="G21" s="3">
        <f t="shared" si="3"/>
        <v>-3.3647017858942661E-2</v>
      </c>
      <c r="H21">
        <v>9897.2999999999993</v>
      </c>
      <c r="I21" s="3">
        <f t="shared" si="4"/>
        <v>4.5027637434865812E-2</v>
      </c>
      <c r="J21">
        <v>22609.3</v>
      </c>
      <c r="K21" s="3">
        <f t="shared" si="5"/>
        <v>1.7115145407882133E-2</v>
      </c>
      <c r="L21">
        <v>205.55</v>
      </c>
      <c r="M21" s="3">
        <f t="shared" si="6"/>
        <v>-8.9199614271938E-3</v>
      </c>
    </row>
    <row r="22" spans="1:13" x14ac:dyDescent="0.35">
      <c r="A22" s="2">
        <f t="shared" si="0"/>
        <v>42641</v>
      </c>
      <c r="B22">
        <v>8611.15</v>
      </c>
      <c r="C22" s="3">
        <f t="shared" si="1"/>
        <v>-1.9923288793790385E-2</v>
      </c>
      <c r="D22">
        <v>19285.7</v>
      </c>
      <c r="E22" s="3">
        <f t="shared" si="2"/>
        <v>-2.5364369605207195E-2</v>
      </c>
      <c r="F22">
        <v>10292.299999999999</v>
      </c>
      <c r="G22" s="3">
        <f t="shared" si="3"/>
        <v>-2.4065768388314267E-2</v>
      </c>
      <c r="H22">
        <v>10029.299999999999</v>
      </c>
      <c r="I22" s="3">
        <f t="shared" si="4"/>
        <v>1.3336970688975783E-2</v>
      </c>
      <c r="J22">
        <v>21542.05</v>
      </c>
      <c r="K22" s="3">
        <f t="shared" si="5"/>
        <v>-4.7204026661595011E-2</v>
      </c>
      <c r="L22">
        <v>202.7</v>
      </c>
      <c r="M22" s="3">
        <f t="shared" si="6"/>
        <v>-1.3865239601070408E-2</v>
      </c>
    </row>
    <row r="23" spans="1:13" x14ac:dyDescent="0.35">
      <c r="A23" s="2">
        <f t="shared" si="0"/>
        <v>42671</v>
      </c>
      <c r="B23">
        <v>8625.7000000000007</v>
      </c>
      <c r="C23" s="3">
        <f t="shared" si="1"/>
        <v>1.6896697885881782E-3</v>
      </c>
      <c r="D23">
        <v>19523.55</v>
      </c>
      <c r="E23" s="3">
        <f t="shared" si="2"/>
        <v>1.2332972098497775E-2</v>
      </c>
      <c r="F23">
        <v>10082.700000000001</v>
      </c>
      <c r="G23" s="3">
        <f t="shared" si="3"/>
        <v>-2.0364738688145367E-2</v>
      </c>
      <c r="H23">
        <v>10048.5</v>
      </c>
      <c r="I23" s="3">
        <f t="shared" si="4"/>
        <v>1.9143908348539509E-3</v>
      </c>
      <c r="J23">
        <v>21481.95</v>
      </c>
      <c r="K23" s="3">
        <f t="shared" si="5"/>
        <v>-2.7898923268676167E-3</v>
      </c>
      <c r="L23">
        <v>211.1</v>
      </c>
      <c r="M23" s="3">
        <f t="shared" si="6"/>
        <v>4.1440552540700573E-2</v>
      </c>
    </row>
    <row r="24" spans="1:13" x14ac:dyDescent="0.35">
      <c r="A24" s="2">
        <f t="shared" si="0"/>
        <v>42702</v>
      </c>
      <c r="B24">
        <v>8224.5</v>
      </c>
      <c r="C24" s="3">
        <f t="shared" si="1"/>
        <v>-4.6512167128465016E-2</v>
      </c>
      <c r="D24">
        <v>18627.8</v>
      </c>
      <c r="E24" s="3">
        <f t="shared" si="2"/>
        <v>-4.5880487923558984E-2</v>
      </c>
      <c r="F24">
        <v>10087.65</v>
      </c>
      <c r="G24" s="3">
        <f t="shared" si="3"/>
        <v>4.909399268052117E-4</v>
      </c>
      <c r="H24">
        <v>9113.7999999999993</v>
      </c>
      <c r="I24" s="3">
        <f t="shared" si="4"/>
        <v>-9.3018858536099994E-2</v>
      </c>
      <c r="J24">
        <v>20487.900000000001</v>
      </c>
      <c r="K24" s="3">
        <f t="shared" si="5"/>
        <v>-4.6273732133256022E-2</v>
      </c>
      <c r="L24">
        <v>167.85</v>
      </c>
      <c r="M24" s="3">
        <f t="shared" si="6"/>
        <v>-0.20487920416864047</v>
      </c>
    </row>
    <row r="25" spans="1:13" x14ac:dyDescent="0.35">
      <c r="A25" s="2">
        <f t="shared" si="0"/>
        <v>42732</v>
      </c>
      <c r="B25">
        <v>8185.8</v>
      </c>
      <c r="C25" s="3">
        <f t="shared" si="1"/>
        <v>-4.7054532190406494E-3</v>
      </c>
      <c r="D25">
        <v>18177.2</v>
      </c>
      <c r="E25" s="3">
        <f t="shared" si="2"/>
        <v>-2.4189652025467235E-2</v>
      </c>
      <c r="F25">
        <v>10399.25</v>
      </c>
      <c r="G25" s="3">
        <f t="shared" si="3"/>
        <v>3.0889255674017277E-2</v>
      </c>
      <c r="H25">
        <v>9141.75</v>
      </c>
      <c r="I25" s="3">
        <f t="shared" si="4"/>
        <v>3.0667778533653065E-3</v>
      </c>
      <c r="J25">
        <v>20754.099999999999</v>
      </c>
      <c r="K25" s="3">
        <f t="shared" si="5"/>
        <v>1.299303491329014E-2</v>
      </c>
      <c r="L25">
        <v>165.35</v>
      </c>
      <c r="M25" s="3">
        <f t="shared" si="6"/>
        <v>-1.4894250819183795E-2</v>
      </c>
    </row>
    <row r="26" spans="1:13" x14ac:dyDescent="0.35">
      <c r="A26" s="2">
        <f t="shared" si="0"/>
        <v>42763</v>
      </c>
      <c r="B26">
        <v>8561.2999999999993</v>
      </c>
      <c r="C26" s="3">
        <f t="shared" si="1"/>
        <v>4.5872120012704819E-2</v>
      </c>
      <c r="D26">
        <v>19515.150000000001</v>
      </c>
      <c r="E26" s="3">
        <f t="shared" si="2"/>
        <v>7.3605945910261247E-2</v>
      </c>
      <c r="F26">
        <v>9848.5</v>
      </c>
      <c r="G26" s="3">
        <f t="shared" si="3"/>
        <v>-5.2960550039666321E-2</v>
      </c>
      <c r="H26">
        <v>9837.75</v>
      </c>
      <c r="I26" s="3">
        <f t="shared" si="4"/>
        <v>7.6134219378127824E-2</v>
      </c>
      <c r="J26">
        <v>21832.65</v>
      </c>
      <c r="K26" s="3">
        <f t="shared" si="5"/>
        <v>5.1968044868243045E-2</v>
      </c>
      <c r="L26">
        <v>179.55</v>
      </c>
      <c r="M26" s="3">
        <f t="shared" si="6"/>
        <v>8.5878439673420126E-2</v>
      </c>
    </row>
    <row r="27" spans="1:13" x14ac:dyDescent="0.35">
      <c r="A27" s="2">
        <f t="shared" si="0"/>
        <v>42794</v>
      </c>
      <c r="B27">
        <v>8879.6</v>
      </c>
      <c r="C27" s="3">
        <f t="shared" si="1"/>
        <v>3.7178933105953667E-2</v>
      </c>
      <c r="D27">
        <v>20607.25</v>
      </c>
      <c r="E27" s="3">
        <f t="shared" si="2"/>
        <v>5.5961650307581469E-2</v>
      </c>
      <c r="F27">
        <v>10680.95</v>
      </c>
      <c r="G27" s="3">
        <f t="shared" si="3"/>
        <v>8.4525562268365814E-2</v>
      </c>
      <c r="H27">
        <v>9654.65</v>
      </c>
      <c r="I27" s="3">
        <f t="shared" si="4"/>
        <v>-1.8611979365200412E-2</v>
      </c>
      <c r="J27">
        <v>22338.2</v>
      </c>
      <c r="K27" s="3">
        <f t="shared" si="5"/>
        <v>2.3155686552021822E-2</v>
      </c>
      <c r="L27">
        <v>197.2</v>
      </c>
      <c r="M27" s="3">
        <f t="shared" si="6"/>
        <v>9.8301308827624487E-2</v>
      </c>
    </row>
    <row r="28" spans="1:13" x14ac:dyDescent="0.35">
      <c r="A28" s="2">
        <f t="shared" si="0"/>
        <v>42822</v>
      </c>
      <c r="B28">
        <v>9173.75</v>
      </c>
      <c r="C28" s="3">
        <f t="shared" si="1"/>
        <v>3.3126492184332584E-2</v>
      </c>
      <c r="D28">
        <v>21444.15</v>
      </c>
      <c r="E28" s="3">
        <f t="shared" si="2"/>
        <v>4.0611920561938221E-2</v>
      </c>
      <c r="F28">
        <v>10703.25</v>
      </c>
      <c r="G28" s="3">
        <f t="shared" si="3"/>
        <v>2.0878292661232634E-3</v>
      </c>
      <c r="H28">
        <v>9880.2000000000007</v>
      </c>
      <c r="I28" s="3">
        <f t="shared" si="4"/>
        <v>2.3361799754522548E-2</v>
      </c>
      <c r="J28">
        <v>23542.3</v>
      </c>
      <c r="K28" s="3">
        <f t="shared" si="5"/>
        <v>5.3903179307195681E-2</v>
      </c>
      <c r="L28">
        <v>214.95</v>
      </c>
      <c r="M28" s="3">
        <f t="shared" si="6"/>
        <v>9.0010141987829625E-2</v>
      </c>
    </row>
    <row r="29" spans="1:13" x14ac:dyDescent="0.35">
      <c r="A29" s="2">
        <f t="shared" si="0"/>
        <v>42853</v>
      </c>
      <c r="B29">
        <v>9304.0499999999993</v>
      </c>
      <c r="C29" s="3">
        <f t="shared" si="1"/>
        <v>1.4203569968660502E-2</v>
      </c>
      <c r="D29">
        <v>22358.25</v>
      </c>
      <c r="E29" s="3">
        <f t="shared" si="2"/>
        <v>4.2627010163610986E-2</v>
      </c>
      <c r="F29">
        <v>9943.7000000000007</v>
      </c>
      <c r="G29" s="3">
        <f t="shared" si="3"/>
        <v>-7.0964426692826876E-2</v>
      </c>
      <c r="H29">
        <v>10255.15</v>
      </c>
      <c r="I29" s="3">
        <f t="shared" si="4"/>
        <v>3.7949636647031326E-2</v>
      </c>
      <c r="J29">
        <v>23675.4</v>
      </c>
      <c r="K29" s="3">
        <f t="shared" si="5"/>
        <v>5.6536532114535194E-3</v>
      </c>
      <c r="L29">
        <v>251.05</v>
      </c>
      <c r="M29" s="3">
        <f t="shared" si="6"/>
        <v>0.16794603396138649</v>
      </c>
    </row>
    <row r="30" spans="1:13" x14ac:dyDescent="0.35">
      <c r="A30" s="2">
        <f t="shared" si="0"/>
        <v>42883</v>
      </c>
      <c r="B30">
        <v>9621.25</v>
      </c>
      <c r="C30" s="3">
        <f t="shared" si="1"/>
        <v>3.409268006943221E-2</v>
      </c>
      <c r="D30">
        <v>23424.799999999999</v>
      </c>
      <c r="E30" s="3">
        <f t="shared" si="2"/>
        <v>4.7702749544351608E-2</v>
      </c>
      <c r="F30">
        <v>10549.1</v>
      </c>
      <c r="G30" s="3">
        <f t="shared" si="3"/>
        <v>6.0882769995072215E-2</v>
      </c>
      <c r="H30">
        <v>10870.8</v>
      </c>
      <c r="I30" s="3">
        <f t="shared" si="4"/>
        <v>6.0033251585788573E-2</v>
      </c>
      <c r="J30">
        <v>25841.8</v>
      </c>
      <c r="K30" s="3">
        <f t="shared" si="5"/>
        <v>9.1504261807614562E-2</v>
      </c>
      <c r="L30">
        <v>250.4</v>
      </c>
      <c r="M30" s="3">
        <f t="shared" si="6"/>
        <v>-2.5891256721768795E-3</v>
      </c>
    </row>
    <row r="31" spans="1:13" x14ac:dyDescent="0.35">
      <c r="A31" s="2">
        <f t="shared" si="0"/>
        <v>42914</v>
      </c>
      <c r="B31">
        <v>9520.9</v>
      </c>
      <c r="C31" s="3">
        <f t="shared" si="1"/>
        <v>-1.0430037677017057E-2</v>
      </c>
      <c r="D31">
        <v>23211.200000000001</v>
      </c>
      <c r="E31" s="3">
        <f t="shared" si="2"/>
        <v>-9.1185410334345893E-3</v>
      </c>
      <c r="F31">
        <v>10155.049999999999</v>
      </c>
      <c r="G31" s="3">
        <f t="shared" si="3"/>
        <v>-3.7353897488885408E-2</v>
      </c>
      <c r="H31">
        <v>10540.25</v>
      </c>
      <c r="I31" s="3">
        <f t="shared" si="4"/>
        <v>-3.0407145748242936E-2</v>
      </c>
      <c r="J31">
        <v>26752.05</v>
      </c>
      <c r="K31" s="3">
        <f t="shared" si="5"/>
        <v>3.5223939508857743E-2</v>
      </c>
      <c r="L31">
        <v>263.45</v>
      </c>
      <c r="M31" s="3">
        <f t="shared" si="6"/>
        <v>5.2116613418530279E-2</v>
      </c>
    </row>
    <row r="32" spans="1:13" x14ac:dyDescent="0.35">
      <c r="A32" s="2">
        <f t="shared" si="0"/>
        <v>42944</v>
      </c>
      <c r="B32">
        <v>10077.1</v>
      </c>
      <c r="C32" s="3">
        <f t="shared" si="1"/>
        <v>5.8418846957745671E-2</v>
      </c>
      <c r="D32">
        <v>25103.65</v>
      </c>
      <c r="E32" s="3">
        <f t="shared" si="2"/>
        <v>8.153176052939963E-2</v>
      </c>
      <c r="F32">
        <v>10755.75</v>
      </c>
      <c r="G32" s="3">
        <f t="shared" si="3"/>
        <v>5.915283528884651E-2</v>
      </c>
      <c r="H32">
        <v>11002.65</v>
      </c>
      <c r="I32" s="3">
        <f t="shared" si="4"/>
        <v>4.3869927183890288E-2</v>
      </c>
      <c r="J32">
        <v>25744.35</v>
      </c>
      <c r="K32" s="3">
        <f t="shared" si="5"/>
        <v>-3.766814132001102E-2</v>
      </c>
      <c r="L32">
        <v>282.95</v>
      </c>
      <c r="M32" s="3">
        <f t="shared" si="6"/>
        <v>7.4017840197380905E-2</v>
      </c>
    </row>
    <row r="33" spans="1:13" x14ac:dyDescent="0.35">
      <c r="A33" s="2">
        <f t="shared" si="0"/>
        <v>42975</v>
      </c>
      <c r="B33">
        <v>9917.9</v>
      </c>
      <c r="C33" s="3">
        <f t="shared" si="1"/>
        <v>-1.5798195909537537E-2</v>
      </c>
      <c r="D33">
        <v>24318.400000000001</v>
      </c>
      <c r="E33" s="3">
        <f t="shared" si="2"/>
        <v>-3.1280311827164571E-2</v>
      </c>
      <c r="F33">
        <v>10558.25</v>
      </c>
      <c r="G33" s="3">
        <f t="shared" si="3"/>
        <v>-1.8362271343235013E-2</v>
      </c>
      <c r="H33">
        <v>10612.55</v>
      </c>
      <c r="I33" s="3">
        <f t="shared" si="4"/>
        <v>-3.5455094908953787E-2</v>
      </c>
      <c r="J33">
        <v>25834.9</v>
      </c>
      <c r="K33" s="3">
        <f t="shared" si="5"/>
        <v>3.5172766063234426E-3</v>
      </c>
      <c r="L33">
        <v>280.39999999999998</v>
      </c>
      <c r="M33" s="3">
        <f t="shared" si="6"/>
        <v>-9.0121929669553322E-3</v>
      </c>
    </row>
    <row r="34" spans="1:13" x14ac:dyDescent="0.35">
      <c r="A34" s="2">
        <f t="shared" si="0"/>
        <v>43006</v>
      </c>
      <c r="B34">
        <v>9788.6</v>
      </c>
      <c r="C34" s="3">
        <f t="shared" si="1"/>
        <v>-1.3037034049546706E-2</v>
      </c>
      <c r="D34">
        <v>24053</v>
      </c>
      <c r="E34" s="3">
        <f t="shared" si="2"/>
        <v>-1.0913546943877946E-2</v>
      </c>
      <c r="F34">
        <v>10475.35</v>
      </c>
      <c r="G34" s="3">
        <f t="shared" si="3"/>
        <v>-7.8516799659034062E-3</v>
      </c>
      <c r="H34">
        <v>10811.25</v>
      </c>
      <c r="I34" s="3">
        <f t="shared" si="4"/>
        <v>1.8723115556581665E-2</v>
      </c>
      <c r="J34">
        <v>24480.799999999999</v>
      </c>
      <c r="K34" s="3">
        <f t="shared" si="5"/>
        <v>-5.2413595562591772E-2</v>
      </c>
      <c r="L34">
        <v>273.5</v>
      </c>
      <c r="M34" s="3">
        <f t="shared" si="6"/>
        <v>-2.4607703281027026E-2</v>
      </c>
    </row>
    <row r="35" spans="1:13" x14ac:dyDescent="0.35">
      <c r="A35" s="2">
        <f t="shared" si="0"/>
        <v>43036</v>
      </c>
      <c r="B35">
        <v>10335.299999999999</v>
      </c>
      <c r="C35" s="3">
        <f t="shared" si="1"/>
        <v>5.5850683448092568E-2</v>
      </c>
      <c r="D35">
        <v>25019.35</v>
      </c>
      <c r="E35" s="3">
        <f t="shared" si="2"/>
        <v>4.0175861638880747E-2</v>
      </c>
      <c r="F35">
        <v>10837.9</v>
      </c>
      <c r="G35" s="3">
        <f t="shared" si="3"/>
        <v>3.460982210618254E-2</v>
      </c>
      <c r="H35">
        <v>11370</v>
      </c>
      <c r="I35" s="3">
        <f t="shared" si="4"/>
        <v>5.1682275407561568E-2</v>
      </c>
      <c r="J35">
        <v>25687.7</v>
      </c>
      <c r="K35" s="3">
        <f t="shared" si="5"/>
        <v>4.9299859481716342E-2</v>
      </c>
      <c r="L35">
        <v>304.5</v>
      </c>
      <c r="M35" s="3">
        <f t="shared" si="6"/>
        <v>0.11334552102376599</v>
      </c>
    </row>
    <row r="36" spans="1:13" x14ac:dyDescent="0.35">
      <c r="A36" s="2">
        <f t="shared" si="0"/>
        <v>43067</v>
      </c>
      <c r="B36">
        <v>10226.549999999999</v>
      </c>
      <c r="C36" s="3">
        <f t="shared" si="1"/>
        <v>-1.0522190937853764E-2</v>
      </c>
      <c r="D36">
        <v>25332.400000000001</v>
      </c>
      <c r="E36" s="3">
        <f t="shared" si="2"/>
        <v>1.2512315467828019E-2</v>
      </c>
      <c r="F36">
        <v>11115.3</v>
      </c>
      <c r="G36" s="3">
        <f t="shared" si="3"/>
        <v>2.5595364415615537E-2</v>
      </c>
      <c r="H36">
        <v>11292.9</v>
      </c>
      <c r="I36" s="3">
        <f t="shared" si="4"/>
        <v>-6.7810026385224592E-3</v>
      </c>
      <c r="J36">
        <v>25820.05</v>
      </c>
      <c r="K36" s="3">
        <f t="shared" si="5"/>
        <v>5.1522713205152089E-3</v>
      </c>
      <c r="L36">
        <v>325.60000000000002</v>
      </c>
      <c r="M36" s="3">
        <f t="shared" si="6"/>
        <v>6.9293924466338336E-2</v>
      </c>
    </row>
    <row r="37" spans="1:13" x14ac:dyDescent="0.35">
      <c r="A37" s="2">
        <f t="shared" si="0"/>
        <v>43097</v>
      </c>
      <c r="B37">
        <v>10530.7</v>
      </c>
      <c r="C37" s="3">
        <f t="shared" si="1"/>
        <v>2.9741212823484114E-2</v>
      </c>
      <c r="D37">
        <v>25539.45</v>
      </c>
      <c r="E37" s="3">
        <f t="shared" si="2"/>
        <v>8.1733274383792801E-3</v>
      </c>
      <c r="F37">
        <v>11665.75</v>
      </c>
      <c r="G37" s="3">
        <f t="shared" si="3"/>
        <v>4.9521830269988285E-2</v>
      </c>
      <c r="H37">
        <v>12009.7</v>
      </c>
      <c r="I37" s="3">
        <f t="shared" si="4"/>
        <v>6.3473509904453343E-2</v>
      </c>
      <c r="J37">
        <v>26851.5</v>
      </c>
      <c r="K37" s="3">
        <f t="shared" si="5"/>
        <v>3.9947637591716545E-2</v>
      </c>
      <c r="L37">
        <v>346.9</v>
      </c>
      <c r="M37" s="3">
        <f t="shared" si="6"/>
        <v>6.5417690417690272E-2</v>
      </c>
    </row>
    <row r="38" spans="1:13" x14ac:dyDescent="0.35">
      <c r="A38" s="2">
        <f t="shared" si="0"/>
        <v>43128</v>
      </c>
      <c r="B38">
        <v>11027.7</v>
      </c>
      <c r="C38" s="3">
        <f t="shared" si="1"/>
        <v>4.719534313958236E-2</v>
      </c>
      <c r="D38">
        <v>27379.45</v>
      </c>
      <c r="E38" s="3">
        <f t="shared" si="2"/>
        <v>7.2045404266732449E-2</v>
      </c>
      <c r="F38">
        <v>12986.4</v>
      </c>
      <c r="G38" s="3">
        <f t="shared" si="3"/>
        <v>0.11320746630092361</v>
      </c>
      <c r="H38">
        <v>11611.9</v>
      </c>
      <c r="I38" s="3">
        <f t="shared" si="4"/>
        <v>-3.312322539280757E-2</v>
      </c>
      <c r="J38">
        <v>27127.3</v>
      </c>
      <c r="K38" s="3">
        <f t="shared" si="5"/>
        <v>1.0271307003333121E-2</v>
      </c>
      <c r="L38">
        <v>344.7</v>
      </c>
      <c r="M38" s="3">
        <f t="shared" si="6"/>
        <v>-6.3418852695300912E-3</v>
      </c>
    </row>
    <row r="39" spans="1:13" x14ac:dyDescent="0.35">
      <c r="A39" s="2">
        <f t="shared" si="0"/>
        <v>43159</v>
      </c>
      <c r="B39">
        <v>10492.85</v>
      </c>
      <c r="C39" s="3">
        <f t="shared" si="1"/>
        <v>-4.8500593958849113E-2</v>
      </c>
      <c r="D39">
        <v>25107.4</v>
      </c>
      <c r="E39" s="3">
        <f t="shared" si="2"/>
        <v>-8.2983770674721347E-2</v>
      </c>
      <c r="F39">
        <v>12809</v>
      </c>
      <c r="G39" s="3">
        <f t="shared" si="3"/>
        <v>-1.3660444772993257E-2</v>
      </c>
      <c r="H39">
        <v>11157.2</v>
      </c>
      <c r="I39" s="3">
        <f t="shared" si="4"/>
        <v>-3.9158105047408166E-2</v>
      </c>
      <c r="J39">
        <v>26513.7</v>
      </c>
      <c r="K39" s="3">
        <f t="shared" si="5"/>
        <v>-2.2619280208498398E-2</v>
      </c>
      <c r="L39">
        <v>326.89999999999998</v>
      </c>
      <c r="M39" s="3">
        <f t="shared" si="6"/>
        <v>-5.1639106469393709E-2</v>
      </c>
    </row>
    <row r="40" spans="1:13" x14ac:dyDescent="0.35">
      <c r="A40" s="2">
        <f t="shared" si="0"/>
        <v>43187</v>
      </c>
      <c r="B40">
        <v>10113.700000000001</v>
      </c>
      <c r="C40" s="3">
        <f t="shared" si="1"/>
        <v>-3.613412943099345E-2</v>
      </c>
      <c r="D40">
        <v>24263.35</v>
      </c>
      <c r="E40" s="3">
        <f t="shared" si="2"/>
        <v>-3.3617578881126792E-2</v>
      </c>
      <c r="F40">
        <v>12511.55</v>
      </c>
      <c r="G40" s="3">
        <f t="shared" si="3"/>
        <v>-2.3221953314076099E-2</v>
      </c>
      <c r="H40">
        <v>10821.35</v>
      </c>
      <c r="I40" s="3">
        <f t="shared" si="4"/>
        <v>-3.0101638403900653E-2</v>
      </c>
      <c r="J40">
        <v>26127.4</v>
      </c>
      <c r="K40" s="3">
        <f t="shared" si="5"/>
        <v>-1.4569826165340909E-2</v>
      </c>
      <c r="L40">
        <v>294.05</v>
      </c>
      <c r="M40" s="3">
        <f t="shared" si="6"/>
        <v>-0.10048944631385735</v>
      </c>
    </row>
    <row r="41" spans="1:13" x14ac:dyDescent="0.35">
      <c r="A41" s="2">
        <f t="shared" si="0"/>
        <v>43218</v>
      </c>
      <c r="B41">
        <v>10739.35</v>
      </c>
      <c r="C41" s="3">
        <f t="shared" si="1"/>
        <v>6.1861633230172894E-2</v>
      </c>
      <c r="D41">
        <v>25531.599999999999</v>
      </c>
      <c r="E41" s="3">
        <f t="shared" si="2"/>
        <v>5.227019352232895E-2</v>
      </c>
      <c r="F41">
        <v>13986.25</v>
      </c>
      <c r="G41" s="3">
        <f t="shared" si="3"/>
        <v>0.11786709080809339</v>
      </c>
      <c r="H41">
        <v>11625.75</v>
      </c>
      <c r="I41" s="3">
        <f t="shared" si="4"/>
        <v>7.4334533122022636E-2</v>
      </c>
      <c r="J41">
        <v>28772.75</v>
      </c>
      <c r="K41" s="3">
        <f t="shared" si="5"/>
        <v>0.10124811500570276</v>
      </c>
      <c r="L41">
        <v>322.25</v>
      </c>
      <c r="M41" s="3">
        <f t="shared" si="6"/>
        <v>9.5902057473218796E-2</v>
      </c>
    </row>
    <row r="42" spans="1:13" x14ac:dyDescent="0.35">
      <c r="A42" s="2">
        <f t="shared" si="0"/>
        <v>43248</v>
      </c>
      <c r="B42">
        <v>10736.15</v>
      </c>
      <c r="C42" s="3">
        <f t="shared" si="1"/>
        <v>-2.9796961641074437E-4</v>
      </c>
      <c r="D42">
        <v>26956.2</v>
      </c>
      <c r="E42" s="3">
        <f t="shared" si="2"/>
        <v>5.579752150276529E-2</v>
      </c>
      <c r="F42">
        <v>13666</v>
      </c>
      <c r="G42" s="3">
        <f t="shared" si="3"/>
        <v>-2.2897488604879793E-2</v>
      </c>
      <c r="H42">
        <v>10994.45</v>
      </c>
      <c r="I42" s="3">
        <f t="shared" si="4"/>
        <v>-5.4301872997440964E-2</v>
      </c>
      <c r="J42">
        <v>28814.3</v>
      </c>
      <c r="K42" s="3">
        <f t="shared" si="5"/>
        <v>1.4440746887245492E-3</v>
      </c>
      <c r="L42">
        <v>294.95</v>
      </c>
      <c r="M42" s="3">
        <f t="shared" si="6"/>
        <v>-8.4716834755624554E-2</v>
      </c>
    </row>
    <row r="43" spans="1:13" x14ac:dyDescent="0.35">
      <c r="A43" s="2">
        <f t="shared" si="0"/>
        <v>43279</v>
      </c>
      <c r="B43">
        <v>10714.3</v>
      </c>
      <c r="C43" s="3">
        <f t="shared" si="1"/>
        <v>-2.0351802089203638E-3</v>
      </c>
      <c r="D43">
        <v>26364.2</v>
      </c>
      <c r="E43" s="3">
        <f t="shared" si="2"/>
        <v>-2.1961552444335626E-2</v>
      </c>
      <c r="F43">
        <v>13989.5</v>
      </c>
      <c r="G43" s="3">
        <f t="shared" si="3"/>
        <v>2.367188643348456E-2</v>
      </c>
      <c r="H43">
        <v>10709.05</v>
      </c>
      <c r="I43" s="3">
        <f t="shared" si="4"/>
        <v>-2.5958551814779407E-2</v>
      </c>
      <c r="J43">
        <v>28966</v>
      </c>
      <c r="K43" s="3">
        <f t="shared" si="5"/>
        <v>5.2647470179737399E-3</v>
      </c>
      <c r="L43">
        <v>271.55</v>
      </c>
      <c r="M43" s="3">
        <f t="shared" si="6"/>
        <v>-7.9335480589930424E-2</v>
      </c>
    </row>
    <row r="44" spans="1:13" x14ac:dyDescent="0.35">
      <c r="A44" s="2">
        <f t="shared" si="0"/>
        <v>43309</v>
      </c>
      <c r="B44">
        <v>11356.5</v>
      </c>
      <c r="C44" s="3">
        <f t="shared" si="1"/>
        <v>5.9938586748551077E-2</v>
      </c>
      <c r="D44">
        <v>27764.15</v>
      </c>
      <c r="E44" s="3">
        <f t="shared" si="2"/>
        <v>5.3100416473854724E-2</v>
      </c>
      <c r="F44">
        <v>14587.8</v>
      </c>
      <c r="G44" s="3">
        <f t="shared" si="3"/>
        <v>4.2767790128310466E-2</v>
      </c>
      <c r="H44">
        <v>10973.75</v>
      </c>
      <c r="I44" s="3">
        <f t="shared" si="4"/>
        <v>2.4717411908619414E-2</v>
      </c>
      <c r="J44">
        <v>31007.25</v>
      </c>
      <c r="K44" s="3">
        <f t="shared" si="5"/>
        <v>7.0470551681281496E-2</v>
      </c>
      <c r="L44">
        <v>272.85000000000002</v>
      </c>
      <c r="M44" s="3">
        <f t="shared" si="6"/>
        <v>4.7873319830602518E-3</v>
      </c>
    </row>
    <row r="45" spans="1:13" x14ac:dyDescent="0.35">
      <c r="A45" s="2">
        <f t="shared" si="0"/>
        <v>43340</v>
      </c>
      <c r="B45">
        <v>11680.5</v>
      </c>
      <c r="C45" s="3">
        <f t="shared" si="1"/>
        <v>2.8529916787742703E-2</v>
      </c>
      <c r="D45">
        <v>28061.75</v>
      </c>
      <c r="E45" s="3">
        <f t="shared" si="2"/>
        <v>1.0718858672064463E-2</v>
      </c>
      <c r="F45">
        <v>15811.4</v>
      </c>
      <c r="G45" s="3">
        <f t="shared" si="3"/>
        <v>8.3878309272131538E-2</v>
      </c>
      <c r="H45">
        <v>11009.25</v>
      </c>
      <c r="I45" s="3">
        <f t="shared" si="4"/>
        <v>3.2349925959676501E-3</v>
      </c>
      <c r="J45">
        <v>32911.550000000003</v>
      </c>
      <c r="K45" s="3">
        <f t="shared" si="5"/>
        <v>6.1414669149956962E-2</v>
      </c>
      <c r="L45">
        <v>275.85000000000002</v>
      </c>
      <c r="M45" s="3">
        <f t="shared" si="6"/>
        <v>1.0995052226498075E-2</v>
      </c>
    </row>
    <row r="46" spans="1:13" x14ac:dyDescent="0.35">
      <c r="A46" s="2">
        <f t="shared" si="0"/>
        <v>43371</v>
      </c>
      <c r="B46">
        <v>10930.45</v>
      </c>
      <c r="C46" s="3">
        <f t="shared" si="1"/>
        <v>-6.4213860708017573E-2</v>
      </c>
      <c r="D46">
        <v>25119.85</v>
      </c>
      <c r="E46" s="3">
        <f t="shared" si="2"/>
        <v>-0.10483665487719053</v>
      </c>
      <c r="F46">
        <v>15838.05</v>
      </c>
      <c r="G46" s="3">
        <f t="shared" si="3"/>
        <v>1.6854927457403922E-3</v>
      </c>
      <c r="H46">
        <v>9590.25</v>
      </c>
      <c r="I46" s="3">
        <f t="shared" si="4"/>
        <v>-0.12889161387015463</v>
      </c>
      <c r="J46">
        <v>29757.7</v>
      </c>
      <c r="K46" s="3">
        <f t="shared" si="5"/>
        <v>-9.582806036178794E-2</v>
      </c>
      <c r="L46">
        <v>219.6</v>
      </c>
      <c r="M46" s="3">
        <f t="shared" si="6"/>
        <v>-0.20391517128874398</v>
      </c>
    </row>
    <row r="47" spans="1:13" x14ac:dyDescent="0.35">
      <c r="A47" s="2">
        <f t="shared" si="0"/>
        <v>43401</v>
      </c>
      <c r="B47">
        <v>10386.6</v>
      </c>
      <c r="C47" s="3">
        <f t="shared" si="1"/>
        <v>-4.9755499544849507E-2</v>
      </c>
      <c r="D47">
        <v>25153.25</v>
      </c>
      <c r="E47" s="3">
        <f t="shared" si="2"/>
        <v>1.3296257740393138E-3</v>
      </c>
      <c r="F47">
        <v>14940.1</v>
      </c>
      <c r="G47" s="3">
        <f t="shared" si="3"/>
        <v>-5.6695742215739878E-2</v>
      </c>
      <c r="H47">
        <v>8820.5499999999993</v>
      </c>
      <c r="I47" s="3">
        <f t="shared" si="4"/>
        <v>-8.0258595969865301E-2</v>
      </c>
      <c r="J47">
        <v>28547.1</v>
      </c>
      <c r="K47" s="3">
        <f t="shared" si="5"/>
        <v>-4.0681907539897311E-2</v>
      </c>
      <c r="L47">
        <v>214.9</v>
      </c>
      <c r="M47" s="3">
        <f t="shared" si="6"/>
        <v>-2.140255009107463E-2</v>
      </c>
    </row>
    <row r="48" spans="1:13" x14ac:dyDescent="0.35">
      <c r="A48" s="2">
        <f t="shared" si="0"/>
        <v>43432</v>
      </c>
      <c r="B48">
        <v>10876.75</v>
      </c>
      <c r="C48" s="3">
        <f t="shared" si="1"/>
        <v>4.7190610979531283E-2</v>
      </c>
      <c r="D48">
        <v>26862.95</v>
      </c>
      <c r="E48" s="3">
        <f t="shared" si="2"/>
        <v>6.7971335712084954E-2</v>
      </c>
      <c r="F48">
        <v>14638.05</v>
      </c>
      <c r="G48" s="3">
        <f t="shared" si="3"/>
        <v>-2.0217401489949938E-2</v>
      </c>
      <c r="H48">
        <v>9270.2000000000007</v>
      </c>
      <c r="I48" s="3">
        <f t="shared" si="4"/>
        <v>5.0977546751619966E-2</v>
      </c>
      <c r="J48">
        <v>30126.25</v>
      </c>
      <c r="K48" s="3">
        <f t="shared" si="5"/>
        <v>5.5317352725846113E-2</v>
      </c>
      <c r="L48">
        <v>232</v>
      </c>
      <c r="M48" s="3">
        <f t="shared" si="6"/>
        <v>7.9571893904141433E-2</v>
      </c>
    </row>
    <row r="49" spans="1:13" x14ac:dyDescent="0.35">
      <c r="A49" s="2">
        <f t="shared" si="0"/>
        <v>43462</v>
      </c>
      <c r="B49">
        <v>10862.55</v>
      </c>
      <c r="C49" s="3">
        <f t="shared" si="1"/>
        <v>-1.3055370400166159E-3</v>
      </c>
      <c r="D49">
        <v>27160.2</v>
      </c>
      <c r="E49" s="3">
        <f t="shared" si="2"/>
        <v>1.1065426544739129E-2</v>
      </c>
      <c r="F49">
        <v>14440.3</v>
      </c>
      <c r="G49" s="3">
        <f t="shared" si="3"/>
        <v>-1.3509313057408604E-2</v>
      </c>
      <c r="H49">
        <v>9235.5499999999993</v>
      </c>
      <c r="I49" s="3">
        <f t="shared" si="4"/>
        <v>-3.7377834350932507E-3</v>
      </c>
      <c r="J49">
        <v>30516.65</v>
      </c>
      <c r="K49" s="3">
        <f t="shared" si="5"/>
        <v>1.2958798390108342E-2</v>
      </c>
      <c r="L49">
        <v>232.35</v>
      </c>
      <c r="M49" s="3">
        <f t="shared" si="6"/>
        <v>1.5086206896551479E-3</v>
      </c>
    </row>
    <row r="50" spans="1:13" x14ac:dyDescent="0.35">
      <c r="A50" s="2">
        <f t="shared" si="0"/>
        <v>43493</v>
      </c>
      <c r="B50">
        <v>10830.95</v>
      </c>
      <c r="C50" s="3">
        <f t="shared" si="1"/>
        <v>-2.9090775186303903E-3</v>
      </c>
      <c r="D50">
        <v>27295.45</v>
      </c>
      <c r="E50" s="3">
        <f t="shared" si="2"/>
        <v>4.9797129623493199E-3</v>
      </c>
      <c r="F50">
        <v>15499.3</v>
      </c>
      <c r="G50" s="3">
        <f t="shared" si="3"/>
        <v>7.3336426528534726E-2</v>
      </c>
      <c r="H50">
        <v>8218.4</v>
      </c>
      <c r="I50" s="3">
        <f t="shared" si="4"/>
        <v>-0.11013420965724832</v>
      </c>
      <c r="J50">
        <v>29800.55</v>
      </c>
      <c r="K50" s="3">
        <f t="shared" si="5"/>
        <v>-2.3465878463068593E-2</v>
      </c>
      <c r="L50">
        <v>228.55</v>
      </c>
      <c r="M50" s="3">
        <f t="shared" si="6"/>
        <v>-1.6354637400473351E-2</v>
      </c>
    </row>
    <row r="51" spans="1:13" x14ac:dyDescent="0.35">
      <c r="A51" s="2">
        <f t="shared" si="0"/>
        <v>43524</v>
      </c>
      <c r="B51">
        <v>10792.5</v>
      </c>
      <c r="C51" s="3">
        <f t="shared" si="1"/>
        <v>-3.5500117718206365E-3</v>
      </c>
      <c r="D51">
        <v>26789.9</v>
      </c>
      <c r="E51" s="3">
        <f t="shared" si="2"/>
        <v>-1.8521401918634765E-2</v>
      </c>
      <c r="F51">
        <v>15732</v>
      </c>
      <c r="G51" s="3">
        <f t="shared" si="3"/>
        <v>1.5013581258508496E-2</v>
      </c>
      <c r="H51">
        <v>8355.15</v>
      </c>
      <c r="I51" s="3">
        <f t="shared" si="4"/>
        <v>1.6639491871897207E-2</v>
      </c>
      <c r="J51">
        <v>29262.85</v>
      </c>
      <c r="K51" s="3">
        <f t="shared" si="5"/>
        <v>-1.8043291147311066E-2</v>
      </c>
      <c r="L51">
        <v>230.25</v>
      </c>
      <c r="M51" s="3">
        <f t="shared" si="6"/>
        <v>7.4381973309997308E-3</v>
      </c>
    </row>
    <row r="52" spans="1:13" x14ac:dyDescent="0.35">
      <c r="A52" s="2">
        <f t="shared" si="0"/>
        <v>43552</v>
      </c>
      <c r="B52">
        <v>11623.9</v>
      </c>
      <c r="C52" s="3">
        <f t="shared" si="1"/>
        <v>7.7034977993977266E-2</v>
      </c>
      <c r="D52">
        <v>30426.799999999999</v>
      </c>
      <c r="E52" s="3">
        <f t="shared" si="2"/>
        <v>0.13575638580211191</v>
      </c>
      <c r="F52">
        <v>15628.2</v>
      </c>
      <c r="G52" s="3">
        <f t="shared" si="3"/>
        <v>-6.5980167810830966E-3</v>
      </c>
      <c r="H52">
        <v>8335.35</v>
      </c>
      <c r="I52" s="3">
        <f t="shared" si="4"/>
        <v>-2.3697958744007316E-3</v>
      </c>
      <c r="J52">
        <v>30321.4</v>
      </c>
      <c r="K52" s="3">
        <f t="shared" si="5"/>
        <v>3.6173851829196503E-2</v>
      </c>
      <c r="L52">
        <v>269.2</v>
      </c>
      <c r="M52" s="3">
        <f t="shared" si="6"/>
        <v>0.16916395222584144</v>
      </c>
    </row>
    <row r="53" spans="1:13" x14ac:dyDescent="0.35">
      <c r="A53" s="2">
        <f t="shared" si="0"/>
        <v>43583</v>
      </c>
      <c r="B53">
        <v>11748.15</v>
      </c>
      <c r="C53" s="3">
        <f t="shared" si="1"/>
        <v>1.0689183492631562E-2</v>
      </c>
      <c r="D53">
        <v>29764.799999999999</v>
      </c>
      <c r="E53" s="3">
        <f t="shared" si="2"/>
        <v>-2.1757135157164081E-2</v>
      </c>
      <c r="F53">
        <v>16705.400000000001</v>
      </c>
      <c r="G53" s="3">
        <f t="shared" si="3"/>
        <v>6.8926683815154696E-2</v>
      </c>
      <c r="H53">
        <v>8350.6</v>
      </c>
      <c r="I53" s="3">
        <f t="shared" si="4"/>
        <v>1.8295572471461906E-3</v>
      </c>
      <c r="J53">
        <v>30336.9</v>
      </c>
      <c r="K53" s="3">
        <f t="shared" si="5"/>
        <v>5.111901165513465E-4</v>
      </c>
      <c r="L53">
        <v>258.3</v>
      </c>
      <c r="M53" s="3">
        <f t="shared" si="6"/>
        <v>-4.0490341753343158E-2</v>
      </c>
    </row>
    <row r="54" spans="1:13" x14ac:dyDescent="0.35">
      <c r="A54" s="2">
        <f t="shared" si="0"/>
        <v>43613</v>
      </c>
      <c r="B54">
        <v>11922.8</v>
      </c>
      <c r="C54" s="3">
        <f t="shared" si="1"/>
        <v>1.4866170418321152E-2</v>
      </c>
      <c r="D54">
        <v>31375.4</v>
      </c>
      <c r="E54" s="3">
        <f t="shared" si="2"/>
        <v>5.4110896092028245E-2</v>
      </c>
      <c r="F54">
        <v>16160.65</v>
      </c>
      <c r="G54" s="3">
        <f t="shared" si="3"/>
        <v>-3.2609216181594083E-2</v>
      </c>
      <c r="H54">
        <v>8175.5</v>
      </c>
      <c r="I54" s="3">
        <f t="shared" si="4"/>
        <v>-2.0968553157856964E-2</v>
      </c>
      <c r="J54">
        <v>29850.400000000001</v>
      </c>
      <c r="K54" s="3">
        <f t="shared" si="5"/>
        <v>-1.6036575919095228E-2</v>
      </c>
      <c r="L54">
        <v>283.95</v>
      </c>
      <c r="M54" s="3">
        <f t="shared" si="6"/>
        <v>9.9303135888501648E-2</v>
      </c>
    </row>
    <row r="55" spans="1:13" x14ac:dyDescent="0.35">
      <c r="A55" s="2">
        <f t="shared" si="0"/>
        <v>43644</v>
      </c>
      <c r="B55">
        <v>11788.85</v>
      </c>
      <c r="C55" s="3">
        <f t="shared" si="1"/>
        <v>-1.1234777065789825E-2</v>
      </c>
      <c r="D55">
        <v>31105.200000000001</v>
      </c>
      <c r="E55" s="3">
        <f t="shared" si="2"/>
        <v>-8.611842398822029E-3</v>
      </c>
      <c r="F55">
        <v>15936.45</v>
      </c>
      <c r="G55" s="3">
        <f t="shared" si="3"/>
        <v>-1.3873204357497929E-2</v>
      </c>
      <c r="H55">
        <v>7928.05</v>
      </c>
      <c r="I55" s="3">
        <f t="shared" si="4"/>
        <v>-3.0267261941165656E-2</v>
      </c>
      <c r="J55">
        <v>29546.05</v>
      </c>
      <c r="K55" s="3">
        <f t="shared" si="5"/>
        <v>-1.0195843271782025E-2</v>
      </c>
      <c r="L55">
        <v>284.8</v>
      </c>
      <c r="M55" s="3">
        <f t="shared" si="6"/>
        <v>2.9934847684452291E-3</v>
      </c>
    </row>
    <row r="56" spans="1:13" x14ac:dyDescent="0.35">
      <c r="A56" s="2">
        <f t="shared" si="0"/>
        <v>43674</v>
      </c>
      <c r="B56">
        <v>11118</v>
      </c>
      <c r="C56" s="3">
        <f t="shared" si="1"/>
        <v>-5.6905465757898385E-2</v>
      </c>
      <c r="D56">
        <v>28876</v>
      </c>
      <c r="E56" s="3">
        <f t="shared" si="2"/>
        <v>-7.1666473772874009E-2</v>
      </c>
      <c r="F56">
        <v>15620.2</v>
      </c>
      <c r="G56" s="3">
        <f t="shared" si="3"/>
        <v>-1.9844444653608552E-2</v>
      </c>
      <c r="H56">
        <v>6851.65</v>
      </c>
      <c r="I56" s="3">
        <f t="shared" si="4"/>
        <v>-0.13577109125194728</v>
      </c>
      <c r="J56">
        <v>29065.95</v>
      </c>
      <c r="K56" s="3">
        <f t="shared" si="5"/>
        <v>-1.624921097744025E-2</v>
      </c>
      <c r="L56">
        <v>267.45</v>
      </c>
      <c r="M56" s="3">
        <f t="shared" si="6"/>
        <v>-6.0919943820224795E-2</v>
      </c>
    </row>
    <row r="57" spans="1:13" x14ac:dyDescent="0.35">
      <c r="A57" s="2">
        <f t="shared" si="0"/>
        <v>43705</v>
      </c>
      <c r="B57">
        <v>11023.25</v>
      </c>
      <c r="C57" s="3">
        <f t="shared" si="1"/>
        <v>-8.5222162259399169E-3</v>
      </c>
      <c r="D57">
        <v>27427.85</v>
      </c>
      <c r="E57" s="3">
        <f t="shared" si="2"/>
        <v>-5.0150644133536551E-2</v>
      </c>
      <c r="F57">
        <v>16010.4</v>
      </c>
      <c r="G57" s="3">
        <f t="shared" si="3"/>
        <v>2.4980474001613226E-2</v>
      </c>
      <c r="H57">
        <v>7009.3</v>
      </c>
      <c r="I57" s="3">
        <f t="shared" si="4"/>
        <v>2.3009056212737158E-2</v>
      </c>
      <c r="J57">
        <v>29257.35</v>
      </c>
      <c r="K57" s="3">
        <f t="shared" si="5"/>
        <v>6.5850247454494974E-3</v>
      </c>
      <c r="L57">
        <v>267.2</v>
      </c>
      <c r="M57" s="3">
        <f t="shared" si="6"/>
        <v>-9.3475415965601051E-4</v>
      </c>
    </row>
    <row r="58" spans="1:13" x14ac:dyDescent="0.35">
      <c r="A58" s="2">
        <f t="shared" si="0"/>
        <v>43736</v>
      </c>
      <c r="B58">
        <v>11474.45</v>
      </c>
      <c r="C58" s="3">
        <f t="shared" si="1"/>
        <v>4.0931667158052368E-2</v>
      </c>
      <c r="D58">
        <v>29103.15</v>
      </c>
      <c r="E58" s="3">
        <f t="shared" si="2"/>
        <v>6.1080252371221333E-2</v>
      </c>
      <c r="F58">
        <v>15540.15</v>
      </c>
      <c r="G58" s="3">
        <f t="shared" si="3"/>
        <v>-2.9371533503222906E-2</v>
      </c>
      <c r="H58">
        <v>7493.15</v>
      </c>
      <c r="I58" s="3">
        <f t="shared" si="4"/>
        <v>6.9029717660821971E-2</v>
      </c>
      <c r="J58">
        <v>31134.5</v>
      </c>
      <c r="K58" s="3">
        <f t="shared" si="5"/>
        <v>6.4159946133193937E-2</v>
      </c>
      <c r="L58">
        <v>258.75</v>
      </c>
      <c r="M58" s="3">
        <f t="shared" si="6"/>
        <v>-3.1624251497005949E-2</v>
      </c>
    </row>
    <row r="59" spans="1:13" x14ac:dyDescent="0.35">
      <c r="A59" s="2">
        <f t="shared" si="0"/>
        <v>43766</v>
      </c>
      <c r="B59">
        <v>11877.45</v>
      </c>
      <c r="C59" s="3">
        <f t="shared" si="1"/>
        <v>3.5121509091939042E-2</v>
      </c>
      <c r="D59">
        <v>30066.25</v>
      </c>
      <c r="E59" s="3">
        <f t="shared" si="2"/>
        <v>3.3092637738526533E-2</v>
      </c>
      <c r="F59">
        <v>15559.4</v>
      </c>
      <c r="G59" s="3">
        <f t="shared" si="3"/>
        <v>1.2387267819165195E-3</v>
      </c>
      <c r="H59">
        <v>8449.5</v>
      </c>
      <c r="I59" s="3">
        <f t="shared" si="4"/>
        <v>0.12762990197713917</v>
      </c>
      <c r="J59">
        <v>32319.75</v>
      </c>
      <c r="K59" s="3">
        <f t="shared" si="5"/>
        <v>3.806870192230484E-2</v>
      </c>
      <c r="L59">
        <v>269</v>
      </c>
      <c r="M59" s="3">
        <f t="shared" si="6"/>
        <v>3.961352657004831E-2</v>
      </c>
    </row>
    <row r="60" spans="1:13" x14ac:dyDescent="0.35">
      <c r="A60" s="2">
        <f t="shared" si="0"/>
        <v>43797</v>
      </c>
      <c r="B60">
        <v>12056.05</v>
      </c>
      <c r="C60" s="3">
        <f t="shared" si="1"/>
        <v>1.503689765058986E-2</v>
      </c>
      <c r="D60">
        <v>31946.1</v>
      </c>
      <c r="E60" s="3">
        <f t="shared" si="2"/>
        <v>6.2523593730511737E-2</v>
      </c>
      <c r="F60">
        <v>14998.05</v>
      </c>
      <c r="G60" s="3">
        <f t="shared" si="3"/>
        <v>-3.607786932658074E-2</v>
      </c>
      <c r="H60">
        <v>8086</v>
      </c>
      <c r="I60" s="3">
        <f t="shared" si="4"/>
        <v>-4.3020297058997577E-2</v>
      </c>
      <c r="J60">
        <v>30975.5</v>
      </c>
      <c r="K60" s="3">
        <f t="shared" si="5"/>
        <v>-4.1592215286318734E-2</v>
      </c>
      <c r="L60">
        <v>282.05</v>
      </c>
      <c r="M60" s="3">
        <f t="shared" si="6"/>
        <v>4.8513011152416401E-2</v>
      </c>
    </row>
    <row r="61" spans="1:13" x14ac:dyDescent="0.35">
      <c r="A61" s="2">
        <f t="shared" si="0"/>
        <v>43827</v>
      </c>
      <c r="B61">
        <v>12168.45</v>
      </c>
      <c r="C61" s="3">
        <f t="shared" si="1"/>
        <v>9.3231199273395068E-3</v>
      </c>
      <c r="D61">
        <v>32161.65</v>
      </c>
      <c r="E61" s="3">
        <f t="shared" si="2"/>
        <v>6.7473024876276893E-3</v>
      </c>
      <c r="F61">
        <v>15652.4</v>
      </c>
      <c r="G61" s="3">
        <f t="shared" si="3"/>
        <v>4.3629005103996879E-2</v>
      </c>
      <c r="H61">
        <v>8248.2999999999993</v>
      </c>
      <c r="I61" s="3">
        <f t="shared" si="4"/>
        <v>2.0071728914172554E-2</v>
      </c>
      <c r="J61">
        <v>30121.5</v>
      </c>
      <c r="K61" s="3">
        <f t="shared" si="5"/>
        <v>-2.7570176429759004E-2</v>
      </c>
      <c r="L61">
        <v>298.55</v>
      </c>
      <c r="M61" s="3">
        <f t="shared" si="6"/>
        <v>5.8500265910299588E-2</v>
      </c>
    </row>
    <row r="62" spans="1:13" x14ac:dyDescent="0.35">
      <c r="A62" s="2">
        <f t="shared" si="0"/>
        <v>43858</v>
      </c>
      <c r="B62">
        <v>11962.1</v>
      </c>
      <c r="C62" s="3">
        <f t="shared" si="1"/>
        <v>-1.695778837896366E-2</v>
      </c>
      <c r="D62">
        <v>30833.599999999999</v>
      </c>
      <c r="E62" s="3">
        <f t="shared" si="2"/>
        <v>-4.1292968488868043E-2</v>
      </c>
      <c r="F62">
        <v>16144.15</v>
      </c>
      <c r="G62" s="3">
        <f t="shared" si="3"/>
        <v>3.1416907311338838E-2</v>
      </c>
      <c r="H62">
        <v>8086.55</v>
      </c>
      <c r="I62" s="3">
        <f t="shared" si="4"/>
        <v>-1.961010147545544E-2</v>
      </c>
      <c r="J62">
        <v>30775.3</v>
      </c>
      <c r="K62" s="3">
        <f t="shared" si="5"/>
        <v>2.1705426356589123E-2</v>
      </c>
      <c r="L62">
        <v>331.05</v>
      </c>
      <c r="M62" s="3">
        <f t="shared" si="6"/>
        <v>0.10885948752302796</v>
      </c>
    </row>
    <row r="63" spans="1:13" x14ac:dyDescent="0.35">
      <c r="A63" s="2">
        <f t="shared" si="0"/>
        <v>43889</v>
      </c>
      <c r="B63">
        <v>11201.75</v>
      </c>
      <c r="C63" s="3">
        <f t="shared" si="1"/>
        <v>-6.3563253943705558E-2</v>
      </c>
      <c r="D63">
        <v>29147.15</v>
      </c>
      <c r="E63" s="3">
        <f t="shared" si="2"/>
        <v>-5.4695202636085218E-2</v>
      </c>
      <c r="F63">
        <v>15212.95</v>
      </c>
      <c r="G63" s="3">
        <f t="shared" si="3"/>
        <v>-5.7680336220860121E-2</v>
      </c>
      <c r="H63">
        <v>6903.95</v>
      </c>
      <c r="I63" s="3">
        <f t="shared" si="4"/>
        <v>-0.1462428353253242</v>
      </c>
      <c r="J63">
        <v>29310.25</v>
      </c>
      <c r="K63" s="3">
        <f t="shared" si="5"/>
        <v>-4.7604734966027927E-2</v>
      </c>
      <c r="L63">
        <v>280.55</v>
      </c>
      <c r="M63" s="3">
        <f t="shared" si="6"/>
        <v>-0.15254493278960882</v>
      </c>
    </row>
    <row r="64" spans="1:13" x14ac:dyDescent="0.35">
      <c r="A64" s="2">
        <f t="shared" si="0"/>
        <v>43918</v>
      </c>
      <c r="B64">
        <v>8597.75</v>
      </c>
      <c r="C64" s="3">
        <f t="shared" si="1"/>
        <v>-0.23246367755038275</v>
      </c>
      <c r="D64">
        <v>19144</v>
      </c>
      <c r="E64" s="3">
        <f t="shared" si="2"/>
        <v>-0.34319478919894403</v>
      </c>
      <c r="F64">
        <v>12763.65</v>
      </c>
      <c r="G64" s="3">
        <f t="shared" si="3"/>
        <v>-0.16100098928873105</v>
      </c>
      <c r="H64">
        <v>4731.3</v>
      </c>
      <c r="I64" s="3">
        <f t="shared" si="4"/>
        <v>-0.31469665915888728</v>
      </c>
      <c r="J64">
        <v>27319.200000000001</v>
      </c>
      <c r="K64" s="3">
        <f t="shared" si="5"/>
        <v>-6.7930160950520693E-2</v>
      </c>
      <c r="L64">
        <v>175.5</v>
      </c>
      <c r="M64" s="3">
        <f t="shared" si="6"/>
        <v>-0.37444305827838176</v>
      </c>
    </row>
    <row r="65" spans="1:13" x14ac:dyDescent="0.35">
      <c r="A65" s="2">
        <f t="shared" si="0"/>
        <v>43949</v>
      </c>
      <c r="B65">
        <v>9859.9</v>
      </c>
      <c r="C65" s="3">
        <f t="shared" si="1"/>
        <v>0.14680003489284982</v>
      </c>
      <c r="D65">
        <v>21534.5</v>
      </c>
      <c r="E65" s="3">
        <f t="shared" si="2"/>
        <v>0.12486941078144588</v>
      </c>
      <c r="F65">
        <v>14108.35</v>
      </c>
      <c r="G65" s="3">
        <f t="shared" si="3"/>
        <v>0.10535387604642879</v>
      </c>
      <c r="H65">
        <v>5901.4</v>
      </c>
      <c r="I65" s="3">
        <f t="shared" si="4"/>
        <v>0.24731046435440565</v>
      </c>
      <c r="J65">
        <v>28669.3</v>
      </c>
      <c r="K65" s="3">
        <f t="shared" si="5"/>
        <v>4.9419455913789517E-2</v>
      </c>
      <c r="L65">
        <v>187.3</v>
      </c>
      <c r="M65" s="3">
        <f t="shared" si="6"/>
        <v>6.7236467236467298E-2</v>
      </c>
    </row>
    <row r="66" spans="1:13" x14ac:dyDescent="0.35">
      <c r="A66" s="2">
        <f t="shared" si="0"/>
        <v>43979</v>
      </c>
      <c r="B66">
        <v>9580.2999999999993</v>
      </c>
      <c r="C66" s="3">
        <f t="shared" si="1"/>
        <v>-2.8357285570847612E-2</v>
      </c>
      <c r="D66">
        <v>19297.25</v>
      </c>
      <c r="E66" s="3">
        <f t="shared" si="2"/>
        <v>-0.10389143003088068</v>
      </c>
      <c r="F66">
        <v>14010.5</v>
      </c>
      <c r="G66" s="3">
        <f t="shared" si="3"/>
        <v>-6.935609054212602E-3</v>
      </c>
      <c r="H66">
        <v>6218.8</v>
      </c>
      <c r="I66" s="3">
        <f t="shared" si="4"/>
        <v>5.3783847900498283E-2</v>
      </c>
      <c r="J66">
        <v>29296.95</v>
      </c>
      <c r="K66" s="3">
        <f t="shared" si="5"/>
        <v>2.1892756363078327E-2</v>
      </c>
      <c r="L66">
        <v>180.1</v>
      </c>
      <c r="M66" s="3">
        <f t="shared" si="6"/>
        <v>-3.8441003737319894E-2</v>
      </c>
    </row>
    <row r="67" spans="1:13" x14ac:dyDescent="0.35">
      <c r="A67" s="2">
        <f t="shared" si="0"/>
        <v>44010</v>
      </c>
      <c r="B67">
        <v>10302.1</v>
      </c>
      <c r="C67" s="3">
        <f t="shared" si="1"/>
        <v>7.5342108284709372E-2</v>
      </c>
      <c r="D67">
        <v>21370.15</v>
      </c>
      <c r="E67" s="3">
        <f t="shared" si="2"/>
        <v>0.10741945095803813</v>
      </c>
      <c r="F67">
        <v>14754.3</v>
      </c>
      <c r="G67" s="3">
        <f t="shared" si="3"/>
        <v>5.3088754862424557E-2</v>
      </c>
      <c r="H67">
        <v>6719.15</v>
      </c>
      <c r="I67" s="3">
        <f t="shared" si="4"/>
        <v>8.0457644561651678E-2</v>
      </c>
      <c r="J67">
        <v>30063.25</v>
      </c>
      <c r="K67" s="3">
        <f t="shared" si="5"/>
        <v>2.6156306373188991E-2</v>
      </c>
      <c r="L67">
        <v>202.65</v>
      </c>
      <c r="M67" s="3">
        <f t="shared" si="6"/>
        <v>0.12520821765685736</v>
      </c>
    </row>
    <row r="68" spans="1:13" x14ac:dyDescent="0.35">
      <c r="A68" s="2">
        <f t="shared" ref="A68:A115" si="7">EDATE(A67,1)</f>
        <v>44040</v>
      </c>
      <c r="B68">
        <v>11073.45</v>
      </c>
      <c r="C68" s="3">
        <f t="shared" ref="C68:C115" si="8">(B68-B67)/B67</f>
        <v>7.4873084128478692E-2</v>
      </c>
      <c r="D68">
        <v>21640.05</v>
      </c>
      <c r="E68" s="3">
        <f t="shared" ref="E68:E115" si="9">(D68-D67)/D67</f>
        <v>1.2629766286151374E-2</v>
      </c>
      <c r="F68">
        <v>18071.849999999999</v>
      </c>
      <c r="G68" s="3">
        <f t="shared" ref="G68:G115" si="10">(F68-F67)/F67</f>
        <v>0.22485309367438641</v>
      </c>
      <c r="H68">
        <v>7279.75</v>
      </c>
      <c r="I68" s="3">
        <f t="shared" ref="I68:I115" si="11">(H68-H67)/H67</f>
        <v>8.343317235066941E-2</v>
      </c>
      <c r="J68">
        <v>30872.45</v>
      </c>
      <c r="K68" s="3">
        <f t="shared" ref="K68:K115" si="12">(J68-J67)/J67</f>
        <v>2.6916584201641565E-2</v>
      </c>
      <c r="L68">
        <v>201</v>
      </c>
      <c r="M68" s="3">
        <f t="shared" ref="M68:M115" si="13">(L68-L67)/L67</f>
        <v>-8.1421169504071345E-3</v>
      </c>
    </row>
    <row r="69" spans="1:13" x14ac:dyDescent="0.35">
      <c r="A69" s="2">
        <f t="shared" si="7"/>
        <v>44071</v>
      </c>
      <c r="B69">
        <v>11387.5</v>
      </c>
      <c r="C69" s="3">
        <f t="shared" si="8"/>
        <v>2.8360628349791552E-2</v>
      </c>
      <c r="D69">
        <v>23754.35</v>
      </c>
      <c r="E69" s="3">
        <f t="shared" si="9"/>
        <v>9.7703101425366368E-2</v>
      </c>
      <c r="F69">
        <v>17928.849999999999</v>
      </c>
      <c r="G69" s="3">
        <f t="shared" si="10"/>
        <v>-7.9128589491391319E-3</v>
      </c>
      <c r="H69">
        <v>7840.35</v>
      </c>
      <c r="I69" s="3">
        <f t="shared" si="11"/>
        <v>7.700813901576295E-2</v>
      </c>
      <c r="J69">
        <v>30595.15</v>
      </c>
      <c r="K69" s="3">
        <f t="shared" si="12"/>
        <v>-8.982118361192561E-3</v>
      </c>
      <c r="L69">
        <v>222.75</v>
      </c>
      <c r="M69" s="3">
        <f t="shared" si="13"/>
        <v>0.10820895522388059</v>
      </c>
    </row>
    <row r="70" spans="1:13" x14ac:dyDescent="0.35">
      <c r="A70" s="2">
        <f t="shared" si="7"/>
        <v>44102</v>
      </c>
      <c r="B70">
        <v>11247.55</v>
      </c>
      <c r="C70" s="3">
        <f t="shared" si="8"/>
        <v>-1.2289791437980306E-2</v>
      </c>
      <c r="D70">
        <v>21451.8</v>
      </c>
      <c r="E70" s="3">
        <f t="shared" si="9"/>
        <v>-9.6931719874465069E-2</v>
      </c>
      <c r="F70">
        <v>19951.3</v>
      </c>
      <c r="G70" s="3">
        <f t="shared" si="10"/>
        <v>0.11280422336067293</v>
      </c>
      <c r="H70">
        <v>7908.1</v>
      </c>
      <c r="I70" s="3">
        <f t="shared" si="11"/>
        <v>8.6411958649805169E-3</v>
      </c>
      <c r="J70">
        <v>29841.75</v>
      </c>
      <c r="K70" s="3">
        <f t="shared" si="12"/>
        <v>-2.4624817985857281E-2</v>
      </c>
      <c r="L70">
        <v>211.9</v>
      </c>
      <c r="M70" s="3">
        <f t="shared" si="13"/>
        <v>-4.8709315375982019E-2</v>
      </c>
    </row>
    <row r="71" spans="1:13" x14ac:dyDescent="0.35">
      <c r="A71" s="2">
        <f t="shared" si="7"/>
        <v>44132</v>
      </c>
      <c r="B71">
        <v>11642.4</v>
      </c>
      <c r="C71" s="3">
        <f t="shared" si="8"/>
        <v>3.5105422958777721E-2</v>
      </c>
      <c r="D71">
        <v>23900.9</v>
      </c>
      <c r="E71" s="3">
        <f t="shared" si="9"/>
        <v>0.11416757568129492</v>
      </c>
      <c r="F71">
        <v>20916.849999999999</v>
      </c>
      <c r="G71" s="3">
        <f t="shared" si="10"/>
        <v>4.8395342659375548E-2</v>
      </c>
      <c r="H71">
        <v>7758.4</v>
      </c>
      <c r="I71" s="3">
        <f t="shared" si="11"/>
        <v>-1.8929957891276123E-2</v>
      </c>
      <c r="J71">
        <v>29428.45</v>
      </c>
      <c r="K71" s="3">
        <f t="shared" si="12"/>
        <v>-1.3849723960558589E-2</v>
      </c>
      <c r="L71">
        <v>228.2</v>
      </c>
      <c r="M71" s="3">
        <f t="shared" si="13"/>
        <v>7.6923076923076844E-2</v>
      </c>
    </row>
    <row r="72" spans="1:13" x14ac:dyDescent="0.35">
      <c r="A72" s="2">
        <f t="shared" si="7"/>
        <v>44163</v>
      </c>
      <c r="B72">
        <v>12968.95</v>
      </c>
      <c r="C72" s="3">
        <f t="shared" si="8"/>
        <v>0.11394128358414082</v>
      </c>
      <c r="D72">
        <v>29609.05</v>
      </c>
      <c r="E72" s="3">
        <f t="shared" si="9"/>
        <v>0.23882573459576825</v>
      </c>
      <c r="F72">
        <v>21764.9</v>
      </c>
      <c r="G72" s="3">
        <f t="shared" si="10"/>
        <v>4.0543867742992033E-2</v>
      </c>
      <c r="H72">
        <v>8891.6</v>
      </c>
      <c r="I72" s="3">
        <f t="shared" si="11"/>
        <v>0.14606104351412671</v>
      </c>
      <c r="J72">
        <v>31718.799999999999</v>
      </c>
      <c r="K72" s="3">
        <f t="shared" si="12"/>
        <v>7.7827748318378936E-2</v>
      </c>
      <c r="L72">
        <v>261.2</v>
      </c>
      <c r="M72" s="3">
        <f t="shared" si="13"/>
        <v>0.1446099912357581</v>
      </c>
    </row>
    <row r="73" spans="1:13" x14ac:dyDescent="0.35">
      <c r="A73" s="2">
        <f t="shared" si="7"/>
        <v>44193</v>
      </c>
      <c r="B73">
        <v>13981.75</v>
      </c>
      <c r="C73" s="3">
        <f t="shared" si="8"/>
        <v>7.8094217342190325E-2</v>
      </c>
      <c r="D73">
        <v>31264.05</v>
      </c>
      <c r="E73" s="3">
        <f t="shared" si="9"/>
        <v>5.5895072621377585E-2</v>
      </c>
      <c r="F73">
        <v>24251.35</v>
      </c>
      <c r="G73" s="3">
        <f t="shared" si="10"/>
        <v>0.11424127838859802</v>
      </c>
      <c r="H73">
        <v>9193.5</v>
      </c>
      <c r="I73" s="3">
        <f t="shared" si="11"/>
        <v>3.3953394214764454E-2</v>
      </c>
      <c r="J73">
        <v>34177.1</v>
      </c>
      <c r="K73" s="3">
        <f t="shared" si="12"/>
        <v>7.7502932015082515E-2</v>
      </c>
      <c r="L73">
        <v>313.85000000000002</v>
      </c>
      <c r="M73" s="3">
        <f t="shared" si="13"/>
        <v>0.20156967840735082</v>
      </c>
    </row>
    <row r="74" spans="1:13" x14ac:dyDescent="0.35">
      <c r="A74" s="2">
        <f t="shared" si="7"/>
        <v>44224</v>
      </c>
      <c r="B74">
        <v>13634.6</v>
      </c>
      <c r="C74" s="3">
        <f t="shared" si="8"/>
        <v>-2.4828794678777667E-2</v>
      </c>
      <c r="D74">
        <v>30565.5</v>
      </c>
      <c r="E74" s="3">
        <f t="shared" si="9"/>
        <v>-2.2343554337969626E-2</v>
      </c>
      <c r="F74">
        <v>24645.75</v>
      </c>
      <c r="G74" s="3">
        <f t="shared" si="10"/>
        <v>1.6263012162209586E-2</v>
      </c>
      <c r="H74">
        <v>9813.15</v>
      </c>
      <c r="I74" s="3">
        <f t="shared" si="11"/>
        <v>6.7400881057268686E-2</v>
      </c>
      <c r="J74">
        <v>33121.050000000003</v>
      </c>
      <c r="K74" s="3">
        <f t="shared" si="12"/>
        <v>-3.0899344882977072E-2</v>
      </c>
      <c r="L74">
        <v>305.64999999999998</v>
      </c>
      <c r="M74" s="3">
        <f t="shared" si="13"/>
        <v>-2.612713079496589E-2</v>
      </c>
    </row>
    <row r="75" spans="1:13" x14ac:dyDescent="0.35">
      <c r="A75" s="2">
        <f t="shared" si="7"/>
        <v>44255</v>
      </c>
      <c r="B75">
        <v>14529.15</v>
      </c>
      <c r="C75" s="3">
        <f t="shared" si="8"/>
        <v>6.5608818740557059E-2</v>
      </c>
      <c r="D75">
        <v>34803.599999999999</v>
      </c>
      <c r="E75" s="3">
        <f t="shared" si="9"/>
        <v>0.13865632821318147</v>
      </c>
      <c r="F75">
        <v>24301.45</v>
      </c>
      <c r="G75" s="3">
        <f t="shared" si="10"/>
        <v>-1.3969954251747229E-2</v>
      </c>
      <c r="H75">
        <v>10169.9</v>
      </c>
      <c r="I75" s="3">
        <f t="shared" si="11"/>
        <v>3.635427971650286E-2</v>
      </c>
      <c r="J75">
        <v>32443.15</v>
      </c>
      <c r="K75" s="3">
        <f t="shared" si="12"/>
        <v>-2.046734629487898E-2</v>
      </c>
      <c r="L75">
        <v>349.8</v>
      </c>
      <c r="M75" s="3">
        <f t="shared" si="13"/>
        <v>0.14444626206445293</v>
      </c>
    </row>
    <row r="76" spans="1:13" x14ac:dyDescent="0.35">
      <c r="A76" s="2">
        <f t="shared" si="7"/>
        <v>44283</v>
      </c>
      <c r="B76">
        <v>14690.7</v>
      </c>
      <c r="C76" s="3">
        <f t="shared" si="8"/>
        <v>1.1119026233468655E-2</v>
      </c>
      <c r="D76">
        <v>33303.9</v>
      </c>
      <c r="E76" s="3">
        <f t="shared" si="9"/>
        <v>-4.3090369961728013E-2</v>
      </c>
      <c r="F76">
        <v>25855</v>
      </c>
      <c r="G76" s="3">
        <f t="shared" si="10"/>
        <v>6.3928284114733863E-2</v>
      </c>
      <c r="H76">
        <v>9862.4500000000007</v>
      </c>
      <c r="I76" s="3">
        <f t="shared" si="11"/>
        <v>-3.0231369040010121E-2</v>
      </c>
      <c r="J76">
        <v>34931.699999999997</v>
      </c>
      <c r="K76" s="3">
        <f t="shared" si="12"/>
        <v>7.6704943878753928E-2</v>
      </c>
      <c r="L76">
        <v>334.15</v>
      </c>
      <c r="M76" s="3">
        <f t="shared" si="13"/>
        <v>-4.4739851343625021E-2</v>
      </c>
    </row>
    <row r="77" spans="1:13" x14ac:dyDescent="0.35">
      <c r="A77" s="2">
        <f t="shared" si="7"/>
        <v>44314</v>
      </c>
      <c r="B77">
        <v>14631.1</v>
      </c>
      <c r="C77" s="3">
        <f t="shared" si="8"/>
        <v>-4.056988434860174E-3</v>
      </c>
      <c r="D77">
        <v>32781.800000000003</v>
      </c>
      <c r="E77" s="3">
        <f t="shared" si="9"/>
        <v>-1.5676842652061727E-2</v>
      </c>
      <c r="F77">
        <v>25664.45</v>
      </c>
      <c r="G77" s="3">
        <f t="shared" si="10"/>
        <v>-7.3699477857280711E-3</v>
      </c>
      <c r="H77">
        <v>9640.85</v>
      </c>
      <c r="I77" s="3">
        <f t="shared" si="11"/>
        <v>-2.2469061947082151E-2</v>
      </c>
      <c r="J77">
        <v>33623.449999999997</v>
      </c>
      <c r="K77" s="3">
        <f t="shared" si="12"/>
        <v>-3.745165565947263E-2</v>
      </c>
      <c r="L77">
        <v>309.60000000000002</v>
      </c>
      <c r="M77" s="3">
        <f t="shared" si="13"/>
        <v>-7.3469998503665881E-2</v>
      </c>
    </row>
    <row r="78" spans="1:13" x14ac:dyDescent="0.35">
      <c r="A78" s="2">
        <f t="shared" si="7"/>
        <v>44344</v>
      </c>
      <c r="B78">
        <v>15582.8</v>
      </c>
      <c r="C78" s="3">
        <f t="shared" si="8"/>
        <v>6.5046373820150147E-2</v>
      </c>
      <c r="D78">
        <v>35526.65</v>
      </c>
      <c r="E78" s="3">
        <f t="shared" si="9"/>
        <v>8.3730911664399096E-2</v>
      </c>
      <c r="F78">
        <v>27115.05</v>
      </c>
      <c r="G78" s="3">
        <f t="shared" si="10"/>
        <v>5.6521764542002598E-2</v>
      </c>
      <c r="H78">
        <v>10491.85</v>
      </c>
      <c r="I78" s="3">
        <f t="shared" si="11"/>
        <v>8.8270225135750474E-2</v>
      </c>
      <c r="J78">
        <v>35243.1</v>
      </c>
      <c r="K78" s="3">
        <f t="shared" si="12"/>
        <v>4.8170250227148062E-2</v>
      </c>
      <c r="L78">
        <v>336.15</v>
      </c>
      <c r="M78" s="3">
        <f t="shared" si="13"/>
        <v>8.5755813953488219E-2</v>
      </c>
    </row>
    <row r="79" spans="1:13" x14ac:dyDescent="0.35">
      <c r="A79" s="2">
        <f t="shared" si="7"/>
        <v>44375</v>
      </c>
      <c r="B79">
        <v>15721.5</v>
      </c>
      <c r="C79" s="3">
        <f t="shared" si="8"/>
        <v>8.9008393870165011E-3</v>
      </c>
      <c r="D79">
        <v>34772.199999999997</v>
      </c>
      <c r="E79" s="3">
        <f t="shared" si="9"/>
        <v>-2.1236170593061949E-2</v>
      </c>
      <c r="F79">
        <v>29168</v>
      </c>
      <c r="G79" s="3">
        <f t="shared" si="10"/>
        <v>7.5712565530950557E-2</v>
      </c>
      <c r="H79">
        <v>10600.35</v>
      </c>
      <c r="I79" s="3">
        <f t="shared" si="11"/>
        <v>1.0341360198630365E-2</v>
      </c>
      <c r="J79">
        <v>36093.199999999997</v>
      </c>
      <c r="K79" s="3">
        <f t="shared" si="12"/>
        <v>2.4121033620765443E-2</v>
      </c>
      <c r="L79">
        <v>343.95</v>
      </c>
      <c r="M79" s="3">
        <f t="shared" si="13"/>
        <v>2.3203926818384686E-2</v>
      </c>
    </row>
    <row r="80" spans="1:13" x14ac:dyDescent="0.35">
      <c r="A80" s="2">
        <f t="shared" si="7"/>
        <v>44405</v>
      </c>
      <c r="B80">
        <v>15763.05</v>
      </c>
      <c r="C80" s="3">
        <f t="shared" si="8"/>
        <v>2.6428775880163644E-3</v>
      </c>
      <c r="D80">
        <v>34584.35</v>
      </c>
      <c r="E80" s="3">
        <f t="shared" si="9"/>
        <v>-5.402304139513708E-3</v>
      </c>
      <c r="F80">
        <v>30480.05</v>
      </c>
      <c r="G80" s="3">
        <f t="shared" si="10"/>
        <v>4.4982515085024662E-2</v>
      </c>
      <c r="H80">
        <v>10048.5</v>
      </c>
      <c r="I80" s="3">
        <f t="shared" si="11"/>
        <v>-5.2059601805600791E-2</v>
      </c>
      <c r="J80">
        <v>36051.9</v>
      </c>
      <c r="K80" s="3">
        <f t="shared" si="12"/>
        <v>-1.1442598605830362E-3</v>
      </c>
      <c r="L80">
        <v>398.65</v>
      </c>
      <c r="M80" s="3">
        <f t="shared" si="13"/>
        <v>0.15903474342200899</v>
      </c>
    </row>
    <row r="81" spans="1:13" x14ac:dyDescent="0.35">
      <c r="A81" s="2">
        <f t="shared" si="7"/>
        <v>44436</v>
      </c>
      <c r="B81">
        <v>17132.2</v>
      </c>
      <c r="C81" s="3">
        <f t="shared" si="8"/>
        <v>8.6858190515160555E-2</v>
      </c>
      <c r="D81">
        <v>36424.6</v>
      </c>
      <c r="E81" s="3">
        <f t="shared" si="9"/>
        <v>5.3210483932761496E-2</v>
      </c>
      <c r="F81">
        <v>34570.199999999997</v>
      </c>
      <c r="G81" s="3">
        <f t="shared" si="10"/>
        <v>0.13419105283619934</v>
      </c>
      <c r="H81">
        <v>10034.450000000001</v>
      </c>
      <c r="I81" s="3">
        <f t="shared" si="11"/>
        <v>-1.3982186395978776E-3</v>
      </c>
      <c r="J81">
        <v>39529.699999999997</v>
      </c>
      <c r="K81" s="3">
        <f t="shared" si="12"/>
        <v>9.6466483042502493E-2</v>
      </c>
      <c r="L81">
        <v>386.8</v>
      </c>
      <c r="M81" s="3">
        <f t="shared" si="13"/>
        <v>-2.9725322965006816E-2</v>
      </c>
    </row>
    <row r="82" spans="1:13" x14ac:dyDescent="0.35">
      <c r="A82" s="2">
        <f t="shared" si="7"/>
        <v>44467</v>
      </c>
      <c r="B82">
        <v>17618.150000000001</v>
      </c>
      <c r="C82" s="3">
        <f t="shared" si="8"/>
        <v>2.8364716732235246E-2</v>
      </c>
      <c r="D82">
        <v>37425.1</v>
      </c>
      <c r="E82" s="3">
        <f t="shared" si="9"/>
        <v>2.7467700400278933E-2</v>
      </c>
      <c r="F82">
        <v>35028</v>
      </c>
      <c r="G82" s="3">
        <f t="shared" si="10"/>
        <v>1.324261936581226E-2</v>
      </c>
      <c r="H82">
        <v>10598.45</v>
      </c>
      <c r="I82" s="3">
        <f t="shared" si="11"/>
        <v>5.6206369058593143E-2</v>
      </c>
      <c r="J82">
        <v>40426.550000000003</v>
      </c>
      <c r="K82" s="3">
        <f t="shared" si="12"/>
        <v>2.2688004209493264E-2</v>
      </c>
      <c r="L82">
        <v>513.79999999999995</v>
      </c>
      <c r="M82" s="3">
        <f t="shared" si="13"/>
        <v>0.32833505687693881</v>
      </c>
    </row>
    <row r="83" spans="1:13" x14ac:dyDescent="0.35">
      <c r="A83" s="2">
        <f t="shared" si="7"/>
        <v>44497</v>
      </c>
      <c r="B83">
        <v>17671.650000000001</v>
      </c>
      <c r="C83" s="3">
        <f t="shared" si="8"/>
        <v>3.0366411910444624E-3</v>
      </c>
      <c r="D83">
        <v>39115.599999999999</v>
      </c>
      <c r="E83" s="3">
        <f t="shared" si="9"/>
        <v>4.517021998605214E-2</v>
      </c>
      <c r="F83">
        <v>34408.75</v>
      </c>
      <c r="G83" s="3">
        <f t="shared" si="10"/>
        <v>-1.7678714171519928E-2</v>
      </c>
      <c r="H83">
        <v>11297.45</v>
      </c>
      <c r="I83" s="3">
        <f t="shared" si="11"/>
        <v>6.5953040303063176E-2</v>
      </c>
      <c r="J83">
        <v>38222.1</v>
      </c>
      <c r="K83" s="3">
        <f t="shared" si="12"/>
        <v>-5.4529758290034744E-2</v>
      </c>
      <c r="L83">
        <v>498.7</v>
      </c>
      <c r="M83" s="3">
        <f t="shared" si="13"/>
        <v>-2.9388867263526599E-2</v>
      </c>
    </row>
    <row r="84" spans="1:13" x14ac:dyDescent="0.35">
      <c r="A84" s="2">
        <f t="shared" si="7"/>
        <v>44528</v>
      </c>
      <c r="B84">
        <v>16983.2</v>
      </c>
      <c r="C84" s="3">
        <f t="shared" si="8"/>
        <v>-3.8957878862471852E-2</v>
      </c>
      <c r="D84">
        <v>35695.300000000003</v>
      </c>
      <c r="E84" s="3">
        <f t="shared" si="9"/>
        <v>-8.7440816451748046E-2</v>
      </c>
      <c r="F84">
        <v>35043.75</v>
      </c>
      <c r="G84" s="3">
        <f t="shared" si="10"/>
        <v>1.8454608202855379E-2</v>
      </c>
      <c r="H84">
        <v>10603.55</v>
      </c>
      <c r="I84" s="3">
        <f t="shared" si="11"/>
        <v>-6.1420940123656349E-2</v>
      </c>
      <c r="J84">
        <v>37386.949999999997</v>
      </c>
      <c r="K84" s="3">
        <f t="shared" si="12"/>
        <v>-2.1849924520107516E-2</v>
      </c>
      <c r="L84">
        <v>487.6</v>
      </c>
      <c r="M84" s="3">
        <f t="shared" si="13"/>
        <v>-2.2257870463204262E-2</v>
      </c>
    </row>
    <row r="85" spans="1:13" x14ac:dyDescent="0.35">
      <c r="A85" s="2">
        <f t="shared" si="7"/>
        <v>44558</v>
      </c>
      <c r="B85">
        <v>17354.05</v>
      </c>
      <c r="C85" s="3">
        <f t="shared" si="8"/>
        <v>2.1836285270149237E-2</v>
      </c>
      <c r="D85">
        <v>35481.699999999997</v>
      </c>
      <c r="E85" s="3">
        <f t="shared" si="9"/>
        <v>-5.9839810843446001E-3</v>
      </c>
      <c r="F85">
        <v>38701</v>
      </c>
      <c r="G85" s="3">
        <f t="shared" si="10"/>
        <v>0.10436240413768504</v>
      </c>
      <c r="H85">
        <v>10936.9</v>
      </c>
      <c r="I85" s="3">
        <f t="shared" si="11"/>
        <v>3.1437584582521931E-2</v>
      </c>
      <c r="J85">
        <v>37579.949999999997</v>
      </c>
      <c r="K85" s="3">
        <f t="shared" si="12"/>
        <v>5.1622290665593214E-3</v>
      </c>
      <c r="L85">
        <v>484.15</v>
      </c>
      <c r="M85" s="3">
        <f t="shared" si="13"/>
        <v>-7.0754716981133005E-3</v>
      </c>
    </row>
    <row r="86" spans="1:13" x14ac:dyDescent="0.35">
      <c r="A86" s="2">
        <f t="shared" si="7"/>
        <v>44589</v>
      </c>
      <c r="B86">
        <v>17339.849999999999</v>
      </c>
      <c r="C86" s="3">
        <f t="shared" si="8"/>
        <v>-8.1825279977876795E-4</v>
      </c>
      <c r="D86">
        <v>37975.35</v>
      </c>
      <c r="E86" s="3">
        <f t="shared" si="9"/>
        <v>7.0279890760589311E-2</v>
      </c>
      <c r="F86">
        <v>34824.550000000003</v>
      </c>
      <c r="G86" s="3">
        <f t="shared" si="10"/>
        <v>-0.10016407844758526</v>
      </c>
      <c r="H86">
        <v>11703.5</v>
      </c>
      <c r="I86" s="3">
        <f t="shared" si="11"/>
        <v>7.0092987958196601E-2</v>
      </c>
      <c r="J86">
        <v>36467.25</v>
      </c>
      <c r="K86" s="3">
        <f t="shared" si="12"/>
        <v>-2.9608873880885875E-2</v>
      </c>
      <c r="L86">
        <v>480.25</v>
      </c>
      <c r="M86" s="3">
        <f t="shared" si="13"/>
        <v>-8.0553547454300881E-3</v>
      </c>
    </row>
    <row r="87" spans="1:13" x14ac:dyDescent="0.35">
      <c r="A87" s="2">
        <f t="shared" si="7"/>
        <v>44620</v>
      </c>
      <c r="B87">
        <v>16793.900000000001</v>
      </c>
      <c r="C87" s="3">
        <f t="shared" si="8"/>
        <v>-3.1485278131010194E-2</v>
      </c>
      <c r="D87">
        <v>36205.300000000003</v>
      </c>
      <c r="E87" s="3">
        <f t="shared" si="9"/>
        <v>-4.6610498652415205E-2</v>
      </c>
      <c r="F87">
        <v>33847.85</v>
      </c>
      <c r="G87" s="3">
        <f t="shared" si="10"/>
        <v>-2.8046306413148318E-2</v>
      </c>
      <c r="H87">
        <v>10820.55</v>
      </c>
      <c r="I87" s="3">
        <f t="shared" si="11"/>
        <v>-7.5443243474174457E-2</v>
      </c>
      <c r="J87">
        <v>35515.4</v>
      </c>
      <c r="K87" s="3">
        <f t="shared" si="12"/>
        <v>-2.610150203264569E-2</v>
      </c>
      <c r="L87">
        <v>436.4</v>
      </c>
      <c r="M87" s="3">
        <f t="shared" si="13"/>
        <v>-9.1306611140031288E-2</v>
      </c>
    </row>
    <row r="88" spans="1:13" x14ac:dyDescent="0.35">
      <c r="A88" s="2">
        <f t="shared" si="7"/>
        <v>44648</v>
      </c>
      <c r="B88">
        <v>17464.75</v>
      </c>
      <c r="C88" s="3">
        <f t="shared" si="8"/>
        <v>3.9946051840251427E-2</v>
      </c>
      <c r="D88">
        <v>36373.599999999999</v>
      </c>
      <c r="E88" s="3">
        <f t="shared" si="9"/>
        <v>4.6484906905893781E-3</v>
      </c>
      <c r="F88">
        <v>36317.199999999997</v>
      </c>
      <c r="G88" s="3">
        <f t="shared" si="10"/>
        <v>7.2954412170935484E-2</v>
      </c>
      <c r="H88">
        <v>10552.1</v>
      </c>
      <c r="I88" s="3">
        <f t="shared" si="11"/>
        <v>-2.4809274944434332E-2</v>
      </c>
      <c r="J88">
        <v>36287.75</v>
      </c>
      <c r="K88" s="3">
        <f t="shared" si="12"/>
        <v>2.1746904159885529E-2</v>
      </c>
      <c r="L88">
        <v>463.55</v>
      </c>
      <c r="M88" s="3">
        <f t="shared" si="13"/>
        <v>6.2213565536205398E-2</v>
      </c>
    </row>
    <row r="89" spans="1:13" x14ac:dyDescent="0.35">
      <c r="A89" s="2">
        <f t="shared" si="7"/>
        <v>44679</v>
      </c>
      <c r="B89">
        <v>17102.55</v>
      </c>
      <c r="C89" s="3">
        <f t="shared" si="8"/>
        <v>-2.0738916961307818E-2</v>
      </c>
      <c r="D89">
        <v>36088.15</v>
      </c>
      <c r="E89" s="3">
        <f t="shared" si="9"/>
        <v>-7.8477247234257017E-3</v>
      </c>
      <c r="F89">
        <v>31622.400000000001</v>
      </c>
      <c r="G89" s="3">
        <f t="shared" si="10"/>
        <v>-0.12927208044673036</v>
      </c>
      <c r="H89">
        <v>11078.1</v>
      </c>
      <c r="I89" s="3">
        <f t="shared" si="11"/>
        <v>4.9847897574890304E-2</v>
      </c>
      <c r="J89">
        <v>38204.15</v>
      </c>
      <c r="K89" s="3">
        <f t="shared" si="12"/>
        <v>5.2811210394692464E-2</v>
      </c>
      <c r="L89">
        <v>443.75</v>
      </c>
      <c r="M89" s="3">
        <f t="shared" si="13"/>
        <v>-4.2713838852335262E-2</v>
      </c>
    </row>
    <row r="90" spans="1:13" x14ac:dyDescent="0.35">
      <c r="A90" s="2">
        <f t="shared" si="7"/>
        <v>44709</v>
      </c>
      <c r="B90">
        <v>16584.55</v>
      </c>
      <c r="C90" s="3">
        <f t="shared" si="8"/>
        <v>-3.0287881046978375E-2</v>
      </c>
      <c r="D90">
        <v>35487.4</v>
      </c>
      <c r="E90" s="3">
        <f t="shared" si="9"/>
        <v>-1.6646738610873651E-2</v>
      </c>
      <c r="F90">
        <v>29679.05</v>
      </c>
      <c r="G90" s="3">
        <f t="shared" si="10"/>
        <v>-6.1454854786480537E-2</v>
      </c>
      <c r="H90">
        <v>11586.6</v>
      </c>
      <c r="I90" s="3">
        <f t="shared" si="11"/>
        <v>4.5901372979120968E-2</v>
      </c>
      <c r="J90">
        <v>38713.449999999997</v>
      </c>
      <c r="K90" s="3">
        <f t="shared" si="12"/>
        <v>1.3331012468540607E-2</v>
      </c>
      <c r="L90">
        <v>411.7</v>
      </c>
      <c r="M90" s="3">
        <f t="shared" si="13"/>
        <v>-7.2225352112676083E-2</v>
      </c>
    </row>
    <row r="91" spans="1:13" x14ac:dyDescent="0.35">
      <c r="A91" s="2">
        <f t="shared" si="7"/>
        <v>44740</v>
      </c>
      <c r="B91">
        <v>15780.25</v>
      </c>
      <c r="C91" s="3">
        <f t="shared" si="8"/>
        <v>-4.849694444528186E-2</v>
      </c>
      <c r="D91">
        <v>33425.1</v>
      </c>
      <c r="E91" s="3">
        <f t="shared" si="9"/>
        <v>-5.8113583976284619E-2</v>
      </c>
      <c r="F91">
        <v>27843.35</v>
      </c>
      <c r="G91" s="3">
        <f t="shared" si="10"/>
        <v>-6.1851710213096468E-2</v>
      </c>
      <c r="H91">
        <v>11701.15</v>
      </c>
      <c r="I91" s="3">
        <f t="shared" si="11"/>
        <v>9.8864205202560951E-3</v>
      </c>
      <c r="J91">
        <v>37664.550000000003</v>
      </c>
      <c r="K91" s="3">
        <f t="shared" si="12"/>
        <v>-2.7093942802824192E-2</v>
      </c>
      <c r="L91">
        <v>385.3</v>
      </c>
      <c r="M91" s="3">
        <f t="shared" si="13"/>
        <v>-6.4124362399805623E-2</v>
      </c>
    </row>
    <row r="92" spans="1:13" x14ac:dyDescent="0.35">
      <c r="A92" s="2">
        <f t="shared" si="7"/>
        <v>44770</v>
      </c>
      <c r="B92">
        <v>17158.25</v>
      </c>
      <c r="C92" s="3">
        <f t="shared" si="8"/>
        <v>8.7324345305049039E-2</v>
      </c>
      <c r="D92">
        <v>37491.4</v>
      </c>
      <c r="E92" s="3">
        <f t="shared" si="9"/>
        <v>0.12165408630041505</v>
      </c>
      <c r="F92">
        <v>29152.3</v>
      </c>
      <c r="G92" s="3">
        <f t="shared" si="10"/>
        <v>4.7011225301553182E-2</v>
      </c>
      <c r="H92">
        <v>12543.2</v>
      </c>
      <c r="I92" s="3">
        <f t="shared" si="11"/>
        <v>7.1963012182563346E-2</v>
      </c>
      <c r="J92">
        <v>42487.4</v>
      </c>
      <c r="K92" s="3">
        <f t="shared" si="12"/>
        <v>0.12804746107413995</v>
      </c>
      <c r="L92">
        <v>450.95</v>
      </c>
      <c r="M92" s="3">
        <f t="shared" si="13"/>
        <v>0.17038671165325714</v>
      </c>
    </row>
    <row r="93" spans="1:13" x14ac:dyDescent="0.35">
      <c r="A93" s="2">
        <f t="shared" si="7"/>
        <v>44801</v>
      </c>
      <c r="B93">
        <v>17759.3</v>
      </c>
      <c r="C93" s="3">
        <f t="shared" si="8"/>
        <v>3.5029796162195988E-2</v>
      </c>
      <c r="D93">
        <v>39536.75</v>
      </c>
      <c r="E93" s="3">
        <f t="shared" si="9"/>
        <v>5.455517798748509E-2</v>
      </c>
      <c r="F93">
        <v>28407.9</v>
      </c>
      <c r="G93" s="3">
        <f t="shared" si="10"/>
        <v>-2.5534863458457749E-2</v>
      </c>
      <c r="H93">
        <v>13217.35</v>
      </c>
      <c r="I93" s="3">
        <f t="shared" si="11"/>
        <v>5.3746252949805437E-2</v>
      </c>
      <c r="J93">
        <v>43821.15</v>
      </c>
      <c r="K93" s="3">
        <f t="shared" si="12"/>
        <v>3.1391659644977095E-2</v>
      </c>
      <c r="L93">
        <v>463.2</v>
      </c>
      <c r="M93" s="3">
        <f t="shared" si="13"/>
        <v>2.716487415456259E-2</v>
      </c>
    </row>
    <row r="94" spans="1:13" x14ac:dyDescent="0.35">
      <c r="A94" s="2">
        <f t="shared" si="7"/>
        <v>44832</v>
      </c>
      <c r="B94">
        <v>17094.349999999999</v>
      </c>
      <c r="C94" s="3">
        <f t="shared" si="8"/>
        <v>-3.7442354146841418E-2</v>
      </c>
      <c r="D94">
        <v>38631.949999999997</v>
      </c>
      <c r="E94" s="3">
        <f t="shared" si="9"/>
        <v>-2.2885037338678645E-2</v>
      </c>
      <c r="F94">
        <v>26981.15</v>
      </c>
      <c r="G94" s="3">
        <f t="shared" si="10"/>
        <v>-5.0223705377729431E-2</v>
      </c>
      <c r="H94">
        <v>12699.3</v>
      </c>
      <c r="I94" s="3">
        <f t="shared" si="11"/>
        <v>-3.9194694851842543E-2</v>
      </c>
      <c r="J94">
        <v>44405.65</v>
      </c>
      <c r="K94" s="3">
        <f t="shared" si="12"/>
        <v>1.3338308100084092E-2</v>
      </c>
      <c r="L94">
        <v>424</v>
      </c>
      <c r="M94" s="3">
        <f t="shared" si="13"/>
        <v>-8.4628670120898072E-2</v>
      </c>
    </row>
    <row r="95" spans="1:13" x14ac:dyDescent="0.35">
      <c r="A95" s="2">
        <f t="shared" si="7"/>
        <v>44862</v>
      </c>
      <c r="B95">
        <v>18012.2</v>
      </c>
      <c r="C95" s="3">
        <f t="shared" si="8"/>
        <v>5.3693179325332768E-2</v>
      </c>
      <c r="D95">
        <v>41307.9</v>
      </c>
      <c r="E95" s="3">
        <f t="shared" si="9"/>
        <v>6.9267795179896549E-2</v>
      </c>
      <c r="F95">
        <v>28727.599999999999</v>
      </c>
      <c r="G95" s="3">
        <f t="shared" si="10"/>
        <v>6.4728523432099713E-2</v>
      </c>
      <c r="H95">
        <v>13381.65</v>
      </c>
      <c r="I95" s="3">
        <f t="shared" si="11"/>
        <v>5.3731308024851793E-2</v>
      </c>
      <c r="J95">
        <v>44296.3</v>
      </c>
      <c r="K95" s="3">
        <f t="shared" si="12"/>
        <v>-2.462524476052001E-3</v>
      </c>
      <c r="L95">
        <v>438.65</v>
      </c>
      <c r="M95" s="3">
        <f t="shared" si="13"/>
        <v>3.4551886792452774E-2</v>
      </c>
    </row>
    <row r="96" spans="1:13" x14ac:dyDescent="0.35">
      <c r="A96" s="2">
        <f t="shared" si="7"/>
        <v>44893</v>
      </c>
      <c r="B96">
        <v>18758.349999999999</v>
      </c>
      <c r="C96" s="3">
        <f t="shared" si="8"/>
        <v>4.1424701035964392E-2</v>
      </c>
      <c r="D96">
        <v>43231</v>
      </c>
      <c r="E96" s="3">
        <f t="shared" si="9"/>
        <v>4.6555259405585817E-2</v>
      </c>
      <c r="F96">
        <v>30391.7</v>
      </c>
      <c r="G96" s="3">
        <f t="shared" si="10"/>
        <v>5.7926871719183023E-2</v>
      </c>
      <c r="H96">
        <v>13231.85</v>
      </c>
      <c r="I96" s="3">
        <f t="shared" si="11"/>
        <v>-1.1194434169179382E-2</v>
      </c>
      <c r="J96">
        <v>45536.55</v>
      </c>
      <c r="K96" s="3">
        <f t="shared" si="12"/>
        <v>2.7998952508448784E-2</v>
      </c>
      <c r="L96">
        <v>450.15</v>
      </c>
      <c r="M96" s="3">
        <f t="shared" si="13"/>
        <v>2.6216801550210875E-2</v>
      </c>
    </row>
    <row r="97" spans="1:13" x14ac:dyDescent="0.35">
      <c r="A97" s="2">
        <f t="shared" si="7"/>
        <v>44923</v>
      </c>
      <c r="B97">
        <v>18105.3</v>
      </c>
      <c r="C97" s="3">
        <f t="shared" si="8"/>
        <v>-3.4813829574562756E-2</v>
      </c>
      <c r="D97">
        <v>42986.45</v>
      </c>
      <c r="E97" s="3">
        <f t="shared" si="9"/>
        <v>-5.6568203372580539E-3</v>
      </c>
      <c r="F97">
        <v>28621.7</v>
      </c>
      <c r="G97" s="3">
        <f t="shared" si="10"/>
        <v>-5.82395851498929E-2</v>
      </c>
      <c r="H97">
        <v>12611.7</v>
      </c>
      <c r="I97" s="3">
        <f t="shared" si="11"/>
        <v>-4.6867973866088236E-2</v>
      </c>
      <c r="J97">
        <v>44171.45</v>
      </c>
      <c r="K97" s="3">
        <f t="shared" si="12"/>
        <v>-2.9978116480058454E-2</v>
      </c>
      <c r="L97">
        <v>431.8</v>
      </c>
      <c r="M97" s="3">
        <f t="shared" si="13"/>
        <v>-4.0764189714539524E-2</v>
      </c>
    </row>
    <row r="98" spans="1:13" x14ac:dyDescent="0.35">
      <c r="A98" s="2">
        <f t="shared" si="7"/>
        <v>44954</v>
      </c>
      <c r="B98">
        <v>17662.150000000001</v>
      </c>
      <c r="C98" s="3">
        <f t="shared" si="8"/>
        <v>-2.4476258333195132E-2</v>
      </c>
      <c r="D98">
        <v>40655.050000000003</v>
      </c>
      <c r="E98" s="3">
        <f t="shared" si="9"/>
        <v>-5.4235695201627361E-2</v>
      </c>
      <c r="F98">
        <v>29740.35</v>
      </c>
      <c r="G98" s="3">
        <f t="shared" si="10"/>
        <v>3.9083981734138705E-2</v>
      </c>
      <c r="H98">
        <v>13323.9</v>
      </c>
      <c r="I98" s="3">
        <f t="shared" si="11"/>
        <v>5.6471371821403847E-2</v>
      </c>
      <c r="J98">
        <v>44456.9</v>
      </c>
      <c r="K98" s="3">
        <f t="shared" si="12"/>
        <v>6.4623189865853255E-3</v>
      </c>
      <c r="L98">
        <v>411.55</v>
      </c>
      <c r="M98" s="3">
        <f t="shared" si="13"/>
        <v>-4.68967114404817E-2</v>
      </c>
    </row>
    <row r="99" spans="1:13" x14ac:dyDescent="0.35">
      <c r="A99" s="2">
        <f t="shared" si="7"/>
        <v>44985</v>
      </c>
      <c r="B99">
        <v>17303.95</v>
      </c>
      <c r="C99" s="3">
        <f t="shared" si="8"/>
        <v>-2.0280656658447624E-2</v>
      </c>
      <c r="D99">
        <v>40269.050000000003</v>
      </c>
      <c r="E99" s="3">
        <f t="shared" si="9"/>
        <v>-9.4945154415011172E-3</v>
      </c>
      <c r="F99">
        <v>29663.95</v>
      </c>
      <c r="G99" s="3">
        <f t="shared" si="10"/>
        <v>-2.5689005004984077E-3</v>
      </c>
      <c r="H99">
        <v>12731.8</v>
      </c>
      <c r="I99" s="3">
        <f t="shared" si="11"/>
        <v>-4.4438940550439461E-2</v>
      </c>
      <c r="J99">
        <v>44940.45</v>
      </c>
      <c r="K99" s="3">
        <f t="shared" si="12"/>
        <v>1.0876826769297805E-2</v>
      </c>
      <c r="L99">
        <v>393.2</v>
      </c>
      <c r="M99" s="3">
        <f t="shared" si="13"/>
        <v>-4.458753492892728E-2</v>
      </c>
    </row>
    <row r="100" spans="1:13" x14ac:dyDescent="0.35">
      <c r="A100" s="2">
        <f t="shared" si="7"/>
        <v>45013</v>
      </c>
      <c r="B100">
        <v>17359.75</v>
      </c>
      <c r="C100" s="3">
        <f t="shared" si="8"/>
        <v>3.2246972512056074E-3</v>
      </c>
      <c r="D100">
        <v>40608.65</v>
      </c>
      <c r="E100" s="3">
        <f t="shared" si="9"/>
        <v>8.433275679460988E-3</v>
      </c>
      <c r="F100">
        <v>28698.6</v>
      </c>
      <c r="G100" s="3">
        <f t="shared" si="10"/>
        <v>-3.2542867689569398E-2</v>
      </c>
      <c r="H100">
        <v>12243.8</v>
      </c>
      <c r="I100" s="3">
        <f t="shared" si="11"/>
        <v>-3.8329222890714588E-2</v>
      </c>
      <c r="J100">
        <v>45904.9</v>
      </c>
      <c r="K100" s="3">
        <f t="shared" si="12"/>
        <v>2.1460621778375703E-2</v>
      </c>
      <c r="L100">
        <v>387.35</v>
      </c>
      <c r="M100" s="3">
        <f t="shared" si="13"/>
        <v>-1.4877924720244065E-2</v>
      </c>
    </row>
    <row r="101" spans="1:13" x14ac:dyDescent="0.35">
      <c r="A101" s="2">
        <f t="shared" si="7"/>
        <v>45044</v>
      </c>
      <c r="B101">
        <v>18065</v>
      </c>
      <c r="C101" s="3">
        <f t="shared" si="8"/>
        <v>4.0625585045867593E-2</v>
      </c>
      <c r="D101">
        <v>43233.9</v>
      </c>
      <c r="E101" s="3">
        <f t="shared" si="9"/>
        <v>6.4647556616632171E-2</v>
      </c>
      <c r="F101">
        <v>27708.2</v>
      </c>
      <c r="G101" s="3">
        <f t="shared" si="10"/>
        <v>-3.4510394235258791E-2</v>
      </c>
      <c r="H101">
        <v>13189.25</v>
      </c>
      <c r="I101" s="3">
        <f t="shared" si="11"/>
        <v>7.7218673941096785E-2</v>
      </c>
      <c r="J101">
        <v>47814.1</v>
      </c>
      <c r="K101" s="3">
        <f t="shared" si="12"/>
        <v>4.1590331315393282E-2</v>
      </c>
      <c r="L101">
        <v>445.1</v>
      </c>
      <c r="M101" s="3">
        <f t="shared" si="13"/>
        <v>0.14908997031108814</v>
      </c>
    </row>
    <row r="102" spans="1:13" x14ac:dyDescent="0.35">
      <c r="A102" s="2">
        <f t="shared" si="7"/>
        <v>45074</v>
      </c>
      <c r="B102">
        <v>18534.400000000001</v>
      </c>
      <c r="C102" s="3">
        <f t="shared" si="8"/>
        <v>2.5983946858566368E-2</v>
      </c>
      <c r="D102">
        <v>44128.15</v>
      </c>
      <c r="E102" s="3">
        <f t="shared" si="9"/>
        <v>2.0684000286811968E-2</v>
      </c>
      <c r="F102">
        <v>29319.75</v>
      </c>
      <c r="G102" s="3">
        <f t="shared" si="10"/>
        <v>5.8161482882323617E-2</v>
      </c>
      <c r="H102">
        <v>14199</v>
      </c>
      <c r="I102" s="3">
        <f t="shared" si="11"/>
        <v>7.655856094925792E-2</v>
      </c>
      <c r="J102">
        <v>51042.75</v>
      </c>
      <c r="K102" s="3">
        <f t="shared" si="12"/>
        <v>6.7525060599279318E-2</v>
      </c>
      <c r="L102">
        <v>478.8</v>
      </c>
      <c r="M102" s="3">
        <f t="shared" si="13"/>
        <v>7.571332284879799E-2</v>
      </c>
    </row>
    <row r="103" spans="1:13" x14ac:dyDescent="0.35">
      <c r="A103" s="2">
        <f t="shared" si="7"/>
        <v>45105</v>
      </c>
      <c r="B103">
        <v>19189.05</v>
      </c>
      <c r="C103" s="3">
        <f t="shared" si="8"/>
        <v>3.5320808874309273E-2</v>
      </c>
      <c r="D103">
        <v>44747.35</v>
      </c>
      <c r="E103" s="3">
        <f t="shared" si="9"/>
        <v>1.4031859481985922E-2</v>
      </c>
      <c r="F103">
        <v>29563</v>
      </c>
      <c r="G103" s="3">
        <f t="shared" si="10"/>
        <v>8.2964554609094559E-3</v>
      </c>
      <c r="H103">
        <v>15147.65</v>
      </c>
      <c r="I103" s="3">
        <f t="shared" si="11"/>
        <v>6.6811043031199349E-2</v>
      </c>
      <c r="J103">
        <v>52194.75</v>
      </c>
      <c r="K103" s="3">
        <f t="shared" si="12"/>
        <v>2.2569316896131186E-2</v>
      </c>
      <c r="L103">
        <v>520</v>
      </c>
      <c r="M103" s="3">
        <f t="shared" si="13"/>
        <v>8.6048454469507069E-2</v>
      </c>
    </row>
    <row r="104" spans="1:13" x14ac:dyDescent="0.35">
      <c r="A104" s="2">
        <f t="shared" si="7"/>
        <v>45135</v>
      </c>
      <c r="B104">
        <v>19753.8</v>
      </c>
      <c r="C104" s="3">
        <f t="shared" si="8"/>
        <v>2.9430847280089427E-2</v>
      </c>
      <c r="D104">
        <v>45651.1</v>
      </c>
      <c r="E104" s="3">
        <f t="shared" si="9"/>
        <v>2.0196726733538412E-2</v>
      </c>
      <c r="F104">
        <v>29928.45</v>
      </c>
      <c r="G104" s="3">
        <f t="shared" si="10"/>
        <v>1.2361735953725967E-2</v>
      </c>
      <c r="H104">
        <v>15708.05</v>
      </c>
      <c r="I104" s="3">
        <f t="shared" si="11"/>
        <v>3.6995837638181477E-2</v>
      </c>
      <c r="J104">
        <v>52636.85</v>
      </c>
      <c r="K104" s="3">
        <f t="shared" si="12"/>
        <v>8.4702005469898516E-3</v>
      </c>
      <c r="L104">
        <v>566.75</v>
      </c>
      <c r="M104" s="3">
        <f t="shared" si="13"/>
        <v>8.9903846153846154E-2</v>
      </c>
    </row>
    <row r="105" spans="1:13" x14ac:dyDescent="0.35">
      <c r="A105" s="2">
        <f t="shared" si="7"/>
        <v>45166</v>
      </c>
      <c r="B105">
        <v>19253.8</v>
      </c>
      <c r="C105" s="3">
        <f t="shared" si="8"/>
        <v>-2.5311585618969516E-2</v>
      </c>
      <c r="D105">
        <v>43989.15</v>
      </c>
      <c r="E105" s="3">
        <f t="shared" si="9"/>
        <v>-3.6405475443088933E-2</v>
      </c>
      <c r="F105">
        <v>31164.9</v>
      </c>
      <c r="G105" s="3">
        <f t="shared" si="10"/>
        <v>4.1313532775669994E-2</v>
      </c>
      <c r="H105">
        <v>15670.25</v>
      </c>
      <c r="I105" s="3">
        <f t="shared" si="11"/>
        <v>-2.4064094524781417E-3</v>
      </c>
      <c r="J105">
        <v>51092.65</v>
      </c>
      <c r="K105" s="3">
        <f t="shared" si="12"/>
        <v>-2.9336861913279329E-2</v>
      </c>
      <c r="L105">
        <v>558.4</v>
      </c>
      <c r="M105" s="3">
        <f t="shared" si="13"/>
        <v>-1.4733127481252797E-2</v>
      </c>
    </row>
    <row r="106" spans="1:13" x14ac:dyDescent="0.35">
      <c r="A106" s="2">
        <f t="shared" si="7"/>
        <v>45197</v>
      </c>
      <c r="B106">
        <v>19638.3</v>
      </c>
      <c r="C106" s="3">
        <f t="shared" si="8"/>
        <v>1.9970083827608058E-2</v>
      </c>
      <c r="D106">
        <v>44584.55</v>
      </c>
      <c r="E106" s="3">
        <f t="shared" si="9"/>
        <v>1.3535155828198578E-2</v>
      </c>
      <c r="F106">
        <v>31784.400000000001</v>
      </c>
      <c r="G106" s="3">
        <f t="shared" si="10"/>
        <v>1.9878132129414822E-2</v>
      </c>
      <c r="H106">
        <v>16184.4</v>
      </c>
      <c r="I106" s="3">
        <f t="shared" si="11"/>
        <v>3.2810580558701972E-2</v>
      </c>
      <c r="J106">
        <v>51602.65</v>
      </c>
      <c r="K106" s="3">
        <f t="shared" si="12"/>
        <v>9.9818662762647861E-3</v>
      </c>
      <c r="L106">
        <v>575.65</v>
      </c>
      <c r="M106" s="3">
        <f t="shared" si="13"/>
        <v>3.0891833810888253E-2</v>
      </c>
    </row>
    <row r="107" spans="1:13" x14ac:dyDescent="0.35">
      <c r="A107" s="2">
        <f t="shared" si="7"/>
        <v>45227</v>
      </c>
      <c r="B107">
        <v>19079.599999999999</v>
      </c>
      <c r="C107" s="3">
        <f t="shared" si="8"/>
        <v>-2.8449509377084611E-2</v>
      </c>
      <c r="D107">
        <v>42845.95</v>
      </c>
      <c r="E107" s="3">
        <f t="shared" si="9"/>
        <v>-3.89955713358104E-2</v>
      </c>
      <c r="F107">
        <v>30582.25</v>
      </c>
      <c r="G107" s="3">
        <f t="shared" si="10"/>
        <v>-3.7822013314707886E-2</v>
      </c>
      <c r="H107">
        <v>15916.2</v>
      </c>
      <c r="I107" s="3">
        <f t="shared" si="11"/>
        <v>-1.6571513309112412E-2</v>
      </c>
      <c r="J107">
        <v>51262.6</v>
      </c>
      <c r="K107" s="3">
        <f t="shared" si="12"/>
        <v>-6.5897778505561808E-3</v>
      </c>
      <c r="L107">
        <v>603</v>
      </c>
      <c r="M107" s="3">
        <f t="shared" si="13"/>
        <v>4.7511508729262616E-2</v>
      </c>
    </row>
    <row r="108" spans="1:13" x14ac:dyDescent="0.35">
      <c r="A108" s="2">
        <f t="shared" si="7"/>
        <v>45258</v>
      </c>
      <c r="B108">
        <v>20133.150000000001</v>
      </c>
      <c r="C108" s="3">
        <f t="shared" si="8"/>
        <v>5.5218662865049742E-2</v>
      </c>
      <c r="D108">
        <v>44481.75</v>
      </c>
      <c r="E108" s="3">
        <f t="shared" si="9"/>
        <v>3.8178637654200757E-2</v>
      </c>
      <c r="F108">
        <v>32582.2</v>
      </c>
      <c r="G108" s="3">
        <f t="shared" si="10"/>
        <v>6.5395776962126742E-2</v>
      </c>
      <c r="H108">
        <v>17551.849999999999</v>
      </c>
      <c r="I108" s="3">
        <f t="shared" si="11"/>
        <v>0.10276636383056242</v>
      </c>
      <c r="J108">
        <v>53013.8</v>
      </c>
      <c r="K108" s="3">
        <f t="shared" si="12"/>
        <v>3.4161357402862989E-2</v>
      </c>
      <c r="L108">
        <v>713.6</v>
      </c>
      <c r="M108" s="3">
        <f t="shared" si="13"/>
        <v>0.18341625207296852</v>
      </c>
    </row>
    <row r="109" spans="1:13" x14ac:dyDescent="0.35">
      <c r="A109" s="2">
        <f t="shared" si="7"/>
        <v>45288</v>
      </c>
      <c r="B109">
        <v>21731.4</v>
      </c>
      <c r="C109" s="3">
        <f t="shared" si="8"/>
        <v>7.9384001013254255E-2</v>
      </c>
      <c r="D109">
        <v>48292.25</v>
      </c>
      <c r="E109" s="3">
        <f t="shared" si="9"/>
        <v>8.5664345490004332E-2</v>
      </c>
      <c r="F109">
        <v>35515</v>
      </c>
      <c r="G109" s="3">
        <f t="shared" si="10"/>
        <v>9.0012338025056607E-2</v>
      </c>
      <c r="H109">
        <v>18618.2</v>
      </c>
      <c r="I109" s="3">
        <f t="shared" si="11"/>
        <v>6.0754279463418513E-2</v>
      </c>
      <c r="J109">
        <v>56987.199999999997</v>
      </c>
      <c r="K109" s="3">
        <f t="shared" si="12"/>
        <v>7.4950295960674276E-2</v>
      </c>
      <c r="L109">
        <v>783.05</v>
      </c>
      <c r="M109" s="3">
        <f t="shared" si="13"/>
        <v>9.7323430493273438E-2</v>
      </c>
    </row>
    <row r="110" spans="1:13" x14ac:dyDescent="0.35">
      <c r="A110" s="2">
        <f t="shared" si="7"/>
        <v>45319</v>
      </c>
      <c r="B110">
        <v>21725.7</v>
      </c>
      <c r="C110" s="3">
        <f t="shared" si="8"/>
        <v>-2.6229327148737439E-4</v>
      </c>
      <c r="D110">
        <v>45996.800000000003</v>
      </c>
      <c r="E110" s="3">
        <f t="shared" si="9"/>
        <v>-4.7532471566348579E-2</v>
      </c>
      <c r="F110">
        <v>36638.400000000001</v>
      </c>
      <c r="G110" s="3">
        <f t="shared" si="10"/>
        <v>3.1631704913416908E-2</v>
      </c>
      <c r="H110">
        <v>19227.150000000001</v>
      </c>
      <c r="I110" s="3">
        <f t="shared" si="11"/>
        <v>3.2707243449957603E-2</v>
      </c>
      <c r="J110">
        <v>55071.4</v>
      </c>
      <c r="K110" s="3">
        <f t="shared" si="12"/>
        <v>-3.3618075638037939E-2</v>
      </c>
      <c r="L110">
        <v>856.2</v>
      </c>
      <c r="M110" s="3">
        <f t="shared" si="13"/>
        <v>9.3416767767064798E-2</v>
      </c>
    </row>
    <row r="111" spans="1:13" x14ac:dyDescent="0.35">
      <c r="A111" s="2">
        <f t="shared" si="7"/>
        <v>45350</v>
      </c>
      <c r="B111">
        <v>21982.799999999999</v>
      </c>
      <c r="C111" s="3">
        <f t="shared" si="8"/>
        <v>1.1833910990209685E-2</v>
      </c>
      <c r="D111">
        <v>46120.9</v>
      </c>
      <c r="E111" s="3">
        <f t="shared" si="9"/>
        <v>2.6980137748712635E-3</v>
      </c>
      <c r="F111">
        <v>37720.400000000001</v>
      </c>
      <c r="G111" s="3">
        <f t="shared" si="10"/>
        <v>2.953185728634438E-2</v>
      </c>
      <c r="H111">
        <v>20412.400000000001</v>
      </c>
      <c r="I111" s="3">
        <f t="shared" si="11"/>
        <v>6.1644601514004929E-2</v>
      </c>
      <c r="J111">
        <v>54015.6</v>
      </c>
      <c r="K111" s="3">
        <f t="shared" si="12"/>
        <v>-1.9171475575344061E-2</v>
      </c>
      <c r="L111">
        <v>910.55</v>
      </c>
      <c r="M111" s="3">
        <f t="shared" si="13"/>
        <v>6.347815930857266E-2</v>
      </c>
    </row>
    <row r="112" spans="1:13" x14ac:dyDescent="0.35">
      <c r="A112" s="2">
        <f t="shared" si="7"/>
        <v>45379</v>
      </c>
      <c r="B112">
        <v>22326.9</v>
      </c>
      <c r="C112" s="3">
        <f t="shared" si="8"/>
        <v>1.5653147005841032E-2</v>
      </c>
      <c r="D112">
        <v>47124.6</v>
      </c>
      <c r="E112" s="3">
        <f t="shared" si="9"/>
        <v>2.1762368037050384E-2</v>
      </c>
      <c r="F112">
        <v>34898.15</v>
      </c>
      <c r="G112" s="3">
        <f t="shared" si="10"/>
        <v>-7.4820256412975475E-2</v>
      </c>
      <c r="H112">
        <v>21419.1</v>
      </c>
      <c r="I112" s="3">
        <f t="shared" si="11"/>
        <v>4.9318061570417834E-2</v>
      </c>
      <c r="J112">
        <v>53949.2</v>
      </c>
      <c r="K112" s="3">
        <f t="shared" si="12"/>
        <v>-1.2292745058835124E-3</v>
      </c>
      <c r="L112">
        <v>900.65</v>
      </c>
      <c r="M112" s="3">
        <f t="shared" si="13"/>
        <v>-1.087254955795945E-2</v>
      </c>
    </row>
    <row r="113" spans="1:13" x14ac:dyDescent="0.35">
      <c r="A113" s="2">
        <f t="shared" si="7"/>
        <v>45410</v>
      </c>
      <c r="B113">
        <v>22604.85</v>
      </c>
      <c r="C113" s="3">
        <f t="shared" si="8"/>
        <v>1.2449108474530592E-2</v>
      </c>
      <c r="D113">
        <v>49396.75</v>
      </c>
      <c r="E113" s="3">
        <f t="shared" si="9"/>
        <v>4.8215793874112491E-2</v>
      </c>
      <c r="F113">
        <v>33200.949999999997</v>
      </c>
      <c r="G113" s="3">
        <f t="shared" si="10"/>
        <v>-4.8632950457259322E-2</v>
      </c>
      <c r="H113">
        <v>22479.9</v>
      </c>
      <c r="I113" s="3">
        <f t="shared" si="11"/>
        <v>4.95258904435762E-2</v>
      </c>
      <c r="J113">
        <v>54240.6</v>
      </c>
      <c r="K113" s="3">
        <f t="shared" si="12"/>
        <v>5.4013775922534804E-3</v>
      </c>
      <c r="L113">
        <v>973.25</v>
      </c>
      <c r="M113" s="3">
        <f t="shared" si="13"/>
        <v>8.0608449453172734E-2</v>
      </c>
    </row>
    <row r="114" spans="1:13" x14ac:dyDescent="0.35">
      <c r="A114" s="2">
        <f t="shared" si="7"/>
        <v>45440</v>
      </c>
      <c r="B114">
        <v>22530.7</v>
      </c>
      <c r="C114" s="3">
        <f t="shared" si="8"/>
        <v>-3.2802694996869179E-3</v>
      </c>
      <c r="D114">
        <v>48983.95</v>
      </c>
      <c r="E114" s="3">
        <f t="shared" si="9"/>
        <v>-8.3568250947684396E-3</v>
      </c>
      <c r="F114">
        <v>32386.1</v>
      </c>
      <c r="G114" s="3">
        <f t="shared" si="10"/>
        <v>-2.4542972414945918E-2</v>
      </c>
      <c r="H114">
        <v>23419.599999999999</v>
      </c>
      <c r="I114" s="3">
        <f t="shared" si="11"/>
        <v>4.1801787374498862E-2</v>
      </c>
      <c r="J114">
        <v>54107.35</v>
      </c>
      <c r="K114" s="3">
        <f t="shared" si="12"/>
        <v>-2.4566468660007449E-3</v>
      </c>
      <c r="L114">
        <v>1019.4</v>
      </c>
      <c r="M114" s="3">
        <f t="shared" si="13"/>
        <v>4.7418443359876682E-2</v>
      </c>
    </row>
    <row r="115" spans="1:13" x14ac:dyDescent="0.35">
      <c r="A115" s="2">
        <f t="shared" si="7"/>
        <v>45471</v>
      </c>
      <c r="B115">
        <v>24010.6</v>
      </c>
      <c r="C115" s="3">
        <f t="shared" si="8"/>
        <v>6.5683711558007424E-2</v>
      </c>
      <c r="D115">
        <v>52342.25</v>
      </c>
      <c r="E115" s="3">
        <f t="shared" si="9"/>
        <v>6.8559191326955121E-2</v>
      </c>
      <c r="F115">
        <v>36157.5</v>
      </c>
      <c r="G115" s="3">
        <f t="shared" si="10"/>
        <v>0.11645119356761084</v>
      </c>
      <c r="H115">
        <v>25200.6</v>
      </c>
      <c r="I115" s="3">
        <f t="shared" si="11"/>
        <v>7.6047413277767345E-2</v>
      </c>
      <c r="J115">
        <v>56756.85</v>
      </c>
      <c r="K115" s="3">
        <f t="shared" si="12"/>
        <v>4.8967469299457465E-2</v>
      </c>
      <c r="L115">
        <v>1104.75</v>
      </c>
      <c r="M115" s="3">
        <f t="shared" si="13"/>
        <v>8.3725721012360241E-2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3CF0-9044-4F16-8F14-64CFDB79202A}">
  <dimension ref="A1:L31"/>
  <sheetViews>
    <sheetView workbookViewId="0">
      <selection activeCell="H32" sqref="H32"/>
    </sheetView>
  </sheetViews>
  <sheetFormatPr defaultRowHeight="14.5" x14ac:dyDescent="0.35"/>
  <cols>
    <col min="1" max="1" width="10.08984375" bestFit="1" customWidth="1"/>
    <col min="2" max="2" width="12.453125" bestFit="1" customWidth="1"/>
    <col min="3" max="3" width="10.54296875" bestFit="1" customWidth="1"/>
    <col min="4" max="4" width="13.1796875" bestFit="1" customWidth="1"/>
    <col min="5" max="5" width="10.54296875" bestFit="1" customWidth="1"/>
    <col min="6" max="6" width="11" bestFit="1" customWidth="1"/>
    <col min="7" max="7" width="12.1796875" bestFit="1" customWidth="1"/>
    <col min="8" max="8" width="10.54296875" bestFit="1" customWidth="1"/>
    <col min="9" max="9" width="11" bestFit="1" customWidth="1"/>
    <col min="10" max="10" width="12.1796875" bestFit="1" customWidth="1"/>
    <col min="11" max="11" width="7.54296875" bestFit="1" customWidth="1"/>
    <col min="12" max="12" width="10.36328125" bestFit="1" customWidth="1"/>
  </cols>
  <sheetData>
    <row r="1" spans="1:10" s="1" customFormat="1" x14ac:dyDescent="0.35">
      <c r="A1" s="1" t="s">
        <v>0</v>
      </c>
      <c r="B1" s="1" t="s">
        <v>16</v>
      </c>
      <c r="C1" s="1" t="s">
        <v>2</v>
      </c>
      <c r="D1" s="1" t="s">
        <v>3</v>
      </c>
      <c r="E1" s="1" t="s">
        <v>4</v>
      </c>
      <c r="F1" s="1" t="s">
        <v>5</v>
      </c>
      <c r="G1" s="1" t="s">
        <v>6</v>
      </c>
      <c r="H1" s="1" t="s">
        <v>7</v>
      </c>
      <c r="I1" s="1" t="s">
        <v>8</v>
      </c>
      <c r="J1" s="1" t="s">
        <v>9</v>
      </c>
    </row>
    <row r="2" spans="1:10" x14ac:dyDescent="0.35">
      <c r="A2" s="2">
        <v>43889</v>
      </c>
      <c r="B2" s="4">
        <v>5.15</v>
      </c>
      <c r="C2" s="4">
        <v>149.1</v>
      </c>
      <c r="D2" s="3">
        <v>6.5799999999999997E-2</v>
      </c>
      <c r="E2" s="4">
        <v>11201.75</v>
      </c>
      <c r="F2" s="4">
        <v>29147.15</v>
      </c>
      <c r="G2" s="4">
        <v>15212.95</v>
      </c>
      <c r="H2" s="4">
        <v>6903.95</v>
      </c>
      <c r="I2" s="4">
        <v>29310.25</v>
      </c>
      <c r="J2" s="4">
        <v>280.55</v>
      </c>
    </row>
    <row r="3" spans="1:10" x14ac:dyDescent="0.35">
      <c r="A3" s="2">
        <v>43918</v>
      </c>
      <c r="B3" s="4">
        <v>4.4000000000000004</v>
      </c>
      <c r="C3" s="4">
        <v>148.6</v>
      </c>
      <c r="D3" s="3">
        <v>5.8400000000000001E-2</v>
      </c>
      <c r="E3" s="4">
        <v>8597.75</v>
      </c>
      <c r="F3" s="4">
        <v>19144</v>
      </c>
      <c r="G3" s="4">
        <v>12763.65</v>
      </c>
      <c r="H3" s="4">
        <v>4731.3</v>
      </c>
      <c r="I3" s="4">
        <v>27319.200000000001</v>
      </c>
      <c r="J3" s="4">
        <v>175.5</v>
      </c>
    </row>
    <row r="4" spans="1:10" x14ac:dyDescent="0.35">
      <c r="A4" s="2">
        <v>43949</v>
      </c>
      <c r="B4" s="4">
        <v>4.4000000000000004</v>
      </c>
      <c r="C4" s="4">
        <v>151.4</v>
      </c>
      <c r="D4" s="3" t="s">
        <v>25</v>
      </c>
      <c r="E4" s="4">
        <v>9859.9</v>
      </c>
      <c r="F4" s="4">
        <v>21534.5</v>
      </c>
      <c r="G4" s="4">
        <v>14108.35</v>
      </c>
      <c r="H4" s="4">
        <v>5901.4</v>
      </c>
      <c r="I4" s="4">
        <v>28669.3</v>
      </c>
      <c r="J4" s="4">
        <v>187.3</v>
      </c>
    </row>
    <row r="5" spans="1:10" x14ac:dyDescent="0.35">
      <c r="A5" s="2">
        <v>43979</v>
      </c>
      <c r="B5" s="4">
        <v>4</v>
      </c>
      <c r="C5" s="4">
        <v>150.9</v>
      </c>
      <c r="D5" s="3" t="s">
        <v>25</v>
      </c>
      <c r="E5" s="4">
        <v>9580.2999999999993</v>
      </c>
      <c r="F5" s="4">
        <v>19297.25</v>
      </c>
      <c r="G5" s="4">
        <v>14010.5</v>
      </c>
      <c r="H5" s="4">
        <v>6218.8</v>
      </c>
      <c r="I5" s="4">
        <v>29296.95</v>
      </c>
      <c r="J5" s="4">
        <v>180.1</v>
      </c>
    </row>
    <row r="6" spans="1:10" x14ac:dyDescent="0.35">
      <c r="A6" s="2">
        <v>44010</v>
      </c>
      <c r="B6" s="4">
        <v>4</v>
      </c>
      <c r="C6" s="4">
        <v>151.80000000000001</v>
      </c>
      <c r="D6" s="3">
        <v>6.2300000000000001E-2</v>
      </c>
      <c r="E6" s="4">
        <v>10302.1</v>
      </c>
      <c r="F6" s="4">
        <v>21370.15</v>
      </c>
      <c r="G6" s="4">
        <v>14754.3</v>
      </c>
      <c r="H6" s="4">
        <v>6719.15</v>
      </c>
      <c r="I6" s="4">
        <v>30063.25</v>
      </c>
      <c r="J6" s="4">
        <v>202.65</v>
      </c>
    </row>
    <row r="7" spans="1:10" x14ac:dyDescent="0.35">
      <c r="A7" s="2">
        <v>44040</v>
      </c>
      <c r="B7" s="4">
        <v>4</v>
      </c>
      <c r="C7" s="4">
        <v>153.9</v>
      </c>
      <c r="D7" s="3">
        <v>6.7299999999999999E-2</v>
      </c>
      <c r="E7" s="4">
        <v>11073.45</v>
      </c>
      <c r="F7" s="4">
        <v>21640.05</v>
      </c>
      <c r="G7" s="4">
        <v>18071.849999999999</v>
      </c>
      <c r="H7" s="4">
        <v>7279.75</v>
      </c>
      <c r="I7" s="4">
        <v>30872.45</v>
      </c>
      <c r="J7" s="4">
        <v>201</v>
      </c>
    </row>
    <row r="8" spans="1:10" x14ac:dyDescent="0.35">
      <c r="A8" s="2">
        <v>44071</v>
      </c>
      <c r="B8" s="4">
        <v>4</v>
      </c>
      <c r="C8" s="4">
        <v>154.69999999999999</v>
      </c>
      <c r="D8" s="3">
        <v>6.6900000000000001E-2</v>
      </c>
      <c r="E8" s="4">
        <v>11387.5</v>
      </c>
      <c r="F8" s="4">
        <v>23754.35</v>
      </c>
      <c r="G8" s="4">
        <v>17928.849999999999</v>
      </c>
      <c r="H8" s="4">
        <v>7840.35</v>
      </c>
      <c r="I8" s="4">
        <v>30595.15</v>
      </c>
      <c r="J8" s="4">
        <v>222.75</v>
      </c>
    </row>
    <row r="9" spans="1:10" x14ac:dyDescent="0.35">
      <c r="A9" s="2">
        <v>44102</v>
      </c>
      <c r="B9" s="4">
        <v>4</v>
      </c>
      <c r="C9" s="4">
        <v>156.4</v>
      </c>
      <c r="D9" s="3">
        <v>7.2700000000000001E-2</v>
      </c>
      <c r="E9" s="4">
        <v>11247.55</v>
      </c>
      <c r="F9" s="4">
        <v>21451.8</v>
      </c>
      <c r="G9" s="4">
        <v>19951.3</v>
      </c>
      <c r="H9" s="4">
        <v>7908.1</v>
      </c>
      <c r="I9" s="4">
        <v>29841.75</v>
      </c>
      <c r="J9" s="4">
        <v>211.9</v>
      </c>
    </row>
    <row r="10" spans="1:10" x14ac:dyDescent="0.35">
      <c r="A10" s="2">
        <v>44132</v>
      </c>
      <c r="B10" s="4">
        <v>4</v>
      </c>
      <c r="C10" s="4">
        <v>158.4</v>
      </c>
      <c r="D10" s="3">
        <v>7.6100000000000001E-2</v>
      </c>
      <c r="E10" s="4">
        <v>11642.4</v>
      </c>
      <c r="F10" s="4">
        <v>23900.9</v>
      </c>
      <c r="G10" s="4">
        <v>20916.849999999999</v>
      </c>
      <c r="H10" s="4">
        <v>7758.4</v>
      </c>
      <c r="I10" s="4">
        <v>29428.45</v>
      </c>
      <c r="J10" s="4">
        <v>228.2</v>
      </c>
    </row>
    <row r="11" spans="1:10" x14ac:dyDescent="0.35">
      <c r="A11" s="2">
        <v>44163</v>
      </c>
      <c r="B11" s="4">
        <v>4</v>
      </c>
      <c r="C11" s="4">
        <v>158.9</v>
      </c>
      <c r="D11" s="3">
        <v>6.93E-2</v>
      </c>
      <c r="E11" s="4">
        <v>12968.95</v>
      </c>
      <c r="F11" s="4">
        <v>29609.05</v>
      </c>
      <c r="G11" s="4">
        <v>21764.9</v>
      </c>
      <c r="H11" s="4">
        <v>8891.6</v>
      </c>
      <c r="I11" s="4">
        <v>31718.799999999999</v>
      </c>
      <c r="J11" s="4">
        <v>261.2</v>
      </c>
    </row>
    <row r="12" spans="1:10" x14ac:dyDescent="0.35">
      <c r="A12" s="2">
        <v>44193</v>
      </c>
      <c r="B12" s="4">
        <v>4</v>
      </c>
      <c r="C12" s="4">
        <v>157.30000000000001</v>
      </c>
      <c r="D12" s="3">
        <v>4.5900000000000003E-2</v>
      </c>
      <c r="E12" s="4">
        <v>13981.75</v>
      </c>
      <c r="F12" s="4">
        <v>31264.05</v>
      </c>
      <c r="G12" s="4">
        <v>24251.35</v>
      </c>
      <c r="H12" s="4">
        <v>9193.5</v>
      </c>
      <c r="I12" s="4">
        <v>34177.1</v>
      </c>
      <c r="J12" s="4">
        <v>313.85000000000002</v>
      </c>
    </row>
    <row r="13" spans="1:10" x14ac:dyDescent="0.35">
      <c r="A13" s="2">
        <v>44224</v>
      </c>
      <c r="B13" s="4">
        <v>4</v>
      </c>
      <c r="C13" s="4">
        <v>156.30000000000001</v>
      </c>
      <c r="D13" s="3">
        <v>4.0599999999999997E-2</v>
      </c>
      <c r="E13" s="4">
        <v>13634.6</v>
      </c>
      <c r="F13" s="4">
        <v>30565.5</v>
      </c>
      <c r="G13" s="4">
        <v>24645.75</v>
      </c>
      <c r="H13" s="4">
        <v>9813.15</v>
      </c>
      <c r="I13" s="4">
        <v>33121.050000000003</v>
      </c>
      <c r="J13" s="4">
        <v>305.64999999999998</v>
      </c>
    </row>
    <row r="14" spans="1:10" x14ac:dyDescent="0.35">
      <c r="A14" s="2">
        <v>44255</v>
      </c>
      <c r="B14" s="4">
        <v>4</v>
      </c>
      <c r="C14" s="4">
        <v>156.6</v>
      </c>
      <c r="D14" s="3">
        <v>5.0299999999999997E-2</v>
      </c>
      <c r="E14" s="4">
        <v>14529.15</v>
      </c>
      <c r="F14" s="4">
        <v>34803.599999999999</v>
      </c>
      <c r="G14" s="4">
        <v>24301.45</v>
      </c>
      <c r="H14" s="4">
        <v>10169.9</v>
      </c>
      <c r="I14" s="4">
        <v>32443.15</v>
      </c>
      <c r="J14" s="4">
        <v>349.8</v>
      </c>
    </row>
    <row r="15" spans="1:10" x14ac:dyDescent="0.35">
      <c r="A15" s="2">
        <v>44283</v>
      </c>
      <c r="B15" s="4">
        <v>4</v>
      </c>
      <c r="C15" s="4">
        <v>156.80000000000001</v>
      </c>
      <c r="D15" s="3">
        <v>5.5199999999999999E-2</v>
      </c>
      <c r="E15" s="4">
        <v>14690.7</v>
      </c>
      <c r="F15" s="4">
        <v>33303.9</v>
      </c>
      <c r="G15" s="4">
        <v>25855</v>
      </c>
      <c r="H15" s="4">
        <v>9862.4500000000007</v>
      </c>
      <c r="I15" s="4">
        <v>34931.699999999997</v>
      </c>
      <c r="J15" s="4">
        <v>334.15</v>
      </c>
    </row>
    <row r="18" spans="1:12" x14ac:dyDescent="0.35">
      <c r="A18" s="14" t="s">
        <v>49</v>
      </c>
      <c r="B18" s="14"/>
      <c r="C18" s="14"/>
      <c r="D18" s="14"/>
      <c r="E18" s="14"/>
      <c r="F18" s="14"/>
      <c r="G18" s="14"/>
      <c r="J18" s="14" t="s">
        <v>50</v>
      </c>
      <c r="K18" s="14"/>
      <c r="L18" s="14"/>
    </row>
    <row r="19" spans="1:12" x14ac:dyDescent="0.35">
      <c r="A19" s="1" t="s">
        <v>0</v>
      </c>
      <c r="B19" s="1" t="s">
        <v>4</v>
      </c>
      <c r="C19" s="1" t="s">
        <v>5</v>
      </c>
      <c r="D19" s="1" t="s">
        <v>6</v>
      </c>
      <c r="E19" s="1" t="s">
        <v>7</v>
      </c>
      <c r="F19" s="1" t="s">
        <v>8</v>
      </c>
      <c r="G19" s="1" t="s">
        <v>9</v>
      </c>
      <c r="J19" s="1" t="s">
        <v>17</v>
      </c>
      <c r="K19" s="1" t="s">
        <v>51</v>
      </c>
      <c r="L19" s="1" t="s">
        <v>52</v>
      </c>
    </row>
    <row r="20" spans="1:12" x14ac:dyDescent="0.35">
      <c r="A20" s="2">
        <v>43918</v>
      </c>
      <c r="B20" s="4">
        <f>(E3/$E$3)*100</f>
        <v>100</v>
      </c>
      <c r="C20" s="4">
        <f>(F3/$F$3)*100</f>
        <v>100</v>
      </c>
      <c r="D20" s="4">
        <f>(G3/$G$3)*100</f>
        <v>100</v>
      </c>
      <c r="E20" s="4">
        <f>(H3/$H$3)*100</f>
        <v>100</v>
      </c>
      <c r="F20" s="4">
        <f>(I3/$I$3)*100</f>
        <v>100</v>
      </c>
      <c r="G20" s="4">
        <f>(J3/$J$3)*100</f>
        <v>100</v>
      </c>
      <c r="J20" t="s">
        <v>4</v>
      </c>
      <c r="K20" s="3">
        <f>(MIN(E2:E14) - E2)/E2</f>
        <v>-0.23246367755038275</v>
      </c>
      <c r="L20" s="3">
        <f>(E15-MIN(E2:E15))/E15</f>
        <v>0.41474878664733472</v>
      </c>
    </row>
    <row r="21" spans="1:12" x14ac:dyDescent="0.35">
      <c r="A21" s="2">
        <v>43949</v>
      </c>
      <c r="B21" s="4">
        <f t="shared" ref="B21:B31" si="0">(E4/$E$3)*100</f>
        <v>114.68000348928497</v>
      </c>
      <c r="C21" s="4">
        <f t="shared" ref="C21:C31" si="1">(F4/$F$3)*100</f>
        <v>112.48694107814458</v>
      </c>
      <c r="D21" s="4">
        <f t="shared" ref="D21:D31" si="2">(G4/$G$3)*100</f>
        <v>110.53538760464288</v>
      </c>
      <c r="E21" s="4">
        <f t="shared" ref="E21:E31" si="3">(H4/$H$3)*100</f>
        <v>124.73104643544058</v>
      </c>
      <c r="F21" s="4">
        <f t="shared" ref="F21:F31" si="4">(I4/$I$3)*100</f>
        <v>104.94194559137895</v>
      </c>
      <c r="G21" s="4">
        <f t="shared" ref="G21:G31" si="5">(J4/$J$3)*100</f>
        <v>106.72364672364674</v>
      </c>
      <c r="J21" t="s">
        <v>5</v>
      </c>
      <c r="K21" s="3">
        <f>(MIN(F2:F14)-F2)/F2</f>
        <v>-0.34319478919894403</v>
      </c>
      <c r="L21" s="3">
        <f>(F15-MIN(F2:F15))/F15</f>
        <v>0.42517242725326465</v>
      </c>
    </row>
    <row r="22" spans="1:12" x14ac:dyDescent="0.35">
      <c r="A22" s="2">
        <v>43979</v>
      </c>
      <c r="B22" s="4">
        <f t="shared" si="0"/>
        <v>111.42798988107351</v>
      </c>
      <c r="C22" s="4">
        <f t="shared" si="1"/>
        <v>100.80051190973674</v>
      </c>
      <c r="D22" s="4">
        <f t="shared" si="2"/>
        <v>109.76875736956121</v>
      </c>
      <c r="E22" s="4">
        <f t="shared" si="3"/>
        <v>131.43956206539428</v>
      </c>
      <c r="F22" s="4">
        <f t="shared" si="4"/>
        <v>107.23941403847843</v>
      </c>
      <c r="G22" s="4">
        <f t="shared" si="5"/>
        <v>102.62108262108262</v>
      </c>
      <c r="J22" t="s">
        <v>6</v>
      </c>
      <c r="K22" s="3">
        <f>(MIN(G2:G14)-G2)/G2</f>
        <v>-0.16100098928873105</v>
      </c>
      <c r="L22" s="3">
        <f>(G15-MIN(G2:G15))/G15</f>
        <v>0.50633726551924196</v>
      </c>
    </row>
    <row r="23" spans="1:12" x14ac:dyDescent="0.35">
      <c r="A23" s="2">
        <v>44010</v>
      </c>
      <c r="B23" s="4">
        <f t="shared" si="0"/>
        <v>119.82320956064088</v>
      </c>
      <c r="C23" s="4">
        <f t="shared" si="1"/>
        <v>111.62844755536983</v>
      </c>
      <c r="D23" s="4">
        <f t="shared" si="2"/>
        <v>115.59624402110683</v>
      </c>
      <c r="E23" s="4">
        <f t="shared" si="3"/>
        <v>142.01487963139095</v>
      </c>
      <c r="F23" s="4">
        <f t="shared" si="4"/>
        <v>110.04440100735013</v>
      </c>
      <c r="G23" s="4">
        <f t="shared" si="5"/>
        <v>115.47008547008548</v>
      </c>
      <c r="J23" t="s">
        <v>7</v>
      </c>
      <c r="K23" s="3">
        <f>(MIN(H2:H14) - H2)/H2</f>
        <v>-0.31469665915888728</v>
      </c>
      <c r="L23" s="3">
        <f>(H15-MIN(H2:H15))/H15</f>
        <v>0.52027133217405408</v>
      </c>
    </row>
    <row r="24" spans="1:12" x14ac:dyDescent="0.35">
      <c r="A24" s="2">
        <v>44040</v>
      </c>
      <c r="B24" s="4">
        <f t="shared" si="0"/>
        <v>128.79474281061906</v>
      </c>
      <c r="C24" s="4">
        <f t="shared" si="1"/>
        <v>113.03828875888007</v>
      </c>
      <c r="D24" s="4">
        <f t="shared" si="2"/>
        <v>141.58841710639197</v>
      </c>
      <c r="E24" s="4">
        <f t="shared" si="3"/>
        <v>153.86363156003634</v>
      </c>
      <c r="F24" s="4">
        <f t="shared" si="4"/>
        <v>113.0064203929837</v>
      </c>
      <c r="G24" s="4">
        <f t="shared" si="5"/>
        <v>114.52991452991452</v>
      </c>
      <c r="J24" t="s">
        <v>8</v>
      </c>
      <c r="K24" s="3">
        <f>(MIN(I2:I14) - I2)/I2</f>
        <v>-6.7930160950520693E-2</v>
      </c>
      <c r="L24" s="3">
        <f>(I15-MIN(I2:I15))/I15</f>
        <v>0.21792526558970782</v>
      </c>
    </row>
    <row r="25" spans="1:12" x14ac:dyDescent="0.35">
      <c r="A25" s="2">
        <v>44071</v>
      </c>
      <c r="B25" s="4">
        <f t="shared" si="0"/>
        <v>132.44744264487801</v>
      </c>
      <c r="C25" s="4">
        <f t="shared" si="1"/>
        <v>124.08248015043877</v>
      </c>
      <c r="D25" s="4">
        <f t="shared" si="2"/>
        <v>140.46804793299719</v>
      </c>
      <c r="E25" s="4">
        <f t="shared" si="3"/>
        <v>165.71238348868175</v>
      </c>
      <c r="F25" s="4">
        <f t="shared" si="4"/>
        <v>111.99138334943923</v>
      </c>
      <c r="G25" s="4">
        <f t="shared" si="5"/>
        <v>126.92307692307692</v>
      </c>
      <c r="J25" t="s">
        <v>9</v>
      </c>
      <c r="K25" s="3">
        <f>(MIN(J2:J14) - J2)/J2</f>
        <v>-0.37444305827838176</v>
      </c>
      <c r="L25" s="3">
        <f>(J15-MIN(J2:J15))/J15</f>
        <v>0.47478677240760137</v>
      </c>
    </row>
    <row r="26" spans="1:12" x14ac:dyDescent="0.35">
      <c r="A26" s="2">
        <v>44102</v>
      </c>
      <c r="B26" s="4">
        <f t="shared" si="0"/>
        <v>130.8196911982786</v>
      </c>
      <c r="C26" s="4">
        <f t="shared" si="1"/>
        <v>112.05495194316757</v>
      </c>
      <c r="D26" s="4">
        <f t="shared" si="2"/>
        <v>156.31343698706874</v>
      </c>
      <c r="E26" s="4">
        <f t="shared" si="3"/>
        <v>167.14433665166021</v>
      </c>
      <c r="F26" s="4">
        <f t="shared" si="4"/>
        <v>109.23361591847491</v>
      </c>
      <c r="G26" s="4">
        <f t="shared" si="5"/>
        <v>120.74074074074075</v>
      </c>
    </row>
    <row r="27" spans="1:12" x14ac:dyDescent="0.35">
      <c r="A27" s="2">
        <v>44132</v>
      </c>
      <c r="B27" s="4">
        <f t="shared" si="0"/>
        <v>135.41217178913087</v>
      </c>
      <c r="C27" s="4">
        <f t="shared" si="1"/>
        <v>124.84799414960301</v>
      </c>
      <c r="D27" s="4">
        <f t="shared" si="2"/>
        <v>163.87827933232265</v>
      </c>
      <c r="E27" s="4">
        <f t="shared" si="3"/>
        <v>163.98030139707902</v>
      </c>
      <c r="F27" s="4">
        <f t="shared" si="4"/>
        <v>107.72076049079035</v>
      </c>
      <c r="G27" s="4">
        <f t="shared" si="5"/>
        <v>130.02849002849001</v>
      </c>
    </row>
    <row r="28" spans="1:12" x14ac:dyDescent="0.35">
      <c r="A28" s="2">
        <v>44163</v>
      </c>
      <c r="B28" s="4">
        <f t="shared" si="0"/>
        <v>150.84120845570064</v>
      </c>
      <c r="C28" s="4">
        <f t="shared" si="1"/>
        <v>154.66490806519013</v>
      </c>
      <c r="D28" s="4">
        <f t="shared" si="2"/>
        <v>170.52253861552146</v>
      </c>
      <c r="E28" s="4">
        <f t="shared" si="3"/>
        <v>187.93143533489737</v>
      </c>
      <c r="F28" s="4">
        <f t="shared" si="4"/>
        <v>116.10442472693197</v>
      </c>
      <c r="G28" s="4">
        <f t="shared" si="5"/>
        <v>148.83190883190883</v>
      </c>
    </row>
    <row r="29" spans="1:12" x14ac:dyDescent="0.35">
      <c r="A29" s="2">
        <v>44193</v>
      </c>
      <c r="B29" s="4">
        <f t="shared" si="0"/>
        <v>162.62103457299875</v>
      </c>
      <c r="C29" s="4">
        <f t="shared" si="1"/>
        <v>163.30991433347262</v>
      </c>
      <c r="D29" s="4">
        <f t="shared" si="2"/>
        <v>190.00325142102767</v>
      </c>
      <c r="E29" s="4">
        <f t="shared" si="3"/>
        <v>194.31234544416967</v>
      </c>
      <c r="F29" s="4">
        <f t="shared" si="4"/>
        <v>125.10285806319364</v>
      </c>
      <c r="G29" s="4">
        <f t="shared" si="5"/>
        <v>178.83190883190883</v>
      </c>
    </row>
    <row r="30" spans="1:12" x14ac:dyDescent="0.35">
      <c r="A30" s="2">
        <v>44224</v>
      </c>
      <c r="B30" s="4">
        <f t="shared" si="0"/>
        <v>158.58335029513535</v>
      </c>
      <c r="C30" s="4">
        <f t="shared" si="1"/>
        <v>159.66099038863351</v>
      </c>
      <c r="D30" s="4">
        <f t="shared" si="2"/>
        <v>193.09327660974722</v>
      </c>
      <c r="E30" s="4">
        <f t="shared" si="3"/>
        <v>207.40916872741107</v>
      </c>
      <c r="F30" s="4">
        <f t="shared" si="4"/>
        <v>121.23726170605289</v>
      </c>
      <c r="G30" s="4">
        <f t="shared" si="5"/>
        <v>174.15954415954417</v>
      </c>
    </row>
    <row r="31" spans="1:12" x14ac:dyDescent="0.35">
      <c r="A31" s="2">
        <v>44255</v>
      </c>
      <c r="B31" s="4">
        <f t="shared" si="0"/>
        <v>168.98781657991918</v>
      </c>
      <c r="C31" s="4">
        <f t="shared" si="1"/>
        <v>181.79899707480149</v>
      </c>
      <c r="D31" s="4">
        <f t="shared" si="2"/>
        <v>190.39577236918907</v>
      </c>
      <c r="E31" s="4">
        <f t="shared" si="3"/>
        <v>214.9493796630947</v>
      </c>
      <c r="F31" s="4">
        <f t="shared" si="4"/>
        <v>118.75585668687224</v>
      </c>
      <c r="G31" s="4">
        <f t="shared" si="5"/>
        <v>199.31623931623932</v>
      </c>
    </row>
  </sheetData>
  <mergeCells count="2">
    <mergeCell ref="A18:G18"/>
    <mergeCell ref="J18:L18"/>
  </mergeCells>
  <pageMargins left="0.7" right="0.7" top="0.75" bottom="0.75" header="0.3" footer="0.3"/>
  <ignoredErrors>
    <ignoredError sqref="K20:K25"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67FF9-74AF-460E-B0A4-0CAF56D50D06}">
  <dimension ref="A1"/>
  <sheetViews>
    <sheetView tabSelected="1" topLeftCell="A15" workbookViewId="0">
      <selection activeCell="K37" sqref="K37"/>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67761-58DA-4A0A-A6CB-C84203EF0997}">
  <dimension ref="A1:Q33"/>
  <sheetViews>
    <sheetView workbookViewId="0">
      <selection sqref="A1:C8"/>
    </sheetView>
  </sheetViews>
  <sheetFormatPr defaultRowHeight="14.5" x14ac:dyDescent="0.35"/>
  <cols>
    <col min="1" max="1" width="11.6328125" bestFit="1" customWidth="1"/>
    <col min="2" max="2" width="21.453125" customWidth="1"/>
    <col min="3" max="3" width="22.26953125" customWidth="1"/>
  </cols>
  <sheetData>
    <row r="1" spans="1:17" x14ac:dyDescent="0.35">
      <c r="A1" s="9" t="s">
        <v>21</v>
      </c>
      <c r="B1" s="9"/>
      <c r="C1" s="9"/>
      <c r="E1" s="10"/>
      <c r="F1" s="10"/>
      <c r="G1" s="10"/>
      <c r="H1" s="10"/>
      <c r="I1" s="10"/>
      <c r="J1" s="10"/>
      <c r="K1" s="10"/>
      <c r="L1" s="10"/>
      <c r="M1" s="10"/>
      <c r="N1" s="10"/>
      <c r="O1" s="10"/>
      <c r="P1" s="10"/>
      <c r="Q1" s="10"/>
    </row>
    <row r="2" spans="1:17" s="1" customFormat="1" x14ac:dyDescent="0.35">
      <c r="A2" s="1" t="s">
        <v>17</v>
      </c>
      <c r="B2" s="1" t="s">
        <v>18</v>
      </c>
      <c r="C2" s="1" t="s">
        <v>1</v>
      </c>
      <c r="E2" s="10"/>
      <c r="F2" s="10"/>
      <c r="G2" s="10"/>
      <c r="H2" s="10"/>
      <c r="I2" s="10"/>
      <c r="J2" s="10"/>
      <c r="K2" s="10"/>
      <c r="L2" s="10"/>
      <c r="M2" s="10"/>
      <c r="N2" s="10"/>
      <c r="O2" s="10"/>
      <c r="P2" s="10"/>
      <c r="Q2" s="10"/>
    </row>
    <row r="3" spans="1:17" x14ac:dyDescent="0.35">
      <c r="A3" t="s">
        <v>4</v>
      </c>
      <c r="B3" s="4">
        <f>CORREL('Master Data'!E2:E115,'Master Data'!D2:D115)</f>
        <v>0.34722519688002368</v>
      </c>
      <c r="C3" s="4">
        <f>CORREL('Master Data'!E2:E115,'Master Data'!B2:B115)</f>
        <v>-0.23179344825711692</v>
      </c>
      <c r="E3" s="10"/>
      <c r="F3" s="10"/>
      <c r="G3" s="10"/>
      <c r="H3" s="10"/>
      <c r="I3" s="10"/>
      <c r="J3" s="10"/>
      <c r="K3" s="10"/>
      <c r="L3" s="10"/>
      <c r="M3" s="10"/>
      <c r="N3" s="10"/>
      <c r="O3" s="10"/>
      <c r="P3" s="10"/>
      <c r="Q3" s="10"/>
    </row>
    <row r="4" spans="1:17" x14ac:dyDescent="0.35">
      <c r="A4" t="s">
        <v>5</v>
      </c>
      <c r="B4" s="4">
        <f>CORREL('Master Data'!F2:F115,'Master Data'!D2:D115)</f>
        <v>0.26903993417372807</v>
      </c>
      <c r="C4" s="4">
        <f>CORREL('Master Data'!F2:F115,'Master Data'!B2:B115)</f>
        <v>-0.18850616408775475</v>
      </c>
      <c r="E4" s="10"/>
      <c r="F4" s="10"/>
      <c r="G4" s="10"/>
      <c r="H4" s="10"/>
      <c r="I4" s="10"/>
      <c r="J4" s="10"/>
      <c r="K4" s="10"/>
      <c r="L4" s="10"/>
      <c r="M4" s="10"/>
      <c r="N4" s="10"/>
      <c r="O4" s="10"/>
      <c r="P4" s="10"/>
      <c r="Q4" s="10"/>
    </row>
    <row r="5" spans="1:17" x14ac:dyDescent="0.35">
      <c r="A5" t="s">
        <v>6</v>
      </c>
      <c r="B5" s="4">
        <f>CORREL('Master Data'!G2:G115,'Master Data'!D2:D115)</f>
        <v>0.42693198113064879</v>
      </c>
      <c r="C5" s="4">
        <f>CORREL('Master Data'!G2:G115,'Master Data'!B2:B115)</f>
        <v>-0.39244585030127777</v>
      </c>
      <c r="E5" s="10"/>
      <c r="F5" s="10"/>
      <c r="G5" s="10"/>
      <c r="H5" s="10"/>
      <c r="I5" s="10"/>
      <c r="J5" s="10"/>
      <c r="K5" s="10"/>
      <c r="L5" s="10"/>
      <c r="M5" s="10"/>
      <c r="N5" s="10"/>
      <c r="O5" s="10"/>
      <c r="P5" s="10"/>
      <c r="Q5" s="10"/>
    </row>
    <row r="6" spans="1:17" x14ac:dyDescent="0.35">
      <c r="A6" t="s">
        <v>7</v>
      </c>
      <c r="B6" s="4">
        <f>CORREL('Master Data'!H2:H115,'Master Data'!D2:D115)</f>
        <v>0.11928814740478197</v>
      </c>
      <c r="C6" s="4">
        <f>CORREL('Master Data'!H2:H115,'Master Data'!B2:B115)</f>
        <v>0.20572343364531609</v>
      </c>
      <c r="E6" s="10"/>
      <c r="F6" s="10"/>
      <c r="G6" s="10"/>
      <c r="H6" s="10"/>
      <c r="I6" s="10"/>
      <c r="J6" s="10"/>
      <c r="K6" s="10"/>
      <c r="L6" s="10"/>
      <c r="M6" s="10"/>
      <c r="N6" s="10"/>
      <c r="O6" s="10"/>
      <c r="P6" s="10"/>
      <c r="Q6" s="10"/>
    </row>
    <row r="7" spans="1:17" x14ac:dyDescent="0.35">
      <c r="A7" t="s">
        <v>8</v>
      </c>
      <c r="B7" s="4">
        <f>CORREL('Master Data'!I2:I115,'Master Data'!D2:D115)</f>
        <v>0.30291691896465861</v>
      </c>
      <c r="C7" s="4">
        <f>CORREL('Master Data'!I2:I115,'Master Data'!B2:B115)</f>
        <v>-0.15428180888771517</v>
      </c>
      <c r="E7" s="10"/>
      <c r="F7" s="10"/>
      <c r="G7" s="10"/>
      <c r="H7" s="10"/>
      <c r="I7" s="10"/>
      <c r="J7" s="10"/>
      <c r="K7" s="10"/>
      <c r="L7" s="10"/>
      <c r="M7" s="10"/>
      <c r="N7" s="10"/>
      <c r="O7" s="10"/>
      <c r="P7" s="10"/>
      <c r="Q7" s="10"/>
    </row>
    <row r="8" spans="1:17" x14ac:dyDescent="0.35">
      <c r="A8" t="s">
        <v>9</v>
      </c>
      <c r="B8" s="4">
        <f>CORREL('Master Data'!J2:J115,'Master Data'!D2:D115)</f>
        <v>0.20977840680491597</v>
      </c>
      <c r="C8" s="4">
        <f>CORREL('Master Data'!J2:J115,'Master Data'!B2:B115)</f>
        <v>-2.1504371620271915E-2</v>
      </c>
      <c r="E8" s="10"/>
      <c r="F8" s="10"/>
      <c r="G8" s="10"/>
      <c r="H8" s="10"/>
      <c r="I8" s="10"/>
      <c r="J8" s="10"/>
      <c r="K8" s="10"/>
      <c r="L8" s="10"/>
      <c r="M8" s="10"/>
      <c r="N8" s="10"/>
      <c r="O8" s="10"/>
      <c r="P8" s="10"/>
      <c r="Q8" s="10"/>
    </row>
    <row r="9" spans="1:17" x14ac:dyDescent="0.35">
      <c r="E9" s="10"/>
      <c r="F9" s="10"/>
      <c r="G9" s="10"/>
      <c r="H9" s="10"/>
      <c r="I9" s="10"/>
      <c r="J9" s="10"/>
      <c r="K9" s="10"/>
      <c r="L9" s="10"/>
      <c r="M9" s="10"/>
      <c r="N9" s="10"/>
      <c r="O9" s="10"/>
      <c r="P9" s="10"/>
      <c r="Q9" s="10"/>
    </row>
    <row r="10" spans="1:17" x14ac:dyDescent="0.35">
      <c r="E10" s="10"/>
      <c r="F10" s="10"/>
      <c r="G10" s="10"/>
      <c r="H10" s="10"/>
      <c r="I10" s="10"/>
      <c r="J10" s="10"/>
      <c r="K10" s="10"/>
      <c r="L10" s="10"/>
      <c r="M10" s="10"/>
      <c r="N10" s="10"/>
      <c r="O10" s="10"/>
      <c r="P10" s="10"/>
      <c r="Q10" s="10"/>
    </row>
    <row r="11" spans="1:17" x14ac:dyDescent="0.35">
      <c r="E11" s="10"/>
      <c r="F11" s="10"/>
      <c r="G11" s="10"/>
      <c r="H11" s="10"/>
      <c r="I11" s="10"/>
      <c r="J11" s="10"/>
      <c r="K11" s="10"/>
      <c r="L11" s="10"/>
      <c r="M11" s="10"/>
      <c r="N11" s="10"/>
      <c r="O11" s="10"/>
      <c r="P11" s="10"/>
      <c r="Q11" s="10"/>
    </row>
    <row r="12" spans="1:17" x14ac:dyDescent="0.35">
      <c r="E12" s="10"/>
      <c r="F12" s="10"/>
      <c r="G12" s="10"/>
      <c r="H12" s="10"/>
      <c r="I12" s="10"/>
      <c r="J12" s="10"/>
      <c r="K12" s="10"/>
      <c r="L12" s="10"/>
      <c r="M12" s="10"/>
      <c r="N12" s="10"/>
      <c r="O12" s="10"/>
      <c r="P12" s="10"/>
      <c r="Q12" s="10"/>
    </row>
    <row r="13" spans="1:17" x14ac:dyDescent="0.35">
      <c r="E13" s="10"/>
      <c r="F13" s="10"/>
      <c r="G13" s="10"/>
      <c r="H13" s="10"/>
      <c r="I13" s="10"/>
      <c r="J13" s="10"/>
      <c r="K13" s="10"/>
      <c r="L13" s="10"/>
      <c r="M13" s="10"/>
      <c r="N13" s="10"/>
      <c r="O13" s="10"/>
      <c r="P13" s="10"/>
      <c r="Q13" s="10"/>
    </row>
    <row r="14" spans="1:17" x14ac:dyDescent="0.35">
      <c r="E14" s="10"/>
      <c r="F14" s="10"/>
      <c r="G14" s="10"/>
      <c r="H14" s="10"/>
      <c r="I14" s="10"/>
      <c r="J14" s="10"/>
      <c r="K14" s="10"/>
      <c r="L14" s="10"/>
      <c r="M14" s="10"/>
      <c r="N14" s="10"/>
      <c r="O14" s="10"/>
      <c r="P14" s="10"/>
      <c r="Q14" s="10"/>
    </row>
    <row r="20" spans="1:17" x14ac:dyDescent="0.35">
      <c r="A20" s="9" t="s">
        <v>22</v>
      </c>
      <c r="B20" s="9"/>
      <c r="C20" s="9"/>
      <c r="E20" s="11"/>
      <c r="F20" s="11"/>
      <c r="G20" s="11"/>
      <c r="H20" s="11"/>
      <c r="I20" s="11"/>
      <c r="J20" s="11"/>
      <c r="K20" s="11"/>
      <c r="L20" s="11"/>
      <c r="M20" s="11"/>
      <c r="N20" s="11"/>
      <c r="O20" s="11"/>
      <c r="P20" s="11"/>
      <c r="Q20" s="11"/>
    </row>
    <row r="21" spans="1:17" x14ac:dyDescent="0.35">
      <c r="A21" s="1" t="s">
        <v>17</v>
      </c>
      <c r="B21" s="1" t="s">
        <v>19</v>
      </c>
      <c r="C21" s="1" t="s">
        <v>20</v>
      </c>
      <c r="E21" s="11"/>
      <c r="F21" s="11"/>
      <c r="G21" s="11"/>
      <c r="H21" s="11"/>
      <c r="I21" s="11"/>
      <c r="J21" s="11"/>
      <c r="K21" s="11"/>
      <c r="L21" s="11"/>
      <c r="M21" s="11"/>
      <c r="N21" s="11"/>
      <c r="O21" s="11"/>
      <c r="P21" s="11"/>
      <c r="Q21" s="11"/>
    </row>
    <row r="22" spans="1:17" x14ac:dyDescent="0.35">
      <c r="A22" t="s">
        <v>4</v>
      </c>
      <c r="B22" s="3">
        <f>AVERAGEIFS('Monthly Returns'!C3:C115,'Monthly Returns'!A3:A115,"&gt;=2015-01-31",'Monthly Returns'!A3:A115,"&lt;=2020-05-31")</f>
        <v>2.6745139065533353E-3</v>
      </c>
      <c r="C22" s="3">
        <f>AVERAGEIFS('Monthly Returns'!C3:C115,'Monthly Returns'!A3:A115,"&gt;2022-05-31",'Monthly Returns'!A3:A115,"&lt;=2023-02-28")</f>
        <v>5.7735531855792653E-3</v>
      </c>
      <c r="E22" s="11"/>
      <c r="F22" s="11"/>
      <c r="G22" s="11"/>
      <c r="H22" s="11"/>
      <c r="I22" s="11"/>
      <c r="J22" s="11"/>
      <c r="K22" s="11"/>
      <c r="L22" s="11"/>
      <c r="M22" s="11"/>
      <c r="N22" s="11"/>
      <c r="O22" s="11"/>
      <c r="P22" s="11"/>
      <c r="Q22" s="11"/>
    </row>
    <row r="23" spans="1:17" x14ac:dyDescent="0.35">
      <c r="A23" t="s">
        <v>5</v>
      </c>
      <c r="B23" s="3">
        <f>AVERAGEIFS('Monthly Returns'!E3:E115,'Monthly Returns'!A3:A115,"&gt;=2015-01-31",'Monthly Returns'!A3:A115,"&lt;=2020-05-31")</f>
        <v>2.3282084042691763E-3</v>
      </c>
      <c r="C23" s="3">
        <f>AVERAGEIFS('Monthly Returns'!E3:E115,'Monthly Returns'!A3:A115,"&gt;2022-05-31",'Monthly Returns'!A3:A115,"&lt;=2023-02-28")</f>
        <v>1.5738518508670297E-2</v>
      </c>
      <c r="E23" s="11"/>
      <c r="F23" s="11"/>
      <c r="G23" s="11"/>
      <c r="H23" s="11"/>
      <c r="I23" s="11"/>
      <c r="J23" s="11"/>
      <c r="K23" s="11"/>
      <c r="L23" s="11"/>
      <c r="M23" s="11"/>
      <c r="N23" s="11"/>
      <c r="O23" s="11"/>
      <c r="P23" s="11"/>
      <c r="Q23" s="11"/>
    </row>
    <row r="24" spans="1:17" x14ac:dyDescent="0.35">
      <c r="A24" t="s">
        <v>6</v>
      </c>
      <c r="B24" s="3">
        <f>AVERAGEIFS('Monthly Returns'!G3:G115,'Monthly Returns'!A3:A115,"&gt;=2015-01-31",'Monthly Returns'!A3:A115,"&lt;=2020-05-31")</f>
        <v>4.0219735637059238E-3</v>
      </c>
      <c r="C24" s="3">
        <f>AVERAGEIFS('Monthly Returns'!G3:G115,'Monthly Returns'!A3:A115,"&gt;2022-05-31",'Monthly Returns'!A3:A115,"&lt;=2023-02-28")</f>
        <v>1.1479819430332957E-3</v>
      </c>
      <c r="E24" s="11"/>
      <c r="F24" s="11"/>
      <c r="G24" s="11"/>
      <c r="H24" s="11"/>
      <c r="I24" s="11"/>
      <c r="J24" s="11"/>
      <c r="K24" s="11"/>
      <c r="L24" s="11"/>
      <c r="M24" s="11"/>
      <c r="N24" s="11"/>
      <c r="O24" s="11"/>
      <c r="P24" s="11"/>
      <c r="Q24" s="11"/>
    </row>
    <row r="25" spans="1:17" x14ac:dyDescent="0.35">
      <c r="A25" t="s">
        <v>7</v>
      </c>
      <c r="B25" s="3">
        <f>AVERAGEIFS('Monthly Returns'!I3:I115,'Monthly Returns'!A3:A115,"&gt;=2015-01-31",'Monthly Returns'!A3:A115,"&lt;=2020-05-31")</f>
        <v>-2.593618768836473E-3</v>
      </c>
      <c r="C25" s="3">
        <f>AVERAGEIFS('Monthly Returns'!I3:I115,'Monthly Returns'!A3:A115,"&gt;2022-05-31",'Monthly Returns'!A3:A115,"&lt;=2023-02-28")</f>
        <v>1.1566924673481213E-2</v>
      </c>
      <c r="E25" s="11"/>
      <c r="F25" s="11"/>
      <c r="G25" s="11"/>
      <c r="H25" s="11"/>
      <c r="I25" s="11"/>
      <c r="J25" s="11"/>
      <c r="K25" s="11"/>
      <c r="L25" s="11"/>
      <c r="M25" s="11"/>
      <c r="N25" s="11"/>
      <c r="O25" s="11"/>
      <c r="P25" s="11"/>
      <c r="Q25" s="11"/>
    </row>
    <row r="26" spans="1:17" x14ac:dyDescent="0.35">
      <c r="A26" t="s">
        <v>8</v>
      </c>
      <c r="B26" s="3">
        <f>AVERAGEIFS('Monthly Returns'!K3:K115,'Monthly Returns'!A3:A115,"&gt;=2015-01-31",'Monthly Returns'!A3:A115,"&lt;=2020-05-31")</f>
        <v>5.911412653802902E-3</v>
      </c>
      <c r="C26" s="3">
        <f>AVERAGEIFS('Monthly Returns'!K3:K115,'Monthly Returns'!A3:A115,"&gt;2022-05-31",'Monthly Returns'!A3:A115,"&lt;=2023-02-28")</f>
        <v>1.7620104813844267E-2</v>
      </c>
      <c r="E26" s="11"/>
      <c r="F26" s="11"/>
      <c r="G26" s="11"/>
      <c r="H26" s="11"/>
      <c r="I26" s="11"/>
      <c r="J26" s="11"/>
      <c r="K26" s="11"/>
      <c r="L26" s="11"/>
      <c r="M26" s="11"/>
      <c r="N26" s="11"/>
      <c r="O26" s="11"/>
      <c r="P26" s="11"/>
      <c r="Q26" s="11"/>
    </row>
    <row r="27" spans="1:17" x14ac:dyDescent="0.35">
      <c r="A27" t="s">
        <v>9</v>
      </c>
      <c r="B27" s="3">
        <f>AVERAGEIFS('Monthly Returns'!M3:M115,'Monthly Returns'!A3:A115,"&gt;=2015-01-31",'Monthly Returns'!A3:A115,"&lt;=2020-05-31")</f>
        <v>7.5494334506650228E-4</v>
      </c>
      <c r="C27" s="3">
        <f>AVERAGEIFS('Monthly Returns'!M3:M115,'Monthly Returns'!A3:A115,"&gt;2022-05-31",'Monthly Returns'!A3:A115,"&lt;=2023-02-28")</f>
        <v>-2.5201327171298685E-3</v>
      </c>
      <c r="E27" s="11"/>
      <c r="F27" s="11"/>
      <c r="G27" s="11"/>
      <c r="H27" s="11"/>
      <c r="I27" s="11"/>
      <c r="J27" s="11"/>
      <c r="K27" s="11"/>
      <c r="L27" s="11"/>
      <c r="M27" s="11"/>
      <c r="N27" s="11"/>
      <c r="O27" s="11"/>
      <c r="P27" s="11"/>
      <c r="Q27" s="11"/>
    </row>
    <row r="28" spans="1:17" x14ac:dyDescent="0.35">
      <c r="E28" s="11"/>
      <c r="F28" s="11"/>
      <c r="G28" s="11"/>
      <c r="H28" s="11"/>
      <c r="I28" s="11"/>
      <c r="J28" s="11"/>
      <c r="K28" s="11"/>
      <c r="L28" s="11"/>
      <c r="M28" s="11"/>
      <c r="N28" s="11"/>
      <c r="O28" s="11"/>
      <c r="P28" s="11"/>
      <c r="Q28" s="11"/>
    </row>
    <row r="29" spans="1:17" x14ac:dyDescent="0.35">
      <c r="E29" s="11"/>
      <c r="F29" s="11"/>
      <c r="G29" s="11"/>
      <c r="H29" s="11"/>
      <c r="I29" s="11"/>
      <c r="J29" s="11"/>
      <c r="K29" s="11"/>
      <c r="L29" s="11"/>
      <c r="M29" s="11"/>
      <c r="N29" s="11"/>
      <c r="O29" s="11"/>
      <c r="P29" s="11"/>
      <c r="Q29" s="11"/>
    </row>
    <row r="30" spans="1:17" x14ac:dyDescent="0.35">
      <c r="E30" s="5"/>
      <c r="F30" s="5"/>
      <c r="G30" s="5"/>
      <c r="H30" s="5"/>
      <c r="I30" s="5"/>
      <c r="J30" s="5"/>
      <c r="K30" s="5"/>
      <c r="L30" s="5"/>
      <c r="M30" s="5"/>
      <c r="N30" s="5"/>
      <c r="O30" s="5"/>
      <c r="P30" s="5"/>
      <c r="Q30" s="5"/>
    </row>
    <row r="31" spans="1:17" x14ac:dyDescent="0.35">
      <c r="E31" s="5"/>
      <c r="F31" s="5"/>
      <c r="G31" s="5"/>
      <c r="H31" s="5"/>
      <c r="I31" s="5"/>
      <c r="J31" s="5"/>
      <c r="K31" s="5"/>
      <c r="L31" s="5"/>
      <c r="M31" s="5"/>
      <c r="N31" s="5"/>
      <c r="O31" s="5"/>
      <c r="P31" s="5"/>
      <c r="Q31" s="5"/>
    </row>
    <row r="32" spans="1:17" x14ac:dyDescent="0.35">
      <c r="E32" s="5"/>
      <c r="F32" s="5"/>
      <c r="G32" s="5"/>
      <c r="H32" s="5"/>
      <c r="I32" s="5"/>
      <c r="J32" s="5"/>
      <c r="K32" s="5"/>
      <c r="L32" s="5"/>
      <c r="M32" s="5"/>
      <c r="N32" s="5"/>
      <c r="O32" s="5"/>
      <c r="P32" s="5"/>
      <c r="Q32" s="5"/>
    </row>
    <row r="33" spans="5:17" x14ac:dyDescent="0.35">
      <c r="E33" s="5"/>
      <c r="F33" s="5"/>
      <c r="G33" s="5"/>
      <c r="H33" s="5"/>
      <c r="I33" s="5"/>
      <c r="J33" s="5"/>
      <c r="K33" s="5"/>
      <c r="L33" s="5"/>
      <c r="M33" s="5"/>
      <c r="N33" s="5"/>
      <c r="O33" s="5"/>
      <c r="P33" s="5"/>
      <c r="Q33" s="5"/>
    </row>
  </sheetData>
  <mergeCells count="4">
    <mergeCell ref="A1:C1"/>
    <mergeCell ref="A20:C20"/>
    <mergeCell ref="E1:Q14"/>
    <mergeCell ref="E20:Q29"/>
  </mergeCells>
  <conditionalFormatting sqref="A2:C8">
    <cfRule type="colorScale" priority="1">
      <colorScale>
        <cfvo type="min"/>
        <cfvo type="percentile" val="50"/>
        <cfvo type="max"/>
        <color rgb="FF63BE7B"/>
        <color rgb="FFFCFCFF"/>
        <color rgb="FFF8696B"/>
      </colorScale>
    </cfRule>
  </conditionalFormatting>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B5801-ACD3-4C3D-982B-790D92D9432D}">
  <dimension ref="A1:P115"/>
  <sheetViews>
    <sheetView workbookViewId="0">
      <pane ySplit="1" topLeftCell="A2" activePane="bottomLeft" state="frozen"/>
      <selection pane="bottomLeft" activeCell="P3" sqref="P3"/>
    </sheetView>
  </sheetViews>
  <sheetFormatPr defaultRowHeight="14.5" x14ac:dyDescent="0.35"/>
  <cols>
    <col min="1" max="1" width="10.08984375" bestFit="1" customWidth="1"/>
    <col min="2" max="2" width="14.453125" customWidth="1"/>
    <col min="3" max="3" width="8.90625" customWidth="1"/>
    <col min="4" max="4" width="8.54296875" bestFit="1" customWidth="1"/>
    <col min="5" max="5" width="10" customWidth="1"/>
    <col min="6" max="6" width="16.36328125" bestFit="1" customWidth="1"/>
    <col min="7" max="8" width="12.54296875" customWidth="1"/>
    <col min="9" max="10" width="9.453125" customWidth="1"/>
    <col min="11" max="12" width="12.54296875" customWidth="1"/>
    <col min="13" max="14" width="13" customWidth="1"/>
    <col min="15" max="15" width="14.1796875" customWidth="1"/>
    <col min="17" max="17" width="12.453125" bestFit="1" customWidth="1"/>
    <col min="18" max="18" width="17.08984375" bestFit="1" customWidth="1"/>
    <col min="19" max="19" width="19.6328125" bestFit="1" customWidth="1"/>
    <col min="20" max="20" width="16.453125" bestFit="1" customWidth="1"/>
    <col min="21" max="21" width="19.6328125" bestFit="1" customWidth="1"/>
    <col min="22" max="22" width="20.08984375" bestFit="1" customWidth="1"/>
    <col min="23" max="23" width="21.36328125" bestFit="1" customWidth="1"/>
  </cols>
  <sheetData>
    <row r="1" spans="1:16" s="1" customFormat="1" x14ac:dyDescent="0.35">
      <c r="A1" s="1" t="s">
        <v>0</v>
      </c>
      <c r="B1" s="1" t="s">
        <v>16</v>
      </c>
      <c r="C1" s="1" t="s">
        <v>23</v>
      </c>
      <c r="D1" s="1" t="s">
        <v>24</v>
      </c>
      <c r="E1" s="1" t="s">
        <v>4</v>
      </c>
      <c r="F1" s="1" t="s">
        <v>10</v>
      </c>
      <c r="G1" s="1" t="s">
        <v>5</v>
      </c>
      <c r="H1" s="1" t="s">
        <v>11</v>
      </c>
      <c r="I1" s="1" t="s">
        <v>6</v>
      </c>
      <c r="J1" s="1" t="s">
        <v>12</v>
      </c>
      <c r="K1" s="1" t="s">
        <v>7</v>
      </c>
      <c r="L1" s="1" t="s">
        <v>13</v>
      </c>
      <c r="M1" s="1" t="s">
        <v>8</v>
      </c>
      <c r="N1" s="1" t="s">
        <v>14</v>
      </c>
      <c r="O1" s="1" t="s">
        <v>9</v>
      </c>
      <c r="P1" s="1" t="s">
        <v>15</v>
      </c>
    </row>
    <row r="2" spans="1:16" x14ac:dyDescent="0.35">
      <c r="A2" s="2">
        <v>42035</v>
      </c>
      <c r="B2" s="4">
        <v>7.75</v>
      </c>
      <c r="C2" s="3">
        <v>5.1900000000000002E-2</v>
      </c>
      <c r="D2" t="str" cm="1">
        <f t="array" ref="D2">_xlfn.IFS(tblData[[#This Row],[Date]] &lt;= DATE(2020,5,31),"Rate Cut",tblData[[#This Row],[Date]] &lt;= DATE(2022,4,30),"Neutral",tblData[[#This Row],[Date]] &lt;= DATE(2024,6,30),"Rate Hike")</f>
        <v>Rate Cut</v>
      </c>
      <c r="E2" s="4">
        <v>8808.9</v>
      </c>
      <c r="F2" s="3" t="s">
        <v>25</v>
      </c>
      <c r="G2" s="4">
        <v>19843.75</v>
      </c>
      <c r="H2" s="3" t="s">
        <v>25</v>
      </c>
      <c r="I2" s="4">
        <v>11824.75</v>
      </c>
      <c r="J2" s="3" t="s">
        <v>25</v>
      </c>
      <c r="K2" s="4">
        <v>8930.85</v>
      </c>
      <c r="L2" s="3" t="s">
        <v>25</v>
      </c>
      <c r="M2" s="4">
        <v>21165.75</v>
      </c>
      <c r="N2" s="3" t="s">
        <v>25</v>
      </c>
      <c r="O2" s="4">
        <v>236.8</v>
      </c>
      <c r="P2" s="3" t="s">
        <v>25</v>
      </c>
    </row>
    <row r="3" spans="1:16" x14ac:dyDescent="0.35">
      <c r="A3" s="2">
        <v>42063</v>
      </c>
      <c r="B3" s="4">
        <v>7.75</v>
      </c>
      <c r="C3" s="3">
        <v>5.3699999999999998E-2</v>
      </c>
      <c r="D3" t="str" cm="1">
        <f t="array" ref="D3">_xlfn.IFS(tblData[[#This Row],[Date]] &lt;= DATE(2020,5,31),"Rate Cut",tblData[[#This Row],[Date]] &lt;= DATE(2022,4,30),"Neutral",tblData[[#This Row],[Date]] &lt;= DATE(2024,6,30),"Rate Hike")</f>
        <v>Rate Cut</v>
      </c>
      <c r="E3" s="4">
        <v>8901.85</v>
      </c>
      <c r="F3" s="3">
        <f>(E3-E2)/E2</f>
        <v>1.0551828264596117E-2</v>
      </c>
      <c r="G3" s="4">
        <v>19691.2</v>
      </c>
      <c r="H3" s="3">
        <f>(G3-G2)/G2</f>
        <v>-7.6875590551180734E-3</v>
      </c>
      <c r="I3" s="4">
        <v>12659.8</v>
      </c>
      <c r="J3" s="3">
        <f>(I3-I2)/I2</f>
        <v>7.0618829150721943E-2</v>
      </c>
      <c r="K3" s="4">
        <v>8935.35</v>
      </c>
      <c r="L3" s="3">
        <f>(K3-K2)/K2</f>
        <v>5.0387141201565361E-4</v>
      </c>
      <c r="M3" s="4">
        <v>21102.35</v>
      </c>
      <c r="N3" s="3">
        <f>(M3-M2)/M2</f>
        <v>-2.9954053128285769E-3</v>
      </c>
      <c r="O3" s="4">
        <v>239.4</v>
      </c>
      <c r="P3" s="3">
        <f>(O3-O2)/O2</f>
        <v>1.0979729729729706E-2</v>
      </c>
    </row>
    <row r="4" spans="1:16" x14ac:dyDescent="0.35">
      <c r="A4" s="2">
        <v>42091</v>
      </c>
      <c r="B4" s="4">
        <v>7.5</v>
      </c>
      <c r="C4" s="3">
        <v>5.2499999999999998E-2</v>
      </c>
      <c r="D4" t="str" cm="1">
        <f t="array" ref="D4">_xlfn.IFS(tblData[[#This Row],[Date]] &lt;= DATE(2020,5,31),"Rate Cut",tblData[[#This Row],[Date]] &lt;= DATE(2022,4,30),"Neutral",tblData[[#This Row],[Date]] &lt;= DATE(2024,6,30),"Rate Hike")</f>
        <v>Rate Cut</v>
      </c>
      <c r="E4" s="4">
        <v>8491</v>
      </c>
      <c r="F4" s="3">
        <f t="shared" ref="F4:F67" si="0">(E4-E3)/E3</f>
        <v>-4.6153327679077982E-2</v>
      </c>
      <c r="G4" s="4">
        <v>18206.650000000001</v>
      </c>
      <c r="H4" s="3">
        <f t="shared" ref="H4:H67" si="1">(G4-G3)/G3</f>
        <v>-7.5391545461932191E-2</v>
      </c>
      <c r="I4" s="4">
        <v>12083</v>
      </c>
      <c r="J4" s="3">
        <f t="shared" ref="J4:J67" si="2">(I4-I3)/I3</f>
        <v>-4.5561541256575876E-2</v>
      </c>
      <c r="K4" s="4">
        <v>8621.75</v>
      </c>
      <c r="L4" s="3">
        <f t="shared" ref="L4:L67" si="3">(K4-K3)/K3</f>
        <v>-3.5096554695675082E-2</v>
      </c>
      <c r="M4" s="4">
        <v>19879.599999999999</v>
      </c>
      <c r="N4" s="3">
        <f t="shared" ref="N4:N67" si="4">(M4-M3)/M3</f>
        <v>-5.7943783512262856E-2</v>
      </c>
      <c r="O4" s="4">
        <v>216.15</v>
      </c>
      <c r="P4" s="3">
        <f t="shared" ref="P4:P67" si="5">(O4-O3)/O3</f>
        <v>-9.7117794486215533E-2</v>
      </c>
    </row>
    <row r="5" spans="1:16" x14ac:dyDescent="0.35">
      <c r="A5" s="2">
        <v>42122</v>
      </c>
      <c r="B5" s="4">
        <v>7.5</v>
      </c>
      <c r="C5" s="3">
        <v>4.87E-2</v>
      </c>
      <c r="D5" t="str" cm="1">
        <f t="array" ref="D5">_xlfn.IFS(tblData[[#This Row],[Date]] &lt;= DATE(2020,5,31),"Rate Cut",tblData[[#This Row],[Date]] &lt;= DATE(2022,4,30),"Neutral",tblData[[#This Row],[Date]] &lt;= DATE(2024,6,30),"Rate Hike")</f>
        <v>Rate Cut</v>
      </c>
      <c r="E5" s="4">
        <v>8181.5</v>
      </c>
      <c r="F5" s="3">
        <f t="shared" si="0"/>
        <v>-3.6450359203862914E-2</v>
      </c>
      <c r="G5" s="4">
        <v>18338.099999999999</v>
      </c>
      <c r="H5" s="3">
        <f t="shared" si="1"/>
        <v>7.2198894360026187E-3</v>
      </c>
      <c r="I5" s="4">
        <v>11001.05</v>
      </c>
      <c r="J5" s="3">
        <f t="shared" si="2"/>
        <v>-8.9543159811305201E-2</v>
      </c>
      <c r="K5" s="4">
        <v>8188.2</v>
      </c>
      <c r="L5" s="3">
        <f t="shared" si="3"/>
        <v>-5.0285614869371088E-2</v>
      </c>
      <c r="M5" s="4">
        <v>19510.7</v>
      </c>
      <c r="N5" s="3">
        <f t="shared" si="4"/>
        <v>-1.8556711402643807E-2</v>
      </c>
      <c r="O5" s="4">
        <v>204.8</v>
      </c>
      <c r="P5" s="3">
        <f t="shared" si="5"/>
        <v>-5.2509831135785306E-2</v>
      </c>
    </row>
    <row r="6" spans="1:16" x14ac:dyDescent="0.35">
      <c r="A6" s="2">
        <v>42152</v>
      </c>
      <c r="B6" s="4">
        <v>7.5</v>
      </c>
      <c r="C6" s="3">
        <v>5.0099999999999999E-2</v>
      </c>
      <c r="D6" t="str" cm="1">
        <f t="array" ref="D6">_xlfn.IFS(tblData[[#This Row],[Date]] &lt;= DATE(2020,5,31),"Rate Cut",tblData[[#This Row],[Date]] &lt;= DATE(2022,4,30),"Neutral",tblData[[#This Row],[Date]] &lt;= DATE(2024,6,30),"Rate Hike")</f>
        <v>Rate Cut</v>
      </c>
      <c r="E6" s="4">
        <v>8433.65</v>
      </c>
      <c r="F6" s="3">
        <f t="shared" si="0"/>
        <v>3.0819531870683814E-2</v>
      </c>
      <c r="G6" s="4">
        <v>18721.349999999999</v>
      </c>
      <c r="H6" s="3">
        <f t="shared" si="1"/>
        <v>2.0899111685507225E-2</v>
      </c>
      <c r="I6" s="4">
        <v>11575.05</v>
      </c>
      <c r="J6" s="3">
        <f t="shared" si="2"/>
        <v>5.2176837665495572E-2</v>
      </c>
      <c r="K6" s="4">
        <v>8536.75</v>
      </c>
      <c r="L6" s="3">
        <f t="shared" si="3"/>
        <v>4.2567353020199823E-2</v>
      </c>
      <c r="M6" s="4">
        <v>20107.3</v>
      </c>
      <c r="N6" s="3">
        <f t="shared" si="4"/>
        <v>3.0578093046379602E-2</v>
      </c>
      <c r="O6" s="4">
        <v>199.5</v>
      </c>
      <c r="P6" s="3">
        <f t="shared" si="5"/>
        <v>-2.5878906250000056E-2</v>
      </c>
    </row>
    <row r="7" spans="1:16" x14ac:dyDescent="0.35">
      <c r="A7" s="2">
        <v>42183</v>
      </c>
      <c r="B7" s="4">
        <v>7.25</v>
      </c>
      <c r="C7" s="3">
        <v>5.3999999999999999E-2</v>
      </c>
      <c r="D7" t="str" cm="1">
        <f t="array" ref="D7">_xlfn.IFS(tblData[[#This Row],[Date]] &lt;= DATE(2020,5,31),"Rate Cut",tblData[[#This Row],[Date]] &lt;= DATE(2022,4,30),"Neutral",tblData[[#This Row],[Date]] &lt;= DATE(2024,6,30),"Rate Hike")</f>
        <v>Rate Cut</v>
      </c>
      <c r="E7" s="4">
        <v>8368.5</v>
      </c>
      <c r="F7" s="3">
        <f t="shared" si="0"/>
        <v>-7.7250063732784311E-3</v>
      </c>
      <c r="G7" s="4">
        <v>18296.099999999999</v>
      </c>
      <c r="H7" s="3">
        <f t="shared" si="1"/>
        <v>-2.2714708073936978E-2</v>
      </c>
      <c r="I7" s="4">
        <v>11037.4</v>
      </c>
      <c r="J7" s="3">
        <f t="shared" si="2"/>
        <v>-4.6449043416659078E-2</v>
      </c>
      <c r="K7" s="4">
        <v>8383.25</v>
      </c>
      <c r="L7" s="3">
        <f t="shared" si="3"/>
        <v>-1.7981081793422556E-2</v>
      </c>
      <c r="M7" s="4">
        <v>20155.75</v>
      </c>
      <c r="N7" s="3">
        <f t="shared" si="4"/>
        <v>2.4095726427715669E-3</v>
      </c>
      <c r="O7" s="4">
        <v>180.95</v>
      </c>
      <c r="P7" s="3">
        <f t="shared" si="5"/>
        <v>-9.298245614035093E-2</v>
      </c>
    </row>
    <row r="8" spans="1:16" x14ac:dyDescent="0.35">
      <c r="A8" s="2">
        <v>42213</v>
      </c>
      <c r="B8" s="4">
        <v>7.25</v>
      </c>
      <c r="C8" s="3">
        <v>3.6900000000000002E-2</v>
      </c>
      <c r="D8" t="str" cm="1">
        <f t="array" ref="D8">_xlfn.IFS(tblData[[#This Row],[Date]] &lt;= DATE(2020,5,31),"Rate Cut",tblData[[#This Row],[Date]] &lt;= DATE(2022,4,30),"Neutral",tblData[[#This Row],[Date]] &lt;= DATE(2024,6,30),"Rate Hike")</f>
        <v>Rate Cut</v>
      </c>
      <c r="E8" s="4">
        <v>8532.85</v>
      </c>
      <c r="F8" s="3">
        <f t="shared" si="0"/>
        <v>1.9639122901356321E-2</v>
      </c>
      <c r="G8" s="4">
        <v>18729.849999999999</v>
      </c>
      <c r="H8" s="3">
        <f t="shared" si="1"/>
        <v>2.3707238154579393E-2</v>
      </c>
      <c r="I8" s="4">
        <v>11594.15</v>
      </c>
      <c r="J8" s="3">
        <f t="shared" si="2"/>
        <v>5.0442133111058766E-2</v>
      </c>
      <c r="K8" s="4">
        <v>8544.85</v>
      </c>
      <c r="L8" s="3">
        <f t="shared" si="3"/>
        <v>1.927653356395197E-2</v>
      </c>
      <c r="M8" s="4">
        <v>20920.45</v>
      </c>
      <c r="N8" s="3">
        <f t="shared" si="4"/>
        <v>3.7939545787182352E-2</v>
      </c>
      <c r="O8" s="4">
        <v>176.55</v>
      </c>
      <c r="P8" s="3">
        <f t="shared" si="5"/>
        <v>-2.4316109422492276E-2</v>
      </c>
    </row>
    <row r="9" spans="1:16" x14ac:dyDescent="0.35">
      <c r="A9" s="2">
        <v>42244</v>
      </c>
      <c r="B9" s="4">
        <v>7.25</v>
      </c>
      <c r="C9" s="3">
        <v>3.7400000000000003E-2</v>
      </c>
      <c r="D9" t="str" cm="1">
        <f t="array" ref="D9">_xlfn.IFS(tblData[[#This Row],[Date]] &lt;= DATE(2020,5,31),"Rate Cut",tblData[[#This Row],[Date]] &lt;= DATE(2022,4,30),"Neutral",tblData[[#This Row],[Date]] &lt;= DATE(2024,6,30),"Rate Hike")</f>
        <v>Rate Cut</v>
      </c>
      <c r="E9" s="4">
        <v>7971.3</v>
      </c>
      <c r="F9" s="3">
        <f t="shared" si="0"/>
        <v>-6.5810368165384381E-2</v>
      </c>
      <c r="G9" s="4">
        <v>17146.55</v>
      </c>
      <c r="H9" s="3">
        <f t="shared" si="1"/>
        <v>-8.4533512014244611E-2</v>
      </c>
      <c r="I9" s="4">
        <v>11605.7</v>
      </c>
      <c r="J9" s="3">
        <f t="shared" si="2"/>
        <v>9.9619204512629996E-4</v>
      </c>
      <c r="K9" s="4">
        <v>7948.55</v>
      </c>
      <c r="L9" s="3">
        <f t="shared" si="3"/>
        <v>-6.9784724132079576E-2</v>
      </c>
      <c r="M9" s="4">
        <v>20111.5</v>
      </c>
      <c r="N9" s="3">
        <f t="shared" si="4"/>
        <v>-3.8667906283086681E-2</v>
      </c>
      <c r="O9" s="4">
        <v>161.35</v>
      </c>
      <c r="P9" s="3">
        <f t="shared" si="5"/>
        <v>-8.6094590767488058E-2</v>
      </c>
    </row>
    <row r="10" spans="1:16" x14ac:dyDescent="0.35">
      <c r="A10" s="2">
        <v>42275</v>
      </c>
      <c r="B10" s="4">
        <v>6.75</v>
      </c>
      <c r="C10" s="3">
        <v>4.41E-2</v>
      </c>
      <c r="D10" t="str" cm="1">
        <f t="array" ref="D10">_xlfn.IFS(tblData[[#This Row],[Date]] &lt;= DATE(2020,5,31),"Rate Cut",tblData[[#This Row],[Date]] &lt;= DATE(2022,4,30),"Neutral",tblData[[#This Row],[Date]] &lt;= DATE(2024,6,30),"Rate Hike")</f>
        <v>Rate Cut</v>
      </c>
      <c r="E10" s="4">
        <v>7948.9</v>
      </c>
      <c r="F10" s="3">
        <f t="shared" si="0"/>
        <v>-2.8100811661837524E-3</v>
      </c>
      <c r="G10" s="4">
        <v>17216.3</v>
      </c>
      <c r="H10" s="3">
        <f t="shared" si="1"/>
        <v>4.0678737122044964E-3</v>
      </c>
      <c r="I10" s="4">
        <v>12032.1</v>
      </c>
      <c r="J10" s="3">
        <f t="shared" si="2"/>
        <v>3.6740567135114609E-2</v>
      </c>
      <c r="K10" s="4">
        <v>7759.6</v>
      </c>
      <c r="L10" s="3">
        <f t="shared" si="3"/>
        <v>-2.3771631303822687E-2</v>
      </c>
      <c r="M10" s="4">
        <v>19956.650000000001</v>
      </c>
      <c r="N10" s="3">
        <f t="shared" si="4"/>
        <v>-7.6995748700991245E-3</v>
      </c>
      <c r="O10" s="4">
        <v>179.15</v>
      </c>
      <c r="P10" s="3">
        <f t="shared" si="5"/>
        <v>0.11031918190269607</v>
      </c>
    </row>
    <row r="11" spans="1:16" x14ac:dyDescent="0.35">
      <c r="A11" s="2">
        <v>42305</v>
      </c>
      <c r="B11" s="4">
        <v>6.75</v>
      </c>
      <c r="C11" s="3">
        <v>0.05</v>
      </c>
      <c r="D11" t="str" cm="1">
        <f t="array" ref="D11">_xlfn.IFS(tblData[[#This Row],[Date]] &lt;= DATE(2020,5,31),"Rate Cut",tblData[[#This Row],[Date]] &lt;= DATE(2022,4,30),"Neutral",tblData[[#This Row],[Date]] &lt;= DATE(2024,6,30),"Rate Hike")</f>
        <v>Rate Cut</v>
      </c>
      <c r="E11" s="4">
        <v>8065.8</v>
      </c>
      <c r="F11" s="3">
        <f t="shared" si="0"/>
        <v>1.4706437368692593E-2</v>
      </c>
      <c r="G11" s="4">
        <v>17354.5</v>
      </c>
      <c r="H11" s="3">
        <f t="shared" si="1"/>
        <v>8.0272764763625604E-3</v>
      </c>
      <c r="I11" s="4">
        <v>11486.9</v>
      </c>
      <c r="J11" s="3">
        <f t="shared" si="2"/>
        <v>-4.5312123403229751E-2</v>
      </c>
      <c r="K11" s="4">
        <v>8091.95</v>
      </c>
      <c r="L11" s="3">
        <f t="shared" si="3"/>
        <v>4.2830816021444333E-2</v>
      </c>
      <c r="M11" s="4">
        <v>20118.3</v>
      </c>
      <c r="N11" s="3">
        <f t="shared" si="4"/>
        <v>8.1000568732727089E-3</v>
      </c>
      <c r="O11" s="4">
        <v>176.05</v>
      </c>
      <c r="P11" s="3">
        <f t="shared" si="5"/>
        <v>-1.7303935249790646E-2</v>
      </c>
    </row>
    <row r="12" spans="1:16" x14ac:dyDescent="0.35">
      <c r="A12" s="2">
        <v>42336</v>
      </c>
      <c r="B12" s="4">
        <v>6.75</v>
      </c>
      <c r="C12" s="3">
        <v>5.4100000000000002E-2</v>
      </c>
      <c r="D12" t="str" cm="1">
        <f t="array" ref="D12">_xlfn.IFS(tblData[[#This Row],[Date]] &lt;= DATE(2020,5,31),"Rate Cut",tblData[[#This Row],[Date]] &lt;= DATE(2022,4,30),"Neutral",tblData[[#This Row],[Date]] &lt;= DATE(2024,6,30),"Rate Hike")</f>
        <v>Rate Cut</v>
      </c>
      <c r="E12" s="4">
        <v>7935.25</v>
      </c>
      <c r="F12" s="3">
        <f t="shared" si="0"/>
        <v>-1.6185623248778817E-2</v>
      </c>
      <c r="G12" s="4">
        <v>17430.400000000001</v>
      </c>
      <c r="H12" s="3">
        <f t="shared" si="1"/>
        <v>4.3735054308681586E-3</v>
      </c>
      <c r="I12" s="4">
        <v>11206</v>
      </c>
      <c r="J12" s="3">
        <f t="shared" si="2"/>
        <v>-2.4453943187456986E-2</v>
      </c>
      <c r="K12" s="4">
        <v>8481.85</v>
      </c>
      <c r="L12" s="3">
        <f t="shared" si="3"/>
        <v>4.8183688727686226E-2</v>
      </c>
      <c r="M12" s="4">
        <v>20278.55</v>
      </c>
      <c r="N12" s="3">
        <f t="shared" si="4"/>
        <v>7.9653847492084321E-3</v>
      </c>
      <c r="O12" s="4">
        <v>173.3</v>
      </c>
      <c r="P12" s="3">
        <f t="shared" si="5"/>
        <v>-1.5620562340244247E-2</v>
      </c>
    </row>
    <row r="13" spans="1:16" x14ac:dyDescent="0.35">
      <c r="A13" s="2">
        <v>42366</v>
      </c>
      <c r="B13" s="4">
        <v>6.75</v>
      </c>
      <c r="C13" s="3">
        <v>5.6099999999999997E-2</v>
      </c>
      <c r="D13" t="str" cm="1">
        <f t="array" ref="D13">_xlfn.IFS(tblData[[#This Row],[Date]] &lt;= DATE(2020,5,31),"Rate Cut",tblData[[#This Row],[Date]] &lt;= DATE(2022,4,30),"Neutral",tblData[[#This Row],[Date]] &lt;= DATE(2024,6,30),"Rate Hike")</f>
        <v>Rate Cut</v>
      </c>
      <c r="E13" s="4">
        <v>7946.35</v>
      </c>
      <c r="F13" s="3">
        <f t="shared" si="0"/>
        <v>1.3988217132415947E-3</v>
      </c>
      <c r="G13" s="4">
        <v>16922.2</v>
      </c>
      <c r="H13" s="3">
        <f t="shared" si="1"/>
        <v>-2.9155957407747422E-2</v>
      </c>
      <c r="I13" s="4">
        <v>11212.55</v>
      </c>
      <c r="J13" s="3">
        <f t="shared" si="2"/>
        <v>5.8450829912540356E-4</v>
      </c>
      <c r="K13" s="4">
        <v>8254.75</v>
      </c>
      <c r="L13" s="3">
        <f t="shared" si="3"/>
        <v>-2.677481917270411E-2</v>
      </c>
      <c r="M13" s="4">
        <v>20192.650000000001</v>
      </c>
      <c r="N13" s="3">
        <f t="shared" si="4"/>
        <v>-4.236003067280344E-3</v>
      </c>
      <c r="O13" s="4">
        <v>172.6</v>
      </c>
      <c r="P13" s="3">
        <f t="shared" si="5"/>
        <v>-4.0392383150606864E-3</v>
      </c>
    </row>
    <row r="14" spans="1:16" x14ac:dyDescent="0.35">
      <c r="A14" s="2">
        <v>42397</v>
      </c>
      <c r="B14" s="4">
        <v>6.75</v>
      </c>
      <c r="C14" s="3">
        <v>5.6899999999999999E-2</v>
      </c>
      <c r="D14" t="str" cm="1">
        <f t="array" ref="D14">_xlfn.IFS(tblData[[#This Row],[Date]] &lt;= DATE(2020,5,31),"Rate Cut",tblData[[#This Row],[Date]] &lt;= DATE(2022,4,30),"Neutral",tblData[[#This Row],[Date]] &lt;= DATE(2024,6,30),"Rate Hike")</f>
        <v>Rate Cut</v>
      </c>
      <c r="E14" s="4">
        <v>7563.55</v>
      </c>
      <c r="F14" s="3">
        <f t="shared" si="0"/>
        <v>-4.8173060587565382E-2</v>
      </c>
      <c r="G14" s="4">
        <v>15522.4</v>
      </c>
      <c r="H14" s="3">
        <f t="shared" si="1"/>
        <v>-8.2719740932030175E-2</v>
      </c>
      <c r="I14" s="4">
        <v>11236.15</v>
      </c>
      <c r="J14" s="3">
        <f t="shared" si="2"/>
        <v>2.1047843710842195E-3</v>
      </c>
      <c r="K14" s="4">
        <v>7605.05</v>
      </c>
      <c r="L14" s="3">
        <f t="shared" si="3"/>
        <v>-7.8706199460916421E-2</v>
      </c>
      <c r="M14" s="4">
        <v>19132.650000000001</v>
      </c>
      <c r="N14" s="3">
        <f t="shared" si="4"/>
        <v>-5.2494348191049707E-2</v>
      </c>
      <c r="O14" s="4">
        <v>153.55000000000001</v>
      </c>
      <c r="P14" s="3">
        <f t="shared" si="5"/>
        <v>-0.11037079953650049</v>
      </c>
    </row>
    <row r="15" spans="1:16" x14ac:dyDescent="0.35">
      <c r="A15" s="2">
        <v>42428</v>
      </c>
      <c r="B15" s="4">
        <v>6.75</v>
      </c>
      <c r="C15" s="3">
        <v>5.2600000000000001E-2</v>
      </c>
      <c r="D15" t="str" cm="1">
        <f t="array" ref="D15">_xlfn.IFS(tblData[[#This Row],[Date]] &lt;= DATE(2020,5,31),"Rate Cut",tblData[[#This Row],[Date]] &lt;= DATE(2022,4,30),"Neutral",tblData[[#This Row],[Date]] &lt;= DATE(2024,6,30),"Rate Hike")</f>
        <v>Rate Cut</v>
      </c>
      <c r="E15" s="4">
        <v>6987.05</v>
      </c>
      <c r="F15" s="3">
        <f t="shared" si="0"/>
        <v>-7.622082223294617E-2</v>
      </c>
      <c r="G15" s="4">
        <v>13946.4</v>
      </c>
      <c r="H15" s="3">
        <f t="shared" si="1"/>
        <v>-0.10153069113023759</v>
      </c>
      <c r="I15" s="4">
        <v>10278.4</v>
      </c>
      <c r="J15" s="3">
        <f t="shared" si="2"/>
        <v>-8.5238271115996134E-2</v>
      </c>
      <c r="K15" s="4">
        <v>7092.3</v>
      </c>
      <c r="L15" s="3">
        <f t="shared" si="3"/>
        <v>-6.7422304915812512E-2</v>
      </c>
      <c r="M15" s="4">
        <v>18331.599999999999</v>
      </c>
      <c r="N15" s="3">
        <f t="shared" si="4"/>
        <v>-4.1868220032248687E-2</v>
      </c>
      <c r="O15" s="4">
        <v>130.30000000000001</v>
      </c>
      <c r="P15" s="3">
        <f t="shared" si="5"/>
        <v>-0.15141647671768152</v>
      </c>
    </row>
    <row r="16" spans="1:16" x14ac:dyDescent="0.35">
      <c r="A16" s="2">
        <v>42457</v>
      </c>
      <c r="B16" s="4">
        <v>6.75</v>
      </c>
      <c r="C16" s="3">
        <v>4.8300000000000003E-2</v>
      </c>
      <c r="D16" t="str" cm="1">
        <f t="array" ref="D16">_xlfn.IFS(tblData[[#This Row],[Date]] &lt;= DATE(2020,5,31),"Rate Cut",tblData[[#This Row],[Date]] &lt;= DATE(2022,4,30),"Neutral",tblData[[#This Row],[Date]] &lt;= DATE(2024,6,30),"Rate Hike")</f>
        <v>Rate Cut</v>
      </c>
      <c r="E16" s="4">
        <v>7738.4</v>
      </c>
      <c r="F16" s="3">
        <f t="shared" si="0"/>
        <v>0.10753465339449401</v>
      </c>
      <c r="G16" s="4">
        <v>16141.65</v>
      </c>
      <c r="H16" s="3">
        <f t="shared" si="1"/>
        <v>0.15740621235587679</v>
      </c>
      <c r="I16" s="4">
        <v>11309.3</v>
      </c>
      <c r="J16" s="3">
        <f t="shared" si="2"/>
        <v>0.10029771170610209</v>
      </c>
      <c r="K16" s="4">
        <v>8087.6</v>
      </c>
      <c r="L16" s="3">
        <f t="shared" si="3"/>
        <v>0.14033529320530719</v>
      </c>
      <c r="M16" s="4">
        <v>19764.150000000001</v>
      </c>
      <c r="N16" s="3">
        <f t="shared" si="4"/>
        <v>7.8146479303497954E-2</v>
      </c>
      <c r="O16" s="4">
        <v>156.55000000000001</v>
      </c>
      <c r="P16" s="3">
        <f t="shared" si="5"/>
        <v>0.20145817344589406</v>
      </c>
    </row>
    <row r="17" spans="1:16" x14ac:dyDescent="0.35">
      <c r="A17" s="2">
        <v>42488</v>
      </c>
      <c r="B17" s="4">
        <v>6.5</v>
      </c>
      <c r="C17" s="3">
        <v>5.4699999999999999E-2</v>
      </c>
      <c r="D17" t="str" cm="1">
        <f t="array" ref="D17">_xlfn.IFS(tblData[[#This Row],[Date]] &lt;= DATE(2020,5,31),"Rate Cut",tblData[[#This Row],[Date]] &lt;= DATE(2022,4,30),"Neutral",tblData[[#This Row],[Date]] &lt;= DATE(2024,6,30),"Rate Hike")</f>
        <v>Rate Cut</v>
      </c>
      <c r="E17" s="4">
        <v>7849.8</v>
      </c>
      <c r="F17" s="3">
        <f t="shared" si="0"/>
        <v>1.4395740721596266E-2</v>
      </c>
      <c r="G17" s="4">
        <v>16795</v>
      </c>
      <c r="H17" s="3">
        <f t="shared" si="1"/>
        <v>4.0476035597352217E-2</v>
      </c>
      <c r="I17" s="4">
        <v>11196.25</v>
      </c>
      <c r="J17" s="3">
        <f t="shared" si="2"/>
        <v>-9.9961978194936275E-3</v>
      </c>
      <c r="K17" s="4">
        <v>8288.9500000000007</v>
      </c>
      <c r="L17" s="3">
        <f t="shared" si="3"/>
        <v>2.4896137296602248E-2</v>
      </c>
      <c r="M17" s="4">
        <v>19737.7</v>
      </c>
      <c r="N17" s="3">
        <f t="shared" si="4"/>
        <v>-1.3382816867915253E-3</v>
      </c>
      <c r="O17" s="4">
        <v>174.8</v>
      </c>
      <c r="P17" s="3">
        <f t="shared" si="5"/>
        <v>0.11657617374640689</v>
      </c>
    </row>
    <row r="18" spans="1:16" x14ac:dyDescent="0.35">
      <c r="A18" s="2">
        <v>42518</v>
      </c>
      <c r="B18" s="4">
        <v>6.5</v>
      </c>
      <c r="C18" s="3">
        <v>5.7599999999999998E-2</v>
      </c>
      <c r="D18" t="str" cm="1">
        <f t="array" ref="D18">_xlfn.IFS(tblData[[#This Row],[Date]] &lt;= DATE(2020,5,31),"Rate Cut",tblData[[#This Row],[Date]] &lt;= DATE(2022,4,30),"Neutral",tblData[[#This Row],[Date]] &lt;= DATE(2024,6,30),"Rate Hike")</f>
        <v>Rate Cut</v>
      </c>
      <c r="E18" s="4">
        <v>8160.1</v>
      </c>
      <c r="F18" s="3">
        <f t="shared" si="0"/>
        <v>3.952966954572093E-2</v>
      </c>
      <c r="G18" s="4">
        <v>17620.900000000001</v>
      </c>
      <c r="H18" s="3">
        <f t="shared" si="1"/>
        <v>4.9175349806490111E-2</v>
      </c>
      <c r="I18" s="4">
        <v>11395.85</v>
      </c>
      <c r="J18" s="3">
        <f t="shared" si="2"/>
        <v>1.7827397566149414E-2</v>
      </c>
      <c r="K18" s="4">
        <v>8720.4</v>
      </c>
      <c r="L18" s="3">
        <f t="shared" si="3"/>
        <v>5.2051224823409341E-2</v>
      </c>
      <c r="M18" s="4">
        <v>20521.650000000001</v>
      </c>
      <c r="N18" s="3">
        <f t="shared" si="4"/>
        <v>3.971840690657983E-2</v>
      </c>
      <c r="O18" s="4">
        <v>183.15</v>
      </c>
      <c r="P18" s="3">
        <f t="shared" si="5"/>
        <v>4.7768878718535433E-2</v>
      </c>
    </row>
    <row r="19" spans="1:16" x14ac:dyDescent="0.35">
      <c r="A19" s="2">
        <v>42549</v>
      </c>
      <c r="B19" s="4">
        <v>6.5</v>
      </c>
      <c r="C19" s="3">
        <v>5.7700000000000001E-2</v>
      </c>
      <c r="D19" t="str" cm="1">
        <f t="array" ref="D19">_xlfn.IFS(tblData[[#This Row],[Date]] &lt;= DATE(2020,5,31),"Rate Cut",tblData[[#This Row],[Date]] &lt;= DATE(2022,4,30),"Neutral",tblData[[#This Row],[Date]] &lt;= DATE(2024,6,30),"Rate Hike")</f>
        <v>Rate Cut</v>
      </c>
      <c r="E19" s="4">
        <v>8287.75</v>
      </c>
      <c r="F19" s="3">
        <f t="shared" si="0"/>
        <v>1.5643190647173396E-2</v>
      </c>
      <c r="G19" s="4">
        <v>17935.400000000001</v>
      </c>
      <c r="H19" s="3">
        <f t="shared" si="1"/>
        <v>1.7848123535120226E-2</v>
      </c>
      <c r="I19" s="4">
        <v>11120.15</v>
      </c>
      <c r="J19" s="3">
        <f t="shared" si="2"/>
        <v>-2.4193017633612299E-2</v>
      </c>
      <c r="K19" s="4">
        <v>8863.75</v>
      </c>
      <c r="L19" s="3">
        <f t="shared" si="3"/>
        <v>1.6438466125407135E-2</v>
      </c>
      <c r="M19" s="4">
        <v>21608.45</v>
      </c>
      <c r="N19" s="3">
        <f t="shared" si="4"/>
        <v>5.2958704587594038E-2</v>
      </c>
      <c r="O19" s="4">
        <v>200.25</v>
      </c>
      <c r="P19" s="3">
        <f t="shared" si="5"/>
        <v>9.3366093366093333E-2</v>
      </c>
    </row>
    <row r="20" spans="1:16" x14ac:dyDescent="0.35">
      <c r="A20" s="2">
        <v>42579</v>
      </c>
      <c r="B20" s="4">
        <v>6.5</v>
      </c>
      <c r="C20" s="3">
        <v>6.0699999999999997E-2</v>
      </c>
      <c r="D20" t="str" cm="1">
        <f t="array" ref="D20">_xlfn.IFS(tblData[[#This Row],[Date]] &lt;= DATE(2020,5,31),"Rate Cut",tblData[[#This Row],[Date]] &lt;= DATE(2022,4,30),"Neutral",tblData[[#This Row],[Date]] &lt;= DATE(2024,6,30),"Rate Hike")</f>
        <v>Rate Cut</v>
      </c>
      <c r="E20" s="4">
        <v>8638.5</v>
      </c>
      <c r="F20" s="3">
        <f t="shared" si="0"/>
        <v>4.2321498597327381E-2</v>
      </c>
      <c r="G20" s="4">
        <v>18953.150000000001</v>
      </c>
      <c r="H20" s="3">
        <f t="shared" si="1"/>
        <v>5.674531931264426E-2</v>
      </c>
      <c r="I20" s="4">
        <v>10913.3</v>
      </c>
      <c r="J20" s="3">
        <f t="shared" si="2"/>
        <v>-1.8601367787305062E-2</v>
      </c>
      <c r="K20" s="4">
        <v>9470.85</v>
      </c>
      <c r="L20" s="3">
        <f t="shared" si="3"/>
        <v>6.8492455224933052E-2</v>
      </c>
      <c r="M20" s="4">
        <v>22228.85</v>
      </c>
      <c r="N20" s="3">
        <f t="shared" si="4"/>
        <v>2.8710990376449853E-2</v>
      </c>
      <c r="O20" s="4">
        <v>207.4</v>
      </c>
      <c r="P20" s="3">
        <f t="shared" si="5"/>
        <v>3.5705368289637981E-2</v>
      </c>
    </row>
    <row r="21" spans="1:16" x14ac:dyDescent="0.35">
      <c r="A21" s="2">
        <v>42610</v>
      </c>
      <c r="B21" s="4">
        <v>6.5</v>
      </c>
      <c r="C21" s="3">
        <v>5.0500000000000003E-2</v>
      </c>
      <c r="D21" t="str" cm="1">
        <f t="array" ref="D21">_xlfn.IFS(tblData[[#This Row],[Date]] &lt;= DATE(2020,5,31),"Rate Cut",tblData[[#This Row],[Date]] &lt;= DATE(2022,4,30),"Neutral",tblData[[#This Row],[Date]] &lt;= DATE(2024,6,30),"Rate Hike")</f>
        <v>Rate Cut</v>
      </c>
      <c r="E21" s="4">
        <v>8786.2000000000007</v>
      </c>
      <c r="F21" s="3">
        <f t="shared" si="0"/>
        <v>1.7097875788620792E-2</v>
      </c>
      <c r="G21" s="4">
        <v>19787.599999999999</v>
      </c>
      <c r="H21" s="3">
        <f t="shared" si="1"/>
        <v>4.4026982322199586E-2</v>
      </c>
      <c r="I21" s="4">
        <v>10546.1</v>
      </c>
      <c r="J21" s="3">
        <f t="shared" si="2"/>
        <v>-3.3647017858942661E-2</v>
      </c>
      <c r="K21" s="4">
        <v>9897.2999999999993</v>
      </c>
      <c r="L21" s="3">
        <f t="shared" si="3"/>
        <v>4.5027637434865812E-2</v>
      </c>
      <c r="M21" s="4">
        <v>22609.3</v>
      </c>
      <c r="N21" s="3">
        <f t="shared" si="4"/>
        <v>1.7115145407882133E-2</v>
      </c>
      <c r="O21" s="4">
        <v>205.55</v>
      </c>
      <c r="P21" s="3">
        <f t="shared" si="5"/>
        <v>-8.9199614271938E-3</v>
      </c>
    </row>
    <row r="22" spans="1:16" x14ac:dyDescent="0.35">
      <c r="A22" s="2">
        <v>42641</v>
      </c>
      <c r="B22" s="4">
        <v>6.5</v>
      </c>
      <c r="C22" s="3">
        <v>4.3900000000000002E-2</v>
      </c>
      <c r="D22" t="str" cm="1">
        <f t="array" ref="D22">_xlfn.IFS(tblData[[#This Row],[Date]] &lt;= DATE(2020,5,31),"Rate Cut",tblData[[#This Row],[Date]] &lt;= DATE(2022,4,30),"Neutral",tblData[[#This Row],[Date]] &lt;= DATE(2024,6,30),"Rate Hike")</f>
        <v>Rate Cut</v>
      </c>
      <c r="E22" s="4">
        <v>8611.15</v>
      </c>
      <c r="F22" s="3">
        <f t="shared" si="0"/>
        <v>-1.9923288793790385E-2</v>
      </c>
      <c r="G22" s="4">
        <v>19285.7</v>
      </c>
      <c r="H22" s="3">
        <f t="shared" si="1"/>
        <v>-2.5364369605207195E-2</v>
      </c>
      <c r="I22" s="4">
        <v>10292.299999999999</v>
      </c>
      <c r="J22" s="3">
        <f t="shared" si="2"/>
        <v>-2.4065768388314267E-2</v>
      </c>
      <c r="K22" s="4">
        <v>10029.299999999999</v>
      </c>
      <c r="L22" s="3">
        <f t="shared" si="3"/>
        <v>1.3336970688975783E-2</v>
      </c>
      <c r="M22" s="4">
        <v>21542.05</v>
      </c>
      <c r="N22" s="3">
        <f t="shared" si="4"/>
        <v>-4.7204026661595011E-2</v>
      </c>
      <c r="O22" s="4">
        <v>202.7</v>
      </c>
      <c r="P22" s="3">
        <f t="shared" si="5"/>
        <v>-1.3865239601070408E-2</v>
      </c>
    </row>
    <row r="23" spans="1:16" x14ac:dyDescent="0.35">
      <c r="A23" s="2">
        <v>42671</v>
      </c>
      <c r="B23" s="4">
        <v>6.25</v>
      </c>
      <c r="C23" s="3">
        <v>4.2000000000000003E-2</v>
      </c>
      <c r="D23" t="str" cm="1">
        <f t="array" ref="D23">_xlfn.IFS(tblData[[#This Row],[Date]] &lt;= DATE(2020,5,31),"Rate Cut",tblData[[#This Row],[Date]] &lt;= DATE(2022,4,30),"Neutral",tblData[[#This Row],[Date]] &lt;= DATE(2024,6,30),"Rate Hike")</f>
        <v>Rate Cut</v>
      </c>
      <c r="E23" s="4">
        <v>8625.7000000000007</v>
      </c>
      <c r="F23" s="3">
        <f t="shared" si="0"/>
        <v>1.6896697885881782E-3</v>
      </c>
      <c r="G23" s="4">
        <v>19523.55</v>
      </c>
      <c r="H23" s="3">
        <f t="shared" si="1"/>
        <v>1.2332972098497775E-2</v>
      </c>
      <c r="I23" s="4">
        <v>10082.700000000001</v>
      </c>
      <c r="J23" s="3">
        <f t="shared" si="2"/>
        <v>-2.0364738688145367E-2</v>
      </c>
      <c r="K23" s="4">
        <v>10048.5</v>
      </c>
      <c r="L23" s="3">
        <f t="shared" si="3"/>
        <v>1.9143908348539509E-3</v>
      </c>
      <c r="M23" s="4">
        <v>21481.95</v>
      </c>
      <c r="N23" s="3">
        <f t="shared" si="4"/>
        <v>-2.7898923268676167E-3</v>
      </c>
      <c r="O23" s="4">
        <v>211.1</v>
      </c>
      <c r="P23" s="3">
        <f t="shared" si="5"/>
        <v>4.1440552540700573E-2</v>
      </c>
    </row>
    <row r="24" spans="1:16" x14ac:dyDescent="0.35">
      <c r="A24" s="2">
        <v>42702</v>
      </c>
      <c r="B24" s="4">
        <v>6.25</v>
      </c>
      <c r="C24" s="3">
        <v>3.6299999999999999E-2</v>
      </c>
      <c r="D24" t="str" cm="1">
        <f t="array" ref="D24">_xlfn.IFS(tblData[[#This Row],[Date]] &lt;= DATE(2020,5,31),"Rate Cut",tblData[[#This Row],[Date]] &lt;= DATE(2022,4,30),"Neutral",tblData[[#This Row],[Date]] &lt;= DATE(2024,6,30),"Rate Hike")</f>
        <v>Rate Cut</v>
      </c>
      <c r="E24" s="4">
        <v>8224.5</v>
      </c>
      <c r="F24" s="3">
        <f t="shared" si="0"/>
        <v>-4.6512167128465016E-2</v>
      </c>
      <c r="G24" s="4">
        <v>18627.8</v>
      </c>
      <c r="H24" s="3">
        <f t="shared" si="1"/>
        <v>-4.5880487923558984E-2</v>
      </c>
      <c r="I24" s="4">
        <v>10087.65</v>
      </c>
      <c r="J24" s="3">
        <f t="shared" si="2"/>
        <v>4.909399268052117E-4</v>
      </c>
      <c r="K24" s="4">
        <v>9113.7999999999993</v>
      </c>
      <c r="L24" s="3">
        <f t="shared" si="3"/>
        <v>-9.3018858536099994E-2</v>
      </c>
      <c r="M24" s="4">
        <v>20487.900000000001</v>
      </c>
      <c r="N24" s="3">
        <f t="shared" si="4"/>
        <v>-4.6273732133256022E-2</v>
      </c>
      <c r="O24" s="4">
        <v>167.85</v>
      </c>
      <c r="P24" s="3">
        <f t="shared" si="5"/>
        <v>-0.20487920416864047</v>
      </c>
    </row>
    <row r="25" spans="1:16" x14ac:dyDescent="0.35">
      <c r="A25" s="2">
        <v>42732</v>
      </c>
      <c r="B25" s="4">
        <v>6.25</v>
      </c>
      <c r="C25" s="3">
        <v>3.4099999999999998E-2</v>
      </c>
      <c r="D25" t="str" cm="1">
        <f t="array" ref="D25">_xlfn.IFS(tblData[[#This Row],[Date]] &lt;= DATE(2020,5,31),"Rate Cut",tblData[[#This Row],[Date]] &lt;= DATE(2022,4,30),"Neutral",tblData[[#This Row],[Date]] &lt;= DATE(2024,6,30),"Rate Hike")</f>
        <v>Rate Cut</v>
      </c>
      <c r="E25" s="4">
        <v>8185.8</v>
      </c>
      <c r="F25" s="3">
        <f t="shared" si="0"/>
        <v>-4.7054532190406494E-3</v>
      </c>
      <c r="G25" s="4">
        <v>18177.2</v>
      </c>
      <c r="H25" s="3">
        <f t="shared" si="1"/>
        <v>-2.4189652025467235E-2</v>
      </c>
      <c r="I25" s="4">
        <v>10399.25</v>
      </c>
      <c r="J25" s="3">
        <f t="shared" si="2"/>
        <v>3.0889255674017277E-2</v>
      </c>
      <c r="K25" s="4">
        <v>9141.75</v>
      </c>
      <c r="L25" s="3">
        <f t="shared" si="3"/>
        <v>3.0667778533653065E-3</v>
      </c>
      <c r="M25" s="4">
        <v>20754.099999999999</v>
      </c>
      <c r="N25" s="3">
        <f t="shared" si="4"/>
        <v>1.299303491329014E-2</v>
      </c>
      <c r="O25" s="4">
        <v>165.35</v>
      </c>
      <c r="P25" s="3">
        <f t="shared" si="5"/>
        <v>-1.4894250819183795E-2</v>
      </c>
    </row>
    <row r="26" spans="1:16" x14ac:dyDescent="0.35">
      <c r="A26" s="2">
        <v>42763</v>
      </c>
      <c r="B26" s="4">
        <v>6.25</v>
      </c>
      <c r="C26" s="3">
        <v>3.1699999999999999E-2</v>
      </c>
      <c r="D26" t="str" cm="1">
        <f t="array" ref="D26">_xlfn.IFS(tblData[[#This Row],[Date]] &lt;= DATE(2020,5,31),"Rate Cut",tblData[[#This Row],[Date]] &lt;= DATE(2022,4,30),"Neutral",tblData[[#This Row],[Date]] &lt;= DATE(2024,6,30),"Rate Hike")</f>
        <v>Rate Cut</v>
      </c>
      <c r="E26" s="4">
        <v>8561.2999999999993</v>
      </c>
      <c r="F26" s="3">
        <f t="shared" si="0"/>
        <v>4.5872120012704819E-2</v>
      </c>
      <c r="G26" s="4">
        <v>19515.150000000001</v>
      </c>
      <c r="H26" s="3">
        <f t="shared" si="1"/>
        <v>7.3605945910261247E-2</v>
      </c>
      <c r="I26" s="4">
        <v>9848.5</v>
      </c>
      <c r="J26" s="3">
        <f t="shared" si="2"/>
        <v>-5.2960550039666321E-2</v>
      </c>
      <c r="K26" s="4">
        <v>9837.75</v>
      </c>
      <c r="L26" s="3">
        <f t="shared" si="3"/>
        <v>7.6134219378127824E-2</v>
      </c>
      <c r="M26" s="4">
        <v>21832.65</v>
      </c>
      <c r="N26" s="3">
        <f t="shared" si="4"/>
        <v>5.1968044868243045E-2</v>
      </c>
      <c r="O26" s="4">
        <v>179.55</v>
      </c>
      <c r="P26" s="3">
        <f t="shared" si="5"/>
        <v>8.5878439673420126E-2</v>
      </c>
    </row>
    <row r="27" spans="1:16" x14ac:dyDescent="0.35">
      <c r="A27" s="2">
        <v>42794</v>
      </c>
      <c r="B27" s="4">
        <v>6.25</v>
      </c>
      <c r="C27" s="3">
        <v>3.6499999999999998E-2</v>
      </c>
      <c r="D27" t="str" cm="1">
        <f t="array" ref="D27">_xlfn.IFS(tblData[[#This Row],[Date]] &lt;= DATE(2020,5,31),"Rate Cut",tblData[[#This Row],[Date]] &lt;= DATE(2022,4,30),"Neutral",tblData[[#This Row],[Date]] &lt;= DATE(2024,6,30),"Rate Hike")</f>
        <v>Rate Cut</v>
      </c>
      <c r="E27" s="4">
        <v>8879.6</v>
      </c>
      <c r="F27" s="3">
        <f t="shared" si="0"/>
        <v>3.7178933105953667E-2</v>
      </c>
      <c r="G27" s="4">
        <v>20607.25</v>
      </c>
      <c r="H27" s="3">
        <f t="shared" si="1"/>
        <v>5.5961650307581469E-2</v>
      </c>
      <c r="I27" s="4">
        <v>10680.95</v>
      </c>
      <c r="J27" s="3">
        <f t="shared" si="2"/>
        <v>8.4525562268365814E-2</v>
      </c>
      <c r="K27" s="4">
        <v>9654.65</v>
      </c>
      <c r="L27" s="3">
        <f t="shared" si="3"/>
        <v>-1.8611979365200412E-2</v>
      </c>
      <c r="M27" s="4">
        <v>22338.2</v>
      </c>
      <c r="N27" s="3">
        <f t="shared" si="4"/>
        <v>2.3155686552021822E-2</v>
      </c>
      <c r="O27" s="4">
        <v>197.2</v>
      </c>
      <c r="P27" s="3">
        <f t="shared" si="5"/>
        <v>9.8301308827624487E-2</v>
      </c>
    </row>
    <row r="28" spans="1:16" x14ac:dyDescent="0.35">
      <c r="A28" s="2">
        <v>42822</v>
      </c>
      <c r="B28" s="4">
        <v>6.25</v>
      </c>
      <c r="C28" s="3">
        <v>3.8899999999999997E-2</v>
      </c>
      <c r="D28" t="str" cm="1">
        <f t="array" ref="D28">_xlfn.IFS(tblData[[#This Row],[Date]] &lt;= DATE(2020,5,31),"Rate Cut",tblData[[#This Row],[Date]] &lt;= DATE(2022,4,30),"Neutral",tblData[[#This Row],[Date]] &lt;= DATE(2024,6,30),"Rate Hike")</f>
        <v>Rate Cut</v>
      </c>
      <c r="E28" s="4">
        <v>9173.75</v>
      </c>
      <c r="F28" s="3">
        <f t="shared" si="0"/>
        <v>3.3126492184332584E-2</v>
      </c>
      <c r="G28" s="4">
        <v>21444.15</v>
      </c>
      <c r="H28" s="3">
        <f t="shared" si="1"/>
        <v>4.0611920561938221E-2</v>
      </c>
      <c r="I28" s="4">
        <v>10703.25</v>
      </c>
      <c r="J28" s="3">
        <f t="shared" si="2"/>
        <v>2.0878292661232634E-3</v>
      </c>
      <c r="K28" s="4">
        <v>9880.2000000000007</v>
      </c>
      <c r="L28" s="3">
        <f t="shared" si="3"/>
        <v>2.3361799754522548E-2</v>
      </c>
      <c r="M28" s="4">
        <v>23542.3</v>
      </c>
      <c r="N28" s="3">
        <f t="shared" si="4"/>
        <v>5.3903179307195681E-2</v>
      </c>
      <c r="O28" s="4">
        <v>214.95</v>
      </c>
      <c r="P28" s="3">
        <f t="shared" si="5"/>
        <v>9.0010141987829625E-2</v>
      </c>
    </row>
    <row r="29" spans="1:16" x14ac:dyDescent="0.35">
      <c r="A29" s="2">
        <v>42853</v>
      </c>
      <c r="B29" s="4">
        <v>6.25</v>
      </c>
      <c r="C29" s="3">
        <v>2.9899999999999999E-2</v>
      </c>
      <c r="D29" t="str" cm="1">
        <f t="array" ref="D29">_xlfn.IFS(tblData[[#This Row],[Date]] &lt;= DATE(2020,5,31),"Rate Cut",tblData[[#This Row],[Date]] &lt;= DATE(2022,4,30),"Neutral",tblData[[#This Row],[Date]] &lt;= DATE(2024,6,30),"Rate Hike")</f>
        <v>Rate Cut</v>
      </c>
      <c r="E29" s="4">
        <v>9304.0499999999993</v>
      </c>
      <c r="F29" s="3">
        <f t="shared" si="0"/>
        <v>1.4203569968660502E-2</v>
      </c>
      <c r="G29" s="4">
        <v>22358.25</v>
      </c>
      <c r="H29" s="3">
        <f t="shared" si="1"/>
        <v>4.2627010163610986E-2</v>
      </c>
      <c r="I29" s="4">
        <v>9943.7000000000007</v>
      </c>
      <c r="J29" s="3">
        <f t="shared" si="2"/>
        <v>-7.0964426692826876E-2</v>
      </c>
      <c r="K29" s="4">
        <v>10255.15</v>
      </c>
      <c r="L29" s="3">
        <f t="shared" si="3"/>
        <v>3.7949636647031326E-2</v>
      </c>
      <c r="M29" s="4">
        <v>23675.4</v>
      </c>
      <c r="N29" s="3">
        <f t="shared" si="4"/>
        <v>5.6536532114535194E-3</v>
      </c>
      <c r="O29" s="4">
        <v>251.05</v>
      </c>
      <c r="P29" s="3">
        <f t="shared" si="5"/>
        <v>0.16794603396138649</v>
      </c>
    </row>
    <row r="30" spans="1:16" x14ac:dyDescent="0.35">
      <c r="A30" s="2">
        <v>42883</v>
      </c>
      <c r="B30" s="4">
        <v>6.25</v>
      </c>
      <c r="C30" s="3">
        <v>2.18E-2</v>
      </c>
      <c r="D30" t="str" cm="1">
        <f t="array" ref="D30">_xlfn.IFS(tblData[[#This Row],[Date]] &lt;= DATE(2020,5,31),"Rate Cut",tblData[[#This Row],[Date]] &lt;= DATE(2022,4,30),"Neutral",tblData[[#This Row],[Date]] &lt;= DATE(2024,6,30),"Rate Hike")</f>
        <v>Rate Cut</v>
      </c>
      <c r="E30" s="4">
        <v>9621.25</v>
      </c>
      <c r="F30" s="3">
        <f t="shared" si="0"/>
        <v>3.409268006943221E-2</v>
      </c>
      <c r="G30" s="4">
        <v>23424.799999999999</v>
      </c>
      <c r="H30" s="3">
        <f t="shared" si="1"/>
        <v>4.7702749544351608E-2</v>
      </c>
      <c r="I30" s="4">
        <v>10549.1</v>
      </c>
      <c r="J30" s="3">
        <f t="shared" si="2"/>
        <v>6.0882769995072215E-2</v>
      </c>
      <c r="K30" s="4">
        <v>10870.8</v>
      </c>
      <c r="L30" s="3">
        <f t="shared" si="3"/>
        <v>6.0033251585788573E-2</v>
      </c>
      <c r="M30" s="4">
        <v>25841.8</v>
      </c>
      <c r="N30" s="3">
        <f t="shared" si="4"/>
        <v>9.1504261807614562E-2</v>
      </c>
      <c r="O30" s="4">
        <v>250.4</v>
      </c>
      <c r="P30" s="3">
        <f t="shared" si="5"/>
        <v>-2.5891256721768795E-3</v>
      </c>
    </row>
    <row r="31" spans="1:16" x14ac:dyDescent="0.35">
      <c r="A31" s="2">
        <v>42914</v>
      </c>
      <c r="B31" s="4">
        <v>6.25</v>
      </c>
      <c r="C31" s="3">
        <v>1.46E-2</v>
      </c>
      <c r="D31" t="str" cm="1">
        <f t="array" ref="D31">_xlfn.IFS(tblData[[#This Row],[Date]] &lt;= DATE(2020,5,31),"Rate Cut",tblData[[#This Row],[Date]] &lt;= DATE(2022,4,30),"Neutral",tblData[[#This Row],[Date]] &lt;= DATE(2024,6,30),"Rate Hike")</f>
        <v>Rate Cut</v>
      </c>
      <c r="E31" s="4">
        <v>9520.9</v>
      </c>
      <c r="F31" s="3">
        <f t="shared" si="0"/>
        <v>-1.0430037677017057E-2</v>
      </c>
      <c r="G31" s="4">
        <v>23211.200000000001</v>
      </c>
      <c r="H31" s="3">
        <f t="shared" si="1"/>
        <v>-9.1185410334345893E-3</v>
      </c>
      <c r="I31" s="4">
        <v>10155.049999999999</v>
      </c>
      <c r="J31" s="3">
        <f t="shared" si="2"/>
        <v>-3.7353897488885408E-2</v>
      </c>
      <c r="K31" s="4">
        <v>10540.25</v>
      </c>
      <c r="L31" s="3">
        <f t="shared" si="3"/>
        <v>-3.0407145748242936E-2</v>
      </c>
      <c r="M31" s="4">
        <v>26752.05</v>
      </c>
      <c r="N31" s="3">
        <f t="shared" si="4"/>
        <v>3.5223939508857743E-2</v>
      </c>
      <c r="O31" s="4">
        <v>263.45</v>
      </c>
      <c r="P31" s="3">
        <f t="shared" si="5"/>
        <v>5.2116613418530279E-2</v>
      </c>
    </row>
    <row r="32" spans="1:16" x14ac:dyDescent="0.35">
      <c r="A32" s="2">
        <v>42944</v>
      </c>
      <c r="B32" s="4">
        <v>6.25</v>
      </c>
      <c r="C32" s="3">
        <v>2.3599999999999999E-2</v>
      </c>
      <c r="D32" t="str" cm="1">
        <f t="array" ref="D32">_xlfn.IFS(tblData[[#This Row],[Date]] &lt;= DATE(2020,5,31),"Rate Cut",tblData[[#This Row],[Date]] &lt;= DATE(2022,4,30),"Neutral",tblData[[#This Row],[Date]] &lt;= DATE(2024,6,30),"Rate Hike")</f>
        <v>Rate Cut</v>
      </c>
      <c r="E32" s="4">
        <v>10077.1</v>
      </c>
      <c r="F32" s="3">
        <f t="shared" si="0"/>
        <v>5.8418846957745671E-2</v>
      </c>
      <c r="G32" s="4">
        <v>25103.65</v>
      </c>
      <c r="H32" s="3">
        <f t="shared" si="1"/>
        <v>8.153176052939963E-2</v>
      </c>
      <c r="I32" s="4">
        <v>10755.75</v>
      </c>
      <c r="J32" s="3">
        <f t="shared" si="2"/>
        <v>5.915283528884651E-2</v>
      </c>
      <c r="K32" s="4">
        <v>11002.65</v>
      </c>
      <c r="L32" s="3">
        <f t="shared" si="3"/>
        <v>4.3869927183890288E-2</v>
      </c>
      <c r="M32" s="4">
        <v>25744.35</v>
      </c>
      <c r="N32" s="3">
        <f t="shared" si="4"/>
        <v>-3.766814132001102E-2</v>
      </c>
      <c r="O32" s="4">
        <v>282.95</v>
      </c>
      <c r="P32" s="3">
        <f t="shared" si="5"/>
        <v>7.4017840197380905E-2</v>
      </c>
    </row>
    <row r="33" spans="1:16" x14ac:dyDescent="0.35">
      <c r="A33" s="2">
        <v>42975</v>
      </c>
      <c r="B33" s="4">
        <v>6</v>
      </c>
      <c r="C33" s="3">
        <v>3.2800000000000003E-2</v>
      </c>
      <c r="D33" t="str" cm="1">
        <f t="array" ref="D33">_xlfn.IFS(tblData[[#This Row],[Date]] &lt;= DATE(2020,5,31),"Rate Cut",tblData[[#This Row],[Date]] &lt;= DATE(2022,4,30),"Neutral",tblData[[#This Row],[Date]] &lt;= DATE(2024,6,30),"Rate Hike")</f>
        <v>Rate Cut</v>
      </c>
      <c r="E33" s="4">
        <v>9917.9</v>
      </c>
      <c r="F33" s="3">
        <f t="shared" si="0"/>
        <v>-1.5798195909537537E-2</v>
      </c>
      <c r="G33" s="4">
        <v>24318.400000000001</v>
      </c>
      <c r="H33" s="3">
        <f t="shared" si="1"/>
        <v>-3.1280311827164571E-2</v>
      </c>
      <c r="I33" s="4">
        <v>10558.25</v>
      </c>
      <c r="J33" s="3">
        <f t="shared" si="2"/>
        <v>-1.8362271343235013E-2</v>
      </c>
      <c r="K33" s="4">
        <v>10612.55</v>
      </c>
      <c r="L33" s="3">
        <f t="shared" si="3"/>
        <v>-3.5455094908953787E-2</v>
      </c>
      <c r="M33" s="4">
        <v>25834.9</v>
      </c>
      <c r="N33" s="3">
        <f t="shared" si="4"/>
        <v>3.5172766063234426E-3</v>
      </c>
      <c r="O33" s="4">
        <v>280.39999999999998</v>
      </c>
      <c r="P33" s="3">
        <f t="shared" si="5"/>
        <v>-9.0121929669553322E-3</v>
      </c>
    </row>
    <row r="34" spans="1:16" x14ac:dyDescent="0.35">
      <c r="A34" s="2">
        <v>43006</v>
      </c>
      <c r="B34" s="4">
        <v>6</v>
      </c>
      <c r="C34" s="3">
        <v>3.2800000000000003E-2</v>
      </c>
      <c r="D34" t="str" cm="1">
        <f t="array" ref="D34">_xlfn.IFS(tblData[[#This Row],[Date]] &lt;= DATE(2020,5,31),"Rate Cut",tblData[[#This Row],[Date]] &lt;= DATE(2022,4,30),"Neutral",tblData[[#This Row],[Date]] &lt;= DATE(2024,6,30),"Rate Hike")</f>
        <v>Rate Cut</v>
      </c>
      <c r="E34" s="4">
        <v>9788.6</v>
      </c>
      <c r="F34" s="3">
        <f t="shared" si="0"/>
        <v>-1.3037034049546706E-2</v>
      </c>
      <c r="G34" s="4">
        <v>24053</v>
      </c>
      <c r="H34" s="3">
        <f t="shared" si="1"/>
        <v>-1.0913546943877946E-2</v>
      </c>
      <c r="I34" s="4">
        <v>10475.35</v>
      </c>
      <c r="J34" s="3">
        <f t="shared" si="2"/>
        <v>-7.8516799659034062E-3</v>
      </c>
      <c r="K34" s="4">
        <v>10811.25</v>
      </c>
      <c r="L34" s="3">
        <f t="shared" si="3"/>
        <v>1.8723115556581665E-2</v>
      </c>
      <c r="M34" s="4">
        <v>24480.799999999999</v>
      </c>
      <c r="N34" s="3">
        <f t="shared" si="4"/>
        <v>-5.2413595562591772E-2</v>
      </c>
      <c r="O34" s="4">
        <v>273.5</v>
      </c>
      <c r="P34" s="3">
        <f t="shared" si="5"/>
        <v>-2.4607703281027026E-2</v>
      </c>
    </row>
    <row r="35" spans="1:16" x14ac:dyDescent="0.35">
      <c r="A35" s="2">
        <v>43036</v>
      </c>
      <c r="B35" s="4">
        <v>6</v>
      </c>
      <c r="C35" s="3">
        <v>3.5799999999999998E-2</v>
      </c>
      <c r="D35" t="str" cm="1">
        <f t="array" ref="D35">_xlfn.IFS(tblData[[#This Row],[Date]] &lt;= DATE(2020,5,31),"Rate Cut",tblData[[#This Row],[Date]] &lt;= DATE(2022,4,30),"Neutral",tblData[[#This Row],[Date]] &lt;= DATE(2024,6,30),"Rate Hike")</f>
        <v>Rate Cut</v>
      </c>
      <c r="E35" s="4">
        <v>10335.299999999999</v>
      </c>
      <c r="F35" s="3">
        <f t="shared" si="0"/>
        <v>5.5850683448092568E-2</v>
      </c>
      <c r="G35" s="4">
        <v>25019.35</v>
      </c>
      <c r="H35" s="3">
        <f t="shared" si="1"/>
        <v>4.0175861638880747E-2</v>
      </c>
      <c r="I35" s="4">
        <v>10837.9</v>
      </c>
      <c r="J35" s="3">
        <f t="shared" si="2"/>
        <v>3.460982210618254E-2</v>
      </c>
      <c r="K35" s="4">
        <v>11370</v>
      </c>
      <c r="L35" s="3">
        <f t="shared" si="3"/>
        <v>5.1682275407561568E-2</v>
      </c>
      <c r="M35" s="4">
        <v>25687.7</v>
      </c>
      <c r="N35" s="3">
        <f t="shared" si="4"/>
        <v>4.9299859481716342E-2</v>
      </c>
      <c r="O35" s="4">
        <v>304.5</v>
      </c>
      <c r="P35" s="3">
        <f t="shared" si="5"/>
        <v>0.11334552102376599</v>
      </c>
    </row>
    <row r="36" spans="1:16" x14ac:dyDescent="0.35">
      <c r="A36" s="2">
        <v>43067</v>
      </c>
      <c r="B36" s="4">
        <v>6</v>
      </c>
      <c r="C36" s="3">
        <v>4.8800000000000003E-2</v>
      </c>
      <c r="D36" t="str" cm="1">
        <f t="array" ref="D36">_xlfn.IFS(tblData[[#This Row],[Date]] &lt;= DATE(2020,5,31),"Rate Cut",tblData[[#This Row],[Date]] &lt;= DATE(2022,4,30),"Neutral",tblData[[#This Row],[Date]] &lt;= DATE(2024,6,30),"Rate Hike")</f>
        <v>Rate Cut</v>
      </c>
      <c r="E36" s="4">
        <v>10226.549999999999</v>
      </c>
      <c r="F36" s="3">
        <f t="shared" si="0"/>
        <v>-1.0522190937853764E-2</v>
      </c>
      <c r="G36" s="4">
        <v>25332.400000000001</v>
      </c>
      <c r="H36" s="3">
        <f t="shared" si="1"/>
        <v>1.2512315467828019E-2</v>
      </c>
      <c r="I36" s="4">
        <v>11115.3</v>
      </c>
      <c r="J36" s="3">
        <f t="shared" si="2"/>
        <v>2.5595364415615537E-2</v>
      </c>
      <c r="K36" s="4">
        <v>11292.9</v>
      </c>
      <c r="L36" s="3">
        <f t="shared" si="3"/>
        <v>-6.7810026385224592E-3</v>
      </c>
      <c r="M36" s="4">
        <v>25820.05</v>
      </c>
      <c r="N36" s="3">
        <f t="shared" si="4"/>
        <v>5.1522713205152089E-3</v>
      </c>
      <c r="O36" s="4">
        <v>325.60000000000002</v>
      </c>
      <c r="P36" s="3">
        <f t="shared" si="5"/>
        <v>6.9293924466338336E-2</v>
      </c>
    </row>
    <row r="37" spans="1:16" x14ac:dyDescent="0.35">
      <c r="A37" s="2">
        <v>43097</v>
      </c>
      <c r="B37" s="4">
        <v>6</v>
      </c>
      <c r="C37" s="3">
        <v>5.21E-2</v>
      </c>
      <c r="D37" t="str" cm="1">
        <f t="array" ref="D37">_xlfn.IFS(tblData[[#This Row],[Date]] &lt;= DATE(2020,5,31),"Rate Cut",tblData[[#This Row],[Date]] &lt;= DATE(2022,4,30),"Neutral",tblData[[#This Row],[Date]] &lt;= DATE(2024,6,30),"Rate Hike")</f>
        <v>Rate Cut</v>
      </c>
      <c r="E37" s="4">
        <v>10530.7</v>
      </c>
      <c r="F37" s="3">
        <f t="shared" si="0"/>
        <v>2.9741212823484114E-2</v>
      </c>
      <c r="G37" s="4">
        <v>25539.45</v>
      </c>
      <c r="H37" s="3">
        <f t="shared" si="1"/>
        <v>8.1733274383792801E-3</v>
      </c>
      <c r="I37" s="4">
        <v>11665.75</v>
      </c>
      <c r="J37" s="3">
        <f t="shared" si="2"/>
        <v>4.9521830269988285E-2</v>
      </c>
      <c r="K37" s="4">
        <v>12009.7</v>
      </c>
      <c r="L37" s="3">
        <f t="shared" si="3"/>
        <v>6.3473509904453343E-2</v>
      </c>
      <c r="M37" s="4">
        <v>26851.5</v>
      </c>
      <c r="N37" s="3">
        <f t="shared" si="4"/>
        <v>3.9947637591716545E-2</v>
      </c>
      <c r="O37" s="4">
        <v>346.9</v>
      </c>
      <c r="P37" s="3">
        <f t="shared" si="5"/>
        <v>6.5417690417690272E-2</v>
      </c>
    </row>
    <row r="38" spans="1:16" x14ac:dyDescent="0.35">
      <c r="A38" s="2">
        <v>43128</v>
      </c>
      <c r="B38" s="4">
        <v>6</v>
      </c>
      <c r="C38" s="3">
        <v>5.0700000000000002E-2</v>
      </c>
      <c r="D38" t="str" cm="1">
        <f t="array" ref="D38">_xlfn.IFS(tblData[[#This Row],[Date]] &lt;= DATE(2020,5,31),"Rate Cut",tblData[[#This Row],[Date]] &lt;= DATE(2022,4,30),"Neutral",tblData[[#This Row],[Date]] &lt;= DATE(2024,6,30),"Rate Hike")</f>
        <v>Rate Cut</v>
      </c>
      <c r="E38" s="4">
        <v>11027.7</v>
      </c>
      <c r="F38" s="3">
        <f t="shared" si="0"/>
        <v>4.719534313958236E-2</v>
      </c>
      <c r="G38" s="4">
        <v>27379.45</v>
      </c>
      <c r="H38" s="3">
        <f t="shared" si="1"/>
        <v>7.2045404266732449E-2</v>
      </c>
      <c r="I38" s="4">
        <v>12986.4</v>
      </c>
      <c r="J38" s="3">
        <f t="shared" si="2"/>
        <v>0.11320746630092361</v>
      </c>
      <c r="K38" s="4">
        <v>11611.9</v>
      </c>
      <c r="L38" s="3">
        <f t="shared" si="3"/>
        <v>-3.312322539280757E-2</v>
      </c>
      <c r="M38" s="4">
        <v>27127.3</v>
      </c>
      <c r="N38" s="3">
        <f t="shared" si="4"/>
        <v>1.0271307003333121E-2</v>
      </c>
      <c r="O38" s="4">
        <v>344.7</v>
      </c>
      <c r="P38" s="3">
        <f t="shared" si="5"/>
        <v>-6.3418852695300912E-3</v>
      </c>
    </row>
    <row r="39" spans="1:16" x14ac:dyDescent="0.35">
      <c r="A39" s="2">
        <v>43159</v>
      </c>
      <c r="B39" s="4">
        <v>6</v>
      </c>
      <c r="C39" s="3">
        <v>4.4400000000000002E-2</v>
      </c>
      <c r="D39" t="str" cm="1">
        <f t="array" ref="D39">_xlfn.IFS(tblData[[#This Row],[Date]] &lt;= DATE(2020,5,31),"Rate Cut",tblData[[#This Row],[Date]] &lt;= DATE(2022,4,30),"Neutral",tblData[[#This Row],[Date]] &lt;= DATE(2024,6,30),"Rate Hike")</f>
        <v>Rate Cut</v>
      </c>
      <c r="E39" s="4">
        <v>10492.85</v>
      </c>
      <c r="F39" s="3">
        <f t="shared" si="0"/>
        <v>-4.8500593958849113E-2</v>
      </c>
      <c r="G39" s="4">
        <v>25107.4</v>
      </c>
      <c r="H39" s="3">
        <f t="shared" si="1"/>
        <v>-8.2983770674721347E-2</v>
      </c>
      <c r="I39" s="4">
        <v>12809</v>
      </c>
      <c r="J39" s="3">
        <f t="shared" si="2"/>
        <v>-1.3660444772993257E-2</v>
      </c>
      <c r="K39" s="4">
        <v>11157.2</v>
      </c>
      <c r="L39" s="3">
        <f t="shared" si="3"/>
        <v>-3.9158105047408166E-2</v>
      </c>
      <c r="M39" s="4">
        <v>26513.7</v>
      </c>
      <c r="N39" s="3">
        <f t="shared" si="4"/>
        <v>-2.2619280208498398E-2</v>
      </c>
      <c r="O39" s="4">
        <v>326.89999999999998</v>
      </c>
      <c r="P39" s="3">
        <f t="shared" si="5"/>
        <v>-5.1639106469393709E-2</v>
      </c>
    </row>
    <row r="40" spans="1:16" x14ac:dyDescent="0.35">
      <c r="A40" s="2">
        <v>43187</v>
      </c>
      <c r="B40" s="4">
        <v>6</v>
      </c>
      <c r="C40" s="3">
        <v>4.2799999999999998E-2</v>
      </c>
      <c r="D40" t="str" cm="1">
        <f t="array" ref="D40">_xlfn.IFS(tblData[[#This Row],[Date]] &lt;= DATE(2020,5,31),"Rate Cut",tblData[[#This Row],[Date]] &lt;= DATE(2022,4,30),"Neutral",tblData[[#This Row],[Date]] &lt;= DATE(2024,6,30),"Rate Hike")</f>
        <v>Rate Cut</v>
      </c>
      <c r="E40" s="4">
        <v>10113.700000000001</v>
      </c>
      <c r="F40" s="3">
        <f t="shared" si="0"/>
        <v>-3.613412943099345E-2</v>
      </c>
      <c r="G40" s="4">
        <v>24263.35</v>
      </c>
      <c r="H40" s="3">
        <f t="shared" si="1"/>
        <v>-3.3617578881126792E-2</v>
      </c>
      <c r="I40" s="4">
        <v>12511.55</v>
      </c>
      <c r="J40" s="3">
        <f t="shared" si="2"/>
        <v>-2.3221953314076099E-2</v>
      </c>
      <c r="K40" s="4">
        <v>10821.35</v>
      </c>
      <c r="L40" s="3">
        <f t="shared" si="3"/>
        <v>-3.0101638403900653E-2</v>
      </c>
      <c r="M40" s="4">
        <v>26127.4</v>
      </c>
      <c r="N40" s="3">
        <f t="shared" si="4"/>
        <v>-1.4569826165340909E-2</v>
      </c>
      <c r="O40" s="4">
        <v>294.05</v>
      </c>
      <c r="P40" s="3">
        <f t="shared" si="5"/>
        <v>-0.10048944631385735</v>
      </c>
    </row>
    <row r="41" spans="1:16" x14ac:dyDescent="0.35">
      <c r="A41" s="2">
        <v>43218</v>
      </c>
      <c r="B41" s="4">
        <v>6</v>
      </c>
      <c r="C41" s="3">
        <v>4.58E-2</v>
      </c>
      <c r="D41" t="str" cm="1">
        <f t="array" ref="D41">_xlfn.IFS(tblData[[#This Row],[Date]] &lt;= DATE(2020,5,31),"Rate Cut",tblData[[#This Row],[Date]] &lt;= DATE(2022,4,30),"Neutral",tblData[[#This Row],[Date]] &lt;= DATE(2024,6,30),"Rate Hike")</f>
        <v>Rate Cut</v>
      </c>
      <c r="E41" s="4">
        <v>10739.35</v>
      </c>
      <c r="F41" s="3">
        <f t="shared" si="0"/>
        <v>6.1861633230172894E-2</v>
      </c>
      <c r="G41" s="4">
        <v>25531.599999999999</v>
      </c>
      <c r="H41" s="3">
        <f t="shared" si="1"/>
        <v>5.227019352232895E-2</v>
      </c>
      <c r="I41" s="4">
        <v>13986.25</v>
      </c>
      <c r="J41" s="3">
        <f t="shared" si="2"/>
        <v>0.11786709080809339</v>
      </c>
      <c r="K41" s="4">
        <v>11625.75</v>
      </c>
      <c r="L41" s="3">
        <f t="shared" si="3"/>
        <v>7.4334533122022636E-2</v>
      </c>
      <c r="M41" s="4">
        <v>28772.75</v>
      </c>
      <c r="N41" s="3">
        <f t="shared" si="4"/>
        <v>0.10124811500570276</v>
      </c>
      <c r="O41" s="4">
        <v>322.25</v>
      </c>
      <c r="P41" s="3">
        <f t="shared" si="5"/>
        <v>9.5902057473218796E-2</v>
      </c>
    </row>
    <row r="42" spans="1:16" x14ac:dyDescent="0.35">
      <c r="A42" s="2">
        <v>43248</v>
      </c>
      <c r="B42" s="4">
        <v>6</v>
      </c>
      <c r="C42" s="3">
        <v>4.87E-2</v>
      </c>
      <c r="D42" t="str" cm="1">
        <f t="array" ref="D42">_xlfn.IFS(tblData[[#This Row],[Date]] &lt;= DATE(2020,5,31),"Rate Cut",tblData[[#This Row],[Date]] &lt;= DATE(2022,4,30),"Neutral",tblData[[#This Row],[Date]] &lt;= DATE(2024,6,30),"Rate Hike")</f>
        <v>Rate Cut</v>
      </c>
      <c r="E42" s="4">
        <v>10736.15</v>
      </c>
      <c r="F42" s="3">
        <f t="shared" si="0"/>
        <v>-2.9796961641074437E-4</v>
      </c>
      <c r="G42" s="4">
        <v>26956.2</v>
      </c>
      <c r="H42" s="3">
        <f t="shared" si="1"/>
        <v>5.579752150276529E-2</v>
      </c>
      <c r="I42" s="4">
        <v>13666</v>
      </c>
      <c r="J42" s="3">
        <f t="shared" si="2"/>
        <v>-2.2897488604879793E-2</v>
      </c>
      <c r="K42" s="4">
        <v>10994.45</v>
      </c>
      <c r="L42" s="3">
        <f t="shared" si="3"/>
        <v>-5.4301872997440964E-2</v>
      </c>
      <c r="M42" s="4">
        <v>28814.3</v>
      </c>
      <c r="N42" s="3">
        <f t="shared" si="4"/>
        <v>1.4440746887245492E-3</v>
      </c>
      <c r="O42" s="4">
        <v>294.95</v>
      </c>
      <c r="P42" s="3">
        <f t="shared" si="5"/>
        <v>-8.4716834755624554E-2</v>
      </c>
    </row>
    <row r="43" spans="1:16" x14ac:dyDescent="0.35">
      <c r="A43" s="2">
        <v>43279</v>
      </c>
      <c r="B43" s="4">
        <v>6.25</v>
      </c>
      <c r="C43" s="3">
        <v>4.9200000000000001E-2</v>
      </c>
      <c r="D43" t="str" cm="1">
        <f t="array" ref="D43">_xlfn.IFS(tblData[[#This Row],[Date]] &lt;= DATE(2020,5,31),"Rate Cut",tblData[[#This Row],[Date]] &lt;= DATE(2022,4,30),"Neutral",tblData[[#This Row],[Date]] &lt;= DATE(2024,6,30),"Rate Hike")</f>
        <v>Rate Cut</v>
      </c>
      <c r="E43" s="4">
        <v>10714.3</v>
      </c>
      <c r="F43" s="3">
        <f t="shared" si="0"/>
        <v>-2.0351802089203638E-3</v>
      </c>
      <c r="G43" s="4">
        <v>26364.2</v>
      </c>
      <c r="H43" s="3">
        <f t="shared" si="1"/>
        <v>-2.1961552444335626E-2</v>
      </c>
      <c r="I43" s="4">
        <v>13989.5</v>
      </c>
      <c r="J43" s="3">
        <f t="shared" si="2"/>
        <v>2.367188643348456E-2</v>
      </c>
      <c r="K43" s="4">
        <v>10709.05</v>
      </c>
      <c r="L43" s="3">
        <f t="shared" si="3"/>
        <v>-2.5958551814779407E-2</v>
      </c>
      <c r="M43" s="4">
        <v>28966</v>
      </c>
      <c r="N43" s="3">
        <f t="shared" si="4"/>
        <v>5.2647470179737399E-3</v>
      </c>
      <c r="O43" s="4">
        <v>271.55</v>
      </c>
      <c r="P43" s="3">
        <f t="shared" si="5"/>
        <v>-7.9335480589930424E-2</v>
      </c>
    </row>
    <row r="44" spans="1:16" x14ac:dyDescent="0.35">
      <c r="A44" s="2">
        <v>43309</v>
      </c>
      <c r="B44" s="4">
        <v>6.25</v>
      </c>
      <c r="C44" s="3">
        <v>4.1700000000000001E-2</v>
      </c>
      <c r="D44" t="str" cm="1">
        <f t="array" ref="D44">_xlfn.IFS(tblData[[#This Row],[Date]] &lt;= DATE(2020,5,31),"Rate Cut",tblData[[#This Row],[Date]] &lt;= DATE(2022,4,30),"Neutral",tblData[[#This Row],[Date]] &lt;= DATE(2024,6,30),"Rate Hike")</f>
        <v>Rate Cut</v>
      </c>
      <c r="E44" s="4">
        <v>11356.5</v>
      </c>
      <c r="F44" s="3">
        <f t="shared" si="0"/>
        <v>5.9938586748551077E-2</v>
      </c>
      <c r="G44" s="4">
        <v>27764.15</v>
      </c>
      <c r="H44" s="3">
        <f t="shared" si="1"/>
        <v>5.3100416473854724E-2</v>
      </c>
      <c r="I44" s="4">
        <v>14587.8</v>
      </c>
      <c r="J44" s="3">
        <f t="shared" si="2"/>
        <v>4.2767790128310466E-2</v>
      </c>
      <c r="K44" s="4">
        <v>10973.75</v>
      </c>
      <c r="L44" s="3">
        <f t="shared" si="3"/>
        <v>2.4717411908619414E-2</v>
      </c>
      <c r="M44" s="4">
        <v>31007.25</v>
      </c>
      <c r="N44" s="3">
        <f t="shared" si="4"/>
        <v>7.0470551681281496E-2</v>
      </c>
      <c r="O44" s="4">
        <v>272.85000000000002</v>
      </c>
      <c r="P44" s="3">
        <f t="shared" si="5"/>
        <v>4.7873319830602518E-3</v>
      </c>
    </row>
    <row r="45" spans="1:16" x14ac:dyDescent="0.35">
      <c r="A45" s="2">
        <v>43340</v>
      </c>
      <c r="B45" s="4">
        <v>6.5</v>
      </c>
      <c r="C45" s="3">
        <v>3.6900000000000002E-2</v>
      </c>
      <c r="D45" t="str" cm="1">
        <f t="array" ref="D45">_xlfn.IFS(tblData[[#This Row],[Date]] &lt;= DATE(2020,5,31),"Rate Cut",tblData[[#This Row],[Date]] &lt;= DATE(2022,4,30),"Neutral",tblData[[#This Row],[Date]] &lt;= DATE(2024,6,30),"Rate Hike")</f>
        <v>Rate Cut</v>
      </c>
      <c r="E45" s="4">
        <v>11680.5</v>
      </c>
      <c r="F45" s="3">
        <f t="shared" si="0"/>
        <v>2.8529916787742703E-2</v>
      </c>
      <c r="G45" s="4">
        <v>28061.75</v>
      </c>
      <c r="H45" s="3">
        <f t="shared" si="1"/>
        <v>1.0718858672064463E-2</v>
      </c>
      <c r="I45" s="4">
        <v>15811.4</v>
      </c>
      <c r="J45" s="3">
        <f t="shared" si="2"/>
        <v>8.3878309272131538E-2</v>
      </c>
      <c r="K45" s="4">
        <v>11009.25</v>
      </c>
      <c r="L45" s="3">
        <f t="shared" si="3"/>
        <v>3.2349925959676501E-3</v>
      </c>
      <c r="M45" s="4">
        <v>32911.550000000003</v>
      </c>
      <c r="N45" s="3">
        <f t="shared" si="4"/>
        <v>6.1414669149956962E-2</v>
      </c>
      <c r="O45" s="4">
        <v>275.85000000000002</v>
      </c>
      <c r="P45" s="3">
        <f t="shared" si="5"/>
        <v>1.0995052226498075E-2</v>
      </c>
    </row>
    <row r="46" spans="1:16" x14ac:dyDescent="0.35">
      <c r="A46" s="2">
        <v>43371</v>
      </c>
      <c r="B46" s="4">
        <v>6.5</v>
      </c>
      <c r="C46" s="3">
        <v>3.6999999999999998E-2</v>
      </c>
      <c r="D46" t="str" cm="1">
        <f t="array" ref="D46">_xlfn.IFS(tblData[[#This Row],[Date]] &lt;= DATE(2020,5,31),"Rate Cut",tblData[[#This Row],[Date]] &lt;= DATE(2022,4,30),"Neutral",tblData[[#This Row],[Date]] &lt;= DATE(2024,6,30),"Rate Hike")</f>
        <v>Rate Cut</v>
      </c>
      <c r="E46" s="4">
        <v>10930.45</v>
      </c>
      <c r="F46" s="3">
        <f t="shared" si="0"/>
        <v>-6.4213860708017573E-2</v>
      </c>
      <c r="G46" s="4">
        <v>25119.85</v>
      </c>
      <c r="H46" s="3">
        <f t="shared" si="1"/>
        <v>-0.10483665487719053</v>
      </c>
      <c r="I46" s="4">
        <v>15838.05</v>
      </c>
      <c r="J46" s="3">
        <f t="shared" si="2"/>
        <v>1.6854927457403922E-3</v>
      </c>
      <c r="K46" s="4">
        <v>9590.25</v>
      </c>
      <c r="L46" s="3">
        <f t="shared" si="3"/>
        <v>-0.12889161387015463</v>
      </c>
      <c r="M46" s="4">
        <v>29757.7</v>
      </c>
      <c r="N46" s="3">
        <f t="shared" si="4"/>
        <v>-9.582806036178794E-2</v>
      </c>
      <c r="O46" s="4">
        <v>219.6</v>
      </c>
      <c r="P46" s="3">
        <f t="shared" si="5"/>
        <v>-0.20391517128874398</v>
      </c>
    </row>
    <row r="47" spans="1:16" x14ac:dyDescent="0.35">
      <c r="A47" s="2">
        <v>43401</v>
      </c>
      <c r="B47" s="4">
        <v>6.5</v>
      </c>
      <c r="C47" s="3">
        <v>3.3799999999999997E-2</v>
      </c>
      <c r="D47" t="str" cm="1">
        <f t="array" ref="D47">_xlfn.IFS(tblData[[#This Row],[Date]] &lt;= DATE(2020,5,31),"Rate Cut",tblData[[#This Row],[Date]] &lt;= DATE(2022,4,30),"Neutral",tblData[[#This Row],[Date]] &lt;= DATE(2024,6,30),"Rate Hike")</f>
        <v>Rate Cut</v>
      </c>
      <c r="E47" s="4">
        <v>10386.6</v>
      </c>
      <c r="F47" s="3">
        <f t="shared" si="0"/>
        <v>-4.9755499544849507E-2</v>
      </c>
      <c r="G47" s="4">
        <v>25153.25</v>
      </c>
      <c r="H47" s="3">
        <f t="shared" si="1"/>
        <v>1.3296257740393138E-3</v>
      </c>
      <c r="I47" s="4">
        <v>14940.1</v>
      </c>
      <c r="J47" s="3">
        <f t="shared" si="2"/>
        <v>-5.6695742215739878E-2</v>
      </c>
      <c r="K47" s="4">
        <v>8820.5499999999993</v>
      </c>
      <c r="L47" s="3">
        <f t="shared" si="3"/>
        <v>-8.0258595969865301E-2</v>
      </c>
      <c r="M47" s="4">
        <v>28547.1</v>
      </c>
      <c r="N47" s="3">
        <f t="shared" si="4"/>
        <v>-4.0681907539897311E-2</v>
      </c>
      <c r="O47" s="4">
        <v>214.9</v>
      </c>
      <c r="P47" s="3">
        <f t="shared" si="5"/>
        <v>-2.140255009107463E-2</v>
      </c>
    </row>
    <row r="48" spans="1:16" x14ac:dyDescent="0.35">
      <c r="A48" s="2">
        <v>43432</v>
      </c>
      <c r="B48" s="4">
        <v>6.5</v>
      </c>
      <c r="C48" s="3">
        <v>2.3300000000000001E-2</v>
      </c>
      <c r="D48" t="str" cm="1">
        <f t="array" ref="D48">_xlfn.IFS(tblData[[#This Row],[Date]] &lt;= DATE(2020,5,31),"Rate Cut",tblData[[#This Row],[Date]] &lt;= DATE(2022,4,30),"Neutral",tblData[[#This Row],[Date]] &lt;= DATE(2024,6,30),"Rate Hike")</f>
        <v>Rate Cut</v>
      </c>
      <c r="E48" s="4">
        <v>10876.75</v>
      </c>
      <c r="F48" s="3">
        <f t="shared" si="0"/>
        <v>4.7190610979531283E-2</v>
      </c>
      <c r="G48" s="4">
        <v>26862.95</v>
      </c>
      <c r="H48" s="3">
        <f t="shared" si="1"/>
        <v>6.7971335712084954E-2</v>
      </c>
      <c r="I48" s="4">
        <v>14638.05</v>
      </c>
      <c r="J48" s="3">
        <f t="shared" si="2"/>
        <v>-2.0217401489949938E-2</v>
      </c>
      <c r="K48" s="4">
        <v>9270.2000000000007</v>
      </c>
      <c r="L48" s="3">
        <f t="shared" si="3"/>
        <v>5.0977546751619966E-2</v>
      </c>
      <c r="M48" s="4">
        <v>30126.25</v>
      </c>
      <c r="N48" s="3">
        <f t="shared" si="4"/>
        <v>5.5317352725846113E-2</v>
      </c>
      <c r="O48" s="4">
        <v>232</v>
      </c>
      <c r="P48" s="3">
        <f t="shared" si="5"/>
        <v>7.9571893904141433E-2</v>
      </c>
    </row>
    <row r="49" spans="1:16" x14ac:dyDescent="0.35">
      <c r="A49" s="2">
        <v>43462</v>
      </c>
      <c r="B49" s="4">
        <v>6.5</v>
      </c>
      <c r="C49" s="3">
        <v>2.1100000000000001E-2</v>
      </c>
      <c r="D49" t="str" cm="1">
        <f t="array" ref="D49">_xlfn.IFS(tblData[[#This Row],[Date]] &lt;= DATE(2020,5,31),"Rate Cut",tblData[[#This Row],[Date]] &lt;= DATE(2022,4,30),"Neutral",tblData[[#This Row],[Date]] &lt;= DATE(2024,6,30),"Rate Hike")</f>
        <v>Rate Cut</v>
      </c>
      <c r="E49" s="4">
        <v>10862.55</v>
      </c>
      <c r="F49" s="3">
        <f t="shared" si="0"/>
        <v>-1.3055370400166159E-3</v>
      </c>
      <c r="G49" s="4">
        <v>27160.2</v>
      </c>
      <c r="H49" s="3">
        <f t="shared" si="1"/>
        <v>1.1065426544739129E-2</v>
      </c>
      <c r="I49" s="4">
        <v>14440.3</v>
      </c>
      <c r="J49" s="3">
        <f t="shared" si="2"/>
        <v>-1.3509313057408604E-2</v>
      </c>
      <c r="K49" s="4">
        <v>9235.5499999999993</v>
      </c>
      <c r="L49" s="3">
        <f t="shared" si="3"/>
        <v>-3.7377834350932507E-3</v>
      </c>
      <c r="M49" s="4">
        <v>30516.65</v>
      </c>
      <c r="N49" s="3">
        <f t="shared" si="4"/>
        <v>1.2958798390108342E-2</v>
      </c>
      <c r="O49" s="4">
        <v>232.35</v>
      </c>
      <c r="P49" s="3">
        <f t="shared" si="5"/>
        <v>1.5086206896551479E-3</v>
      </c>
    </row>
    <row r="50" spans="1:16" x14ac:dyDescent="0.35">
      <c r="A50" s="2">
        <v>43493</v>
      </c>
      <c r="B50" s="4">
        <v>6.5</v>
      </c>
      <c r="C50" s="3">
        <v>1.9699999999999999E-2</v>
      </c>
      <c r="D50" t="str" cm="1">
        <f t="array" ref="D50">_xlfn.IFS(tblData[[#This Row],[Date]] &lt;= DATE(2020,5,31),"Rate Cut",tblData[[#This Row],[Date]] &lt;= DATE(2022,4,30),"Neutral",tblData[[#This Row],[Date]] &lt;= DATE(2024,6,30),"Rate Hike")</f>
        <v>Rate Cut</v>
      </c>
      <c r="E50" s="4">
        <v>10830.95</v>
      </c>
      <c r="F50" s="3">
        <f t="shared" si="0"/>
        <v>-2.9090775186303903E-3</v>
      </c>
      <c r="G50" s="4">
        <v>27295.45</v>
      </c>
      <c r="H50" s="3">
        <f t="shared" si="1"/>
        <v>4.9797129623493199E-3</v>
      </c>
      <c r="I50" s="4">
        <v>15499.3</v>
      </c>
      <c r="J50" s="3">
        <f t="shared" si="2"/>
        <v>7.3336426528534726E-2</v>
      </c>
      <c r="K50" s="4">
        <v>8218.4</v>
      </c>
      <c r="L50" s="3">
        <f t="shared" si="3"/>
        <v>-0.11013420965724832</v>
      </c>
      <c r="M50" s="4">
        <v>29800.55</v>
      </c>
      <c r="N50" s="3">
        <f t="shared" si="4"/>
        <v>-2.3465878463068593E-2</v>
      </c>
      <c r="O50" s="4">
        <v>228.55</v>
      </c>
      <c r="P50" s="3">
        <f t="shared" si="5"/>
        <v>-1.6354637400473351E-2</v>
      </c>
    </row>
    <row r="51" spans="1:16" x14ac:dyDescent="0.35">
      <c r="A51" s="2">
        <v>43524</v>
      </c>
      <c r="B51" s="4">
        <v>6.25</v>
      </c>
      <c r="C51" s="3">
        <v>2.5700000000000001E-2</v>
      </c>
      <c r="D51" t="str" cm="1">
        <f t="array" ref="D51">_xlfn.IFS(tblData[[#This Row],[Date]] &lt;= DATE(2020,5,31),"Rate Cut",tblData[[#This Row],[Date]] &lt;= DATE(2022,4,30),"Neutral",tblData[[#This Row],[Date]] &lt;= DATE(2024,6,30),"Rate Hike")</f>
        <v>Rate Cut</v>
      </c>
      <c r="E51" s="4">
        <v>10792.5</v>
      </c>
      <c r="F51" s="3">
        <f t="shared" si="0"/>
        <v>-3.5500117718206365E-3</v>
      </c>
      <c r="G51" s="4">
        <v>26789.9</v>
      </c>
      <c r="H51" s="3">
        <f t="shared" si="1"/>
        <v>-1.8521401918634765E-2</v>
      </c>
      <c r="I51" s="4">
        <v>15732</v>
      </c>
      <c r="J51" s="3">
        <f t="shared" si="2"/>
        <v>1.5013581258508496E-2</v>
      </c>
      <c r="K51" s="4">
        <v>8355.15</v>
      </c>
      <c r="L51" s="3">
        <f t="shared" si="3"/>
        <v>1.6639491871897207E-2</v>
      </c>
      <c r="M51" s="4">
        <v>29262.85</v>
      </c>
      <c r="N51" s="3">
        <f t="shared" si="4"/>
        <v>-1.8043291147311066E-2</v>
      </c>
      <c r="O51" s="4">
        <v>230.25</v>
      </c>
      <c r="P51" s="3">
        <f t="shared" si="5"/>
        <v>7.4381973309997308E-3</v>
      </c>
    </row>
    <row r="52" spans="1:16" x14ac:dyDescent="0.35">
      <c r="A52" s="2">
        <v>43552</v>
      </c>
      <c r="B52" s="4">
        <v>6.25</v>
      </c>
      <c r="C52" s="3">
        <v>2.86E-2</v>
      </c>
      <c r="D52" t="str" cm="1">
        <f t="array" ref="D52">_xlfn.IFS(tblData[[#This Row],[Date]] &lt;= DATE(2020,5,31),"Rate Cut",tblData[[#This Row],[Date]] &lt;= DATE(2022,4,30),"Neutral",tblData[[#This Row],[Date]] &lt;= DATE(2024,6,30),"Rate Hike")</f>
        <v>Rate Cut</v>
      </c>
      <c r="E52" s="4">
        <v>11623.9</v>
      </c>
      <c r="F52" s="3">
        <f t="shared" si="0"/>
        <v>7.7034977993977266E-2</v>
      </c>
      <c r="G52" s="4">
        <v>30426.799999999999</v>
      </c>
      <c r="H52" s="3">
        <f t="shared" si="1"/>
        <v>0.13575638580211191</v>
      </c>
      <c r="I52" s="4">
        <v>15628.2</v>
      </c>
      <c r="J52" s="3">
        <f t="shared" si="2"/>
        <v>-6.5980167810830966E-3</v>
      </c>
      <c r="K52" s="4">
        <v>8335.35</v>
      </c>
      <c r="L52" s="3">
        <f t="shared" si="3"/>
        <v>-2.3697958744007316E-3</v>
      </c>
      <c r="M52" s="4">
        <v>30321.4</v>
      </c>
      <c r="N52" s="3">
        <f t="shared" si="4"/>
        <v>3.6173851829196503E-2</v>
      </c>
      <c r="O52" s="4">
        <v>269.2</v>
      </c>
      <c r="P52" s="3">
        <f t="shared" si="5"/>
        <v>0.16916395222584144</v>
      </c>
    </row>
    <row r="53" spans="1:16" x14ac:dyDescent="0.35">
      <c r="A53" s="2">
        <v>43583</v>
      </c>
      <c r="B53" s="4">
        <v>6</v>
      </c>
      <c r="C53" s="3">
        <v>2.9899999999999999E-2</v>
      </c>
      <c r="D53" t="str" cm="1">
        <f t="array" ref="D53">_xlfn.IFS(tblData[[#This Row],[Date]] &lt;= DATE(2020,5,31),"Rate Cut",tblData[[#This Row],[Date]] &lt;= DATE(2022,4,30),"Neutral",tblData[[#This Row],[Date]] &lt;= DATE(2024,6,30),"Rate Hike")</f>
        <v>Rate Cut</v>
      </c>
      <c r="E53" s="4">
        <v>11748.15</v>
      </c>
      <c r="F53" s="3">
        <f t="shared" si="0"/>
        <v>1.0689183492631562E-2</v>
      </c>
      <c r="G53" s="4">
        <v>29764.799999999999</v>
      </c>
      <c r="H53" s="3">
        <f t="shared" si="1"/>
        <v>-2.1757135157164081E-2</v>
      </c>
      <c r="I53" s="4">
        <v>16705.400000000001</v>
      </c>
      <c r="J53" s="3">
        <f t="shared" si="2"/>
        <v>6.8926683815154696E-2</v>
      </c>
      <c r="K53" s="4">
        <v>8350.6</v>
      </c>
      <c r="L53" s="3">
        <f t="shared" si="3"/>
        <v>1.8295572471461906E-3</v>
      </c>
      <c r="M53" s="4">
        <v>30336.9</v>
      </c>
      <c r="N53" s="3">
        <f t="shared" si="4"/>
        <v>5.111901165513465E-4</v>
      </c>
      <c r="O53" s="4">
        <v>258.3</v>
      </c>
      <c r="P53" s="3">
        <f t="shared" si="5"/>
        <v>-4.0490341753343158E-2</v>
      </c>
    </row>
    <row r="54" spans="1:16" x14ac:dyDescent="0.35">
      <c r="A54" s="2">
        <v>43613</v>
      </c>
      <c r="B54" s="4">
        <v>6</v>
      </c>
      <c r="C54" s="3">
        <v>3.0499999999999999E-2</v>
      </c>
      <c r="D54" t="str" cm="1">
        <f t="array" ref="D54">_xlfn.IFS(tblData[[#This Row],[Date]] &lt;= DATE(2020,5,31),"Rate Cut",tblData[[#This Row],[Date]] &lt;= DATE(2022,4,30),"Neutral",tblData[[#This Row],[Date]] &lt;= DATE(2024,6,30),"Rate Hike")</f>
        <v>Rate Cut</v>
      </c>
      <c r="E54" s="4">
        <v>11922.8</v>
      </c>
      <c r="F54" s="3">
        <f t="shared" si="0"/>
        <v>1.4866170418321152E-2</v>
      </c>
      <c r="G54" s="4">
        <v>31375.4</v>
      </c>
      <c r="H54" s="3">
        <f t="shared" si="1"/>
        <v>5.4110896092028245E-2</v>
      </c>
      <c r="I54" s="4">
        <v>16160.65</v>
      </c>
      <c r="J54" s="3">
        <f t="shared" si="2"/>
        <v>-3.2609216181594083E-2</v>
      </c>
      <c r="K54" s="4">
        <v>8175.5</v>
      </c>
      <c r="L54" s="3">
        <f t="shared" si="3"/>
        <v>-2.0968553157856964E-2</v>
      </c>
      <c r="M54" s="4">
        <v>29850.400000000001</v>
      </c>
      <c r="N54" s="3">
        <f t="shared" si="4"/>
        <v>-1.6036575919095228E-2</v>
      </c>
      <c r="O54" s="4">
        <v>283.95</v>
      </c>
      <c r="P54" s="3">
        <f t="shared" si="5"/>
        <v>9.9303135888501648E-2</v>
      </c>
    </row>
    <row r="55" spans="1:16" x14ac:dyDescent="0.35">
      <c r="A55" s="2">
        <v>43644</v>
      </c>
      <c r="B55" s="4">
        <v>5.75</v>
      </c>
      <c r="C55" s="3">
        <v>3.1800000000000002E-2</v>
      </c>
      <c r="D55" t="str" cm="1">
        <f t="array" ref="D55">_xlfn.IFS(tblData[[#This Row],[Date]] &lt;= DATE(2020,5,31),"Rate Cut",tblData[[#This Row],[Date]] &lt;= DATE(2022,4,30),"Neutral",tblData[[#This Row],[Date]] &lt;= DATE(2024,6,30),"Rate Hike")</f>
        <v>Rate Cut</v>
      </c>
      <c r="E55" s="4">
        <v>11788.85</v>
      </c>
      <c r="F55" s="3">
        <f t="shared" si="0"/>
        <v>-1.1234777065789825E-2</v>
      </c>
      <c r="G55" s="4">
        <v>31105.200000000001</v>
      </c>
      <c r="H55" s="3">
        <f t="shared" si="1"/>
        <v>-8.611842398822029E-3</v>
      </c>
      <c r="I55" s="4">
        <v>15936.45</v>
      </c>
      <c r="J55" s="3">
        <f t="shared" si="2"/>
        <v>-1.3873204357497929E-2</v>
      </c>
      <c r="K55" s="4">
        <v>7928.05</v>
      </c>
      <c r="L55" s="3">
        <f t="shared" si="3"/>
        <v>-3.0267261941165656E-2</v>
      </c>
      <c r="M55" s="4">
        <v>29546.05</v>
      </c>
      <c r="N55" s="3">
        <f t="shared" si="4"/>
        <v>-1.0195843271782025E-2</v>
      </c>
      <c r="O55" s="4">
        <v>284.8</v>
      </c>
      <c r="P55" s="3">
        <f t="shared" si="5"/>
        <v>2.9934847684452291E-3</v>
      </c>
    </row>
    <row r="56" spans="1:16" x14ac:dyDescent="0.35">
      <c r="A56" s="2">
        <v>43674</v>
      </c>
      <c r="B56" s="4">
        <v>5.75</v>
      </c>
      <c r="C56" s="3">
        <v>3.15E-2</v>
      </c>
      <c r="D56" t="str" cm="1">
        <f t="array" ref="D56">_xlfn.IFS(tblData[[#This Row],[Date]] &lt;= DATE(2020,5,31),"Rate Cut",tblData[[#This Row],[Date]] &lt;= DATE(2022,4,30),"Neutral",tblData[[#This Row],[Date]] &lt;= DATE(2024,6,30),"Rate Hike")</f>
        <v>Rate Cut</v>
      </c>
      <c r="E56" s="4">
        <v>11118</v>
      </c>
      <c r="F56" s="3">
        <f t="shared" si="0"/>
        <v>-5.6905465757898385E-2</v>
      </c>
      <c r="G56" s="4">
        <v>28876</v>
      </c>
      <c r="H56" s="3">
        <f t="shared" si="1"/>
        <v>-7.1666473772874009E-2</v>
      </c>
      <c r="I56" s="4">
        <v>15620.2</v>
      </c>
      <c r="J56" s="3">
        <f t="shared" si="2"/>
        <v>-1.9844444653608552E-2</v>
      </c>
      <c r="K56" s="4">
        <v>6851.65</v>
      </c>
      <c r="L56" s="3">
        <f t="shared" si="3"/>
        <v>-0.13577109125194728</v>
      </c>
      <c r="M56" s="4">
        <v>29065.95</v>
      </c>
      <c r="N56" s="3">
        <f t="shared" si="4"/>
        <v>-1.624921097744025E-2</v>
      </c>
      <c r="O56" s="4">
        <v>267.45</v>
      </c>
      <c r="P56" s="3">
        <f t="shared" si="5"/>
        <v>-6.0919943820224795E-2</v>
      </c>
    </row>
    <row r="57" spans="1:16" x14ac:dyDescent="0.35">
      <c r="A57" s="2">
        <v>43705</v>
      </c>
      <c r="B57" s="4">
        <v>5.4</v>
      </c>
      <c r="C57" s="3">
        <v>3.2800000000000003E-2</v>
      </c>
      <c r="D57" t="str" cm="1">
        <f t="array" ref="D57">_xlfn.IFS(tblData[[#This Row],[Date]] &lt;= DATE(2020,5,31),"Rate Cut",tblData[[#This Row],[Date]] &lt;= DATE(2022,4,30),"Neutral",tblData[[#This Row],[Date]] &lt;= DATE(2024,6,30),"Rate Hike")</f>
        <v>Rate Cut</v>
      </c>
      <c r="E57" s="4">
        <v>11023.25</v>
      </c>
      <c r="F57" s="3">
        <f t="shared" si="0"/>
        <v>-8.5222162259399169E-3</v>
      </c>
      <c r="G57" s="4">
        <v>27427.85</v>
      </c>
      <c r="H57" s="3">
        <f t="shared" si="1"/>
        <v>-5.0150644133536551E-2</v>
      </c>
      <c r="I57" s="4">
        <v>16010.4</v>
      </c>
      <c r="J57" s="3">
        <f t="shared" si="2"/>
        <v>2.4980474001613226E-2</v>
      </c>
      <c r="K57" s="4">
        <v>7009.3</v>
      </c>
      <c r="L57" s="3">
        <f t="shared" si="3"/>
        <v>2.3009056212737158E-2</v>
      </c>
      <c r="M57" s="4">
        <v>29257.35</v>
      </c>
      <c r="N57" s="3">
        <f t="shared" si="4"/>
        <v>6.5850247454494974E-3</v>
      </c>
      <c r="O57" s="4">
        <v>267.2</v>
      </c>
      <c r="P57" s="3">
        <f t="shared" si="5"/>
        <v>-9.3475415965601051E-4</v>
      </c>
    </row>
    <row r="58" spans="1:16" x14ac:dyDescent="0.35">
      <c r="A58" s="2">
        <v>43736</v>
      </c>
      <c r="B58" s="4">
        <v>5.4</v>
      </c>
      <c r="C58" s="3">
        <v>3.9899999999999998E-2</v>
      </c>
      <c r="D58" t="str" cm="1">
        <f t="array" ref="D58">_xlfn.IFS(tblData[[#This Row],[Date]] &lt;= DATE(2020,5,31),"Rate Cut",tblData[[#This Row],[Date]] &lt;= DATE(2022,4,30),"Neutral",tblData[[#This Row],[Date]] &lt;= DATE(2024,6,30),"Rate Hike")</f>
        <v>Rate Cut</v>
      </c>
      <c r="E58" s="4">
        <v>11474.45</v>
      </c>
      <c r="F58" s="3">
        <f t="shared" si="0"/>
        <v>4.0931667158052368E-2</v>
      </c>
      <c r="G58" s="4">
        <v>29103.15</v>
      </c>
      <c r="H58" s="3">
        <f t="shared" si="1"/>
        <v>6.1080252371221333E-2</v>
      </c>
      <c r="I58" s="4">
        <v>15540.15</v>
      </c>
      <c r="J58" s="3">
        <f t="shared" si="2"/>
        <v>-2.9371533503222906E-2</v>
      </c>
      <c r="K58" s="4">
        <v>7493.15</v>
      </c>
      <c r="L58" s="3">
        <f t="shared" si="3"/>
        <v>6.9029717660821971E-2</v>
      </c>
      <c r="M58" s="4">
        <v>31134.5</v>
      </c>
      <c r="N58" s="3">
        <f t="shared" si="4"/>
        <v>6.4159946133193937E-2</v>
      </c>
      <c r="O58" s="4">
        <v>258.75</v>
      </c>
      <c r="P58" s="3">
        <f t="shared" si="5"/>
        <v>-3.1624251497005949E-2</v>
      </c>
    </row>
    <row r="59" spans="1:16" x14ac:dyDescent="0.35">
      <c r="A59" s="2">
        <v>43766</v>
      </c>
      <c r="B59" s="4">
        <v>5.15</v>
      </c>
      <c r="C59" s="3">
        <v>4.6199999999999998E-2</v>
      </c>
      <c r="D59" t="str" cm="1">
        <f t="array" ref="D59">_xlfn.IFS(tblData[[#This Row],[Date]] &lt;= DATE(2020,5,31),"Rate Cut",tblData[[#This Row],[Date]] &lt;= DATE(2022,4,30),"Neutral",tblData[[#This Row],[Date]] &lt;= DATE(2024,6,30),"Rate Hike")</f>
        <v>Rate Cut</v>
      </c>
      <c r="E59" s="4">
        <v>11877.45</v>
      </c>
      <c r="F59" s="3">
        <f t="shared" si="0"/>
        <v>3.5121509091939042E-2</v>
      </c>
      <c r="G59" s="4">
        <v>30066.25</v>
      </c>
      <c r="H59" s="3">
        <f t="shared" si="1"/>
        <v>3.3092637738526533E-2</v>
      </c>
      <c r="I59" s="4">
        <v>15559.4</v>
      </c>
      <c r="J59" s="3">
        <f t="shared" si="2"/>
        <v>1.2387267819165195E-3</v>
      </c>
      <c r="K59" s="4">
        <v>8449.5</v>
      </c>
      <c r="L59" s="3">
        <f t="shared" si="3"/>
        <v>0.12762990197713917</v>
      </c>
      <c r="M59" s="4">
        <v>32319.75</v>
      </c>
      <c r="N59" s="3">
        <f t="shared" si="4"/>
        <v>3.806870192230484E-2</v>
      </c>
      <c r="O59" s="4">
        <v>269</v>
      </c>
      <c r="P59" s="3">
        <f t="shared" si="5"/>
        <v>3.961352657004831E-2</v>
      </c>
    </row>
    <row r="60" spans="1:16" x14ac:dyDescent="0.35">
      <c r="A60" s="2">
        <v>43797</v>
      </c>
      <c r="B60" s="4">
        <v>5.15</v>
      </c>
      <c r="C60" s="3">
        <v>5.5399999999999998E-2</v>
      </c>
      <c r="D60" t="str" cm="1">
        <f t="array" ref="D60">_xlfn.IFS(tblData[[#This Row],[Date]] &lt;= DATE(2020,5,31),"Rate Cut",tblData[[#This Row],[Date]] &lt;= DATE(2022,4,30),"Neutral",tblData[[#This Row],[Date]] &lt;= DATE(2024,6,30),"Rate Hike")</f>
        <v>Rate Cut</v>
      </c>
      <c r="E60" s="4">
        <v>12056.05</v>
      </c>
      <c r="F60" s="3">
        <f t="shared" si="0"/>
        <v>1.503689765058986E-2</v>
      </c>
      <c r="G60" s="4">
        <v>31946.1</v>
      </c>
      <c r="H60" s="3">
        <f t="shared" si="1"/>
        <v>6.2523593730511737E-2</v>
      </c>
      <c r="I60" s="4">
        <v>14998.05</v>
      </c>
      <c r="J60" s="3">
        <f t="shared" si="2"/>
        <v>-3.607786932658074E-2</v>
      </c>
      <c r="K60" s="4">
        <v>8086</v>
      </c>
      <c r="L60" s="3">
        <f t="shared" si="3"/>
        <v>-4.3020297058997577E-2</v>
      </c>
      <c r="M60" s="4">
        <v>30975.5</v>
      </c>
      <c r="N60" s="3">
        <f t="shared" si="4"/>
        <v>-4.1592215286318734E-2</v>
      </c>
      <c r="O60" s="4">
        <v>282.05</v>
      </c>
      <c r="P60" s="3">
        <f t="shared" si="5"/>
        <v>4.8513011152416401E-2</v>
      </c>
    </row>
    <row r="61" spans="1:16" x14ac:dyDescent="0.35">
      <c r="A61" s="2">
        <v>43827</v>
      </c>
      <c r="B61" s="4">
        <v>5.15</v>
      </c>
      <c r="C61" s="3">
        <v>7.3499999999999996E-2</v>
      </c>
      <c r="D61" t="str" cm="1">
        <f t="array" ref="D61">_xlfn.IFS(tblData[[#This Row],[Date]] &lt;= DATE(2020,5,31),"Rate Cut",tblData[[#This Row],[Date]] &lt;= DATE(2022,4,30),"Neutral",tblData[[#This Row],[Date]] &lt;= DATE(2024,6,30),"Rate Hike")</f>
        <v>Rate Cut</v>
      </c>
      <c r="E61" s="4">
        <v>12168.45</v>
      </c>
      <c r="F61" s="3">
        <f t="shared" si="0"/>
        <v>9.3231199273395068E-3</v>
      </c>
      <c r="G61" s="4">
        <v>32161.65</v>
      </c>
      <c r="H61" s="3">
        <f t="shared" si="1"/>
        <v>6.7473024876276893E-3</v>
      </c>
      <c r="I61" s="4">
        <v>15652.4</v>
      </c>
      <c r="J61" s="3">
        <f t="shared" si="2"/>
        <v>4.3629005103996879E-2</v>
      </c>
      <c r="K61" s="4">
        <v>8248.2999999999993</v>
      </c>
      <c r="L61" s="3">
        <f t="shared" si="3"/>
        <v>2.0071728914172554E-2</v>
      </c>
      <c r="M61" s="4">
        <v>30121.5</v>
      </c>
      <c r="N61" s="3">
        <f t="shared" si="4"/>
        <v>-2.7570176429759004E-2</v>
      </c>
      <c r="O61" s="4">
        <v>298.55</v>
      </c>
      <c r="P61" s="3">
        <f t="shared" si="5"/>
        <v>5.8500265910299588E-2</v>
      </c>
    </row>
    <row r="62" spans="1:16" x14ac:dyDescent="0.35">
      <c r="A62" s="2">
        <v>43858</v>
      </c>
      <c r="B62" s="4">
        <v>5.15</v>
      </c>
      <c r="C62" s="3">
        <v>7.5899999999999995E-2</v>
      </c>
      <c r="D62" t="str" cm="1">
        <f t="array" ref="D62">_xlfn.IFS(tblData[[#This Row],[Date]] &lt;= DATE(2020,5,31),"Rate Cut",tblData[[#This Row],[Date]] &lt;= DATE(2022,4,30),"Neutral",tblData[[#This Row],[Date]] &lt;= DATE(2024,6,30),"Rate Hike")</f>
        <v>Rate Cut</v>
      </c>
      <c r="E62" s="4">
        <v>11962.1</v>
      </c>
      <c r="F62" s="3">
        <f t="shared" si="0"/>
        <v>-1.695778837896366E-2</v>
      </c>
      <c r="G62" s="4">
        <v>30833.599999999999</v>
      </c>
      <c r="H62" s="3">
        <f t="shared" si="1"/>
        <v>-4.1292968488868043E-2</v>
      </c>
      <c r="I62" s="4">
        <v>16144.15</v>
      </c>
      <c r="J62" s="3">
        <f t="shared" si="2"/>
        <v>3.1416907311338838E-2</v>
      </c>
      <c r="K62" s="4">
        <v>8086.55</v>
      </c>
      <c r="L62" s="3">
        <f t="shared" si="3"/>
        <v>-1.961010147545544E-2</v>
      </c>
      <c r="M62" s="4">
        <v>30775.3</v>
      </c>
      <c r="N62" s="3">
        <f t="shared" si="4"/>
        <v>2.1705426356589123E-2</v>
      </c>
      <c r="O62" s="4">
        <v>331.05</v>
      </c>
      <c r="P62" s="3">
        <f t="shared" si="5"/>
        <v>0.10885948752302796</v>
      </c>
    </row>
    <row r="63" spans="1:16" x14ac:dyDescent="0.35">
      <c r="A63" s="2">
        <v>43889</v>
      </c>
      <c r="B63" s="4">
        <v>5.15</v>
      </c>
      <c r="C63" s="3">
        <v>6.5799999999999997E-2</v>
      </c>
      <c r="D63" t="str" cm="1">
        <f t="array" ref="D63">_xlfn.IFS(tblData[[#This Row],[Date]] &lt;= DATE(2020,5,31),"Rate Cut",tblData[[#This Row],[Date]] &lt;= DATE(2022,4,30),"Neutral",tblData[[#This Row],[Date]] &lt;= DATE(2024,6,30),"Rate Hike")</f>
        <v>Rate Cut</v>
      </c>
      <c r="E63" s="4">
        <v>11201.75</v>
      </c>
      <c r="F63" s="3">
        <f t="shared" si="0"/>
        <v>-6.3563253943705558E-2</v>
      </c>
      <c r="G63" s="4">
        <v>29147.15</v>
      </c>
      <c r="H63" s="3">
        <f t="shared" si="1"/>
        <v>-5.4695202636085218E-2</v>
      </c>
      <c r="I63" s="4">
        <v>15212.95</v>
      </c>
      <c r="J63" s="3">
        <f t="shared" si="2"/>
        <v>-5.7680336220860121E-2</v>
      </c>
      <c r="K63" s="4">
        <v>6903.95</v>
      </c>
      <c r="L63" s="3">
        <f t="shared" si="3"/>
        <v>-0.1462428353253242</v>
      </c>
      <c r="M63" s="4">
        <v>29310.25</v>
      </c>
      <c r="N63" s="3">
        <f t="shared" si="4"/>
        <v>-4.7604734966027927E-2</v>
      </c>
      <c r="O63" s="4">
        <v>280.55</v>
      </c>
      <c r="P63" s="3">
        <f t="shared" si="5"/>
        <v>-0.15254493278960882</v>
      </c>
    </row>
    <row r="64" spans="1:16" x14ac:dyDescent="0.35">
      <c r="A64" s="2">
        <v>43918</v>
      </c>
      <c r="B64" s="4">
        <v>4.4000000000000004</v>
      </c>
      <c r="C64" s="3">
        <v>5.8400000000000001E-2</v>
      </c>
      <c r="D64" t="str" cm="1">
        <f t="array" ref="D64">_xlfn.IFS(tblData[[#This Row],[Date]] &lt;= DATE(2020,5,31),"Rate Cut",tblData[[#This Row],[Date]] &lt;= DATE(2022,4,30),"Neutral",tblData[[#This Row],[Date]] &lt;= DATE(2024,6,30),"Rate Hike")</f>
        <v>Rate Cut</v>
      </c>
      <c r="E64" s="4">
        <v>8597.75</v>
      </c>
      <c r="F64" s="3">
        <f t="shared" si="0"/>
        <v>-0.23246367755038275</v>
      </c>
      <c r="G64" s="4">
        <v>19144</v>
      </c>
      <c r="H64" s="3">
        <f t="shared" si="1"/>
        <v>-0.34319478919894403</v>
      </c>
      <c r="I64" s="4">
        <v>12763.65</v>
      </c>
      <c r="J64" s="3">
        <f t="shared" si="2"/>
        <v>-0.16100098928873105</v>
      </c>
      <c r="K64" s="4">
        <v>4731.3</v>
      </c>
      <c r="L64" s="3">
        <f t="shared" si="3"/>
        <v>-0.31469665915888728</v>
      </c>
      <c r="M64" s="4">
        <v>27319.200000000001</v>
      </c>
      <c r="N64" s="3">
        <f t="shared" si="4"/>
        <v>-6.7930160950520693E-2</v>
      </c>
      <c r="O64" s="4">
        <v>175.5</v>
      </c>
      <c r="P64" s="3">
        <f t="shared" si="5"/>
        <v>-0.37444305827838176</v>
      </c>
    </row>
    <row r="65" spans="1:16" x14ac:dyDescent="0.35">
      <c r="A65" s="2">
        <v>43949</v>
      </c>
      <c r="B65" s="4">
        <v>4.4000000000000004</v>
      </c>
      <c r="C65" s="3" t="s">
        <v>25</v>
      </c>
      <c r="D65" t="str" cm="1">
        <f t="array" ref="D65">_xlfn.IFS(tblData[[#This Row],[Date]] &lt;= DATE(2020,5,31),"Rate Cut",tblData[[#This Row],[Date]] &lt;= DATE(2022,4,30),"Neutral",tblData[[#This Row],[Date]] &lt;= DATE(2024,6,30),"Rate Hike")</f>
        <v>Rate Cut</v>
      </c>
      <c r="E65" s="4">
        <v>9859.9</v>
      </c>
      <c r="F65" s="3">
        <f t="shared" si="0"/>
        <v>0.14680003489284982</v>
      </c>
      <c r="G65" s="4">
        <v>21534.5</v>
      </c>
      <c r="H65" s="3">
        <f t="shared" si="1"/>
        <v>0.12486941078144588</v>
      </c>
      <c r="I65" s="4">
        <v>14108.35</v>
      </c>
      <c r="J65" s="3">
        <f t="shared" si="2"/>
        <v>0.10535387604642879</v>
      </c>
      <c r="K65" s="4">
        <v>5901.4</v>
      </c>
      <c r="L65" s="3">
        <f t="shared" si="3"/>
        <v>0.24731046435440565</v>
      </c>
      <c r="M65" s="4">
        <v>28669.3</v>
      </c>
      <c r="N65" s="3">
        <f t="shared" si="4"/>
        <v>4.9419455913789517E-2</v>
      </c>
      <c r="O65" s="4">
        <v>187.3</v>
      </c>
      <c r="P65" s="3">
        <f t="shared" si="5"/>
        <v>6.7236467236467298E-2</v>
      </c>
    </row>
    <row r="66" spans="1:16" x14ac:dyDescent="0.35">
      <c r="A66" s="2">
        <v>43979</v>
      </c>
      <c r="B66" s="4">
        <v>4</v>
      </c>
      <c r="C66" s="3" t="s">
        <v>25</v>
      </c>
      <c r="D66" t="str" cm="1">
        <f t="array" ref="D66">_xlfn.IFS(tblData[[#This Row],[Date]] &lt;= DATE(2020,5,31),"Rate Cut",tblData[[#This Row],[Date]] &lt;= DATE(2022,4,30),"Neutral",tblData[[#This Row],[Date]] &lt;= DATE(2024,6,30),"Rate Hike")</f>
        <v>Rate Cut</v>
      </c>
      <c r="E66" s="4">
        <v>9580.2999999999993</v>
      </c>
      <c r="F66" s="3">
        <f t="shared" si="0"/>
        <v>-2.8357285570847612E-2</v>
      </c>
      <c r="G66" s="4">
        <v>19297.25</v>
      </c>
      <c r="H66" s="3">
        <f t="shared" si="1"/>
        <v>-0.10389143003088068</v>
      </c>
      <c r="I66" s="4">
        <v>14010.5</v>
      </c>
      <c r="J66" s="3">
        <f t="shared" si="2"/>
        <v>-6.935609054212602E-3</v>
      </c>
      <c r="K66" s="4">
        <v>6218.8</v>
      </c>
      <c r="L66" s="3">
        <f t="shared" si="3"/>
        <v>5.3783847900498283E-2</v>
      </c>
      <c r="M66" s="4">
        <v>29296.95</v>
      </c>
      <c r="N66" s="3">
        <f t="shared" si="4"/>
        <v>2.1892756363078327E-2</v>
      </c>
      <c r="O66" s="4">
        <v>180.1</v>
      </c>
      <c r="P66" s="3">
        <f t="shared" si="5"/>
        <v>-3.8441003737319894E-2</v>
      </c>
    </row>
    <row r="67" spans="1:16" x14ac:dyDescent="0.35">
      <c r="A67" s="2">
        <v>44010</v>
      </c>
      <c r="B67" s="4">
        <v>4</v>
      </c>
      <c r="C67" s="3">
        <v>6.2300000000000001E-2</v>
      </c>
      <c r="D67" t="str" cm="1">
        <f t="array" ref="D67">_xlfn.IFS(tblData[[#This Row],[Date]] &lt;= DATE(2020,5,31),"Rate Cut",tblData[[#This Row],[Date]] &lt;= DATE(2022,4,30),"Neutral",tblData[[#This Row],[Date]] &lt;= DATE(2024,6,30),"Rate Hike")</f>
        <v>Neutral</v>
      </c>
      <c r="E67" s="4">
        <v>10302.1</v>
      </c>
      <c r="F67" s="3">
        <f t="shared" si="0"/>
        <v>7.5342108284709372E-2</v>
      </c>
      <c r="G67" s="4">
        <v>21370.15</v>
      </c>
      <c r="H67" s="3">
        <f t="shared" si="1"/>
        <v>0.10741945095803813</v>
      </c>
      <c r="I67" s="4">
        <v>14754.3</v>
      </c>
      <c r="J67" s="3">
        <f t="shared" si="2"/>
        <v>5.3088754862424557E-2</v>
      </c>
      <c r="K67" s="4">
        <v>6719.15</v>
      </c>
      <c r="L67" s="3">
        <f t="shared" si="3"/>
        <v>8.0457644561651678E-2</v>
      </c>
      <c r="M67" s="4">
        <v>30063.25</v>
      </c>
      <c r="N67" s="3">
        <f t="shared" si="4"/>
        <v>2.6156306373188991E-2</v>
      </c>
      <c r="O67" s="4">
        <v>202.65</v>
      </c>
      <c r="P67" s="3">
        <f t="shared" si="5"/>
        <v>0.12520821765685736</v>
      </c>
    </row>
    <row r="68" spans="1:16" x14ac:dyDescent="0.35">
      <c r="A68" s="2">
        <v>44040</v>
      </c>
      <c r="B68" s="4">
        <v>4</v>
      </c>
      <c r="C68" s="3">
        <v>6.7299999999999999E-2</v>
      </c>
      <c r="D68" t="str" cm="1">
        <f t="array" ref="D68">_xlfn.IFS(tblData[[#This Row],[Date]] &lt;= DATE(2020,5,31),"Rate Cut",tblData[[#This Row],[Date]] &lt;= DATE(2022,4,30),"Neutral",tblData[[#This Row],[Date]] &lt;= DATE(2024,6,30),"Rate Hike")</f>
        <v>Neutral</v>
      </c>
      <c r="E68" s="4">
        <v>11073.45</v>
      </c>
      <c r="F68" s="3">
        <f t="shared" ref="F68:F115" si="6">(E68-E67)/E67</f>
        <v>7.4873084128478692E-2</v>
      </c>
      <c r="G68" s="4">
        <v>21640.05</v>
      </c>
      <c r="H68" s="3">
        <f t="shared" ref="H68:H115" si="7">(G68-G67)/G67</f>
        <v>1.2629766286151374E-2</v>
      </c>
      <c r="I68" s="4">
        <v>18071.849999999999</v>
      </c>
      <c r="J68" s="3">
        <f t="shared" ref="J68:J115" si="8">(I68-I67)/I67</f>
        <v>0.22485309367438641</v>
      </c>
      <c r="K68" s="4">
        <v>7279.75</v>
      </c>
      <c r="L68" s="3">
        <f t="shared" ref="L68:L115" si="9">(K68-K67)/K67</f>
        <v>8.343317235066941E-2</v>
      </c>
      <c r="M68" s="4">
        <v>30872.45</v>
      </c>
      <c r="N68" s="3">
        <f t="shared" ref="N68:N115" si="10">(M68-M67)/M67</f>
        <v>2.6916584201641565E-2</v>
      </c>
      <c r="O68" s="4">
        <v>201</v>
      </c>
      <c r="P68" s="3">
        <f t="shared" ref="P68:P115" si="11">(O68-O67)/O67</f>
        <v>-8.1421169504071345E-3</v>
      </c>
    </row>
    <row r="69" spans="1:16" x14ac:dyDescent="0.35">
      <c r="A69" s="2">
        <v>44071</v>
      </c>
      <c r="B69" s="4">
        <v>4</v>
      </c>
      <c r="C69" s="3">
        <v>6.6900000000000001E-2</v>
      </c>
      <c r="D69" t="str" cm="1">
        <f t="array" ref="D69">_xlfn.IFS(tblData[[#This Row],[Date]] &lt;= DATE(2020,5,31),"Rate Cut",tblData[[#This Row],[Date]] &lt;= DATE(2022,4,30),"Neutral",tblData[[#This Row],[Date]] &lt;= DATE(2024,6,30),"Rate Hike")</f>
        <v>Neutral</v>
      </c>
      <c r="E69" s="4">
        <v>11387.5</v>
      </c>
      <c r="F69" s="3">
        <f t="shared" si="6"/>
        <v>2.8360628349791552E-2</v>
      </c>
      <c r="G69" s="4">
        <v>23754.35</v>
      </c>
      <c r="H69" s="3">
        <f t="shared" si="7"/>
        <v>9.7703101425366368E-2</v>
      </c>
      <c r="I69" s="4">
        <v>17928.849999999999</v>
      </c>
      <c r="J69" s="3">
        <f t="shared" si="8"/>
        <v>-7.9128589491391319E-3</v>
      </c>
      <c r="K69" s="4">
        <v>7840.35</v>
      </c>
      <c r="L69" s="3">
        <f t="shared" si="9"/>
        <v>7.700813901576295E-2</v>
      </c>
      <c r="M69" s="4">
        <v>30595.15</v>
      </c>
      <c r="N69" s="3">
        <f t="shared" si="10"/>
        <v>-8.982118361192561E-3</v>
      </c>
      <c r="O69" s="4">
        <v>222.75</v>
      </c>
      <c r="P69" s="3">
        <f t="shared" si="11"/>
        <v>0.10820895522388059</v>
      </c>
    </row>
    <row r="70" spans="1:16" x14ac:dyDescent="0.35">
      <c r="A70" s="2">
        <v>44102</v>
      </c>
      <c r="B70" s="4">
        <v>4</v>
      </c>
      <c r="C70" s="3">
        <v>7.2700000000000001E-2</v>
      </c>
      <c r="D70" t="str" cm="1">
        <f t="array" ref="D70">_xlfn.IFS(tblData[[#This Row],[Date]] &lt;= DATE(2020,5,31),"Rate Cut",tblData[[#This Row],[Date]] &lt;= DATE(2022,4,30),"Neutral",tblData[[#This Row],[Date]] &lt;= DATE(2024,6,30),"Rate Hike")</f>
        <v>Neutral</v>
      </c>
      <c r="E70" s="4">
        <v>11247.55</v>
      </c>
      <c r="F70" s="3">
        <f t="shared" si="6"/>
        <v>-1.2289791437980306E-2</v>
      </c>
      <c r="G70" s="4">
        <v>21451.8</v>
      </c>
      <c r="H70" s="3">
        <f t="shared" si="7"/>
        <v>-9.6931719874465069E-2</v>
      </c>
      <c r="I70" s="4">
        <v>19951.3</v>
      </c>
      <c r="J70" s="3">
        <f t="shared" si="8"/>
        <v>0.11280422336067293</v>
      </c>
      <c r="K70" s="4">
        <v>7908.1</v>
      </c>
      <c r="L70" s="3">
        <f t="shared" si="9"/>
        <v>8.6411958649805169E-3</v>
      </c>
      <c r="M70" s="4">
        <v>29841.75</v>
      </c>
      <c r="N70" s="3">
        <f t="shared" si="10"/>
        <v>-2.4624817985857281E-2</v>
      </c>
      <c r="O70" s="4">
        <v>211.9</v>
      </c>
      <c r="P70" s="3">
        <f t="shared" si="11"/>
        <v>-4.8709315375982019E-2</v>
      </c>
    </row>
    <row r="71" spans="1:16" x14ac:dyDescent="0.35">
      <c r="A71" s="2">
        <v>44132</v>
      </c>
      <c r="B71" s="4">
        <v>4</v>
      </c>
      <c r="C71" s="3">
        <v>7.6100000000000001E-2</v>
      </c>
      <c r="D71" t="str" cm="1">
        <f t="array" ref="D71">_xlfn.IFS(tblData[[#This Row],[Date]] &lt;= DATE(2020,5,31),"Rate Cut",tblData[[#This Row],[Date]] &lt;= DATE(2022,4,30),"Neutral",tblData[[#This Row],[Date]] &lt;= DATE(2024,6,30),"Rate Hike")</f>
        <v>Neutral</v>
      </c>
      <c r="E71" s="4">
        <v>11642.4</v>
      </c>
      <c r="F71" s="3">
        <f t="shared" si="6"/>
        <v>3.5105422958777721E-2</v>
      </c>
      <c r="G71" s="4">
        <v>23900.9</v>
      </c>
      <c r="H71" s="3">
        <f t="shared" si="7"/>
        <v>0.11416757568129492</v>
      </c>
      <c r="I71" s="4">
        <v>20916.849999999999</v>
      </c>
      <c r="J71" s="3">
        <f t="shared" si="8"/>
        <v>4.8395342659375548E-2</v>
      </c>
      <c r="K71" s="4">
        <v>7758.4</v>
      </c>
      <c r="L71" s="3">
        <f t="shared" si="9"/>
        <v>-1.8929957891276123E-2</v>
      </c>
      <c r="M71" s="4">
        <v>29428.45</v>
      </c>
      <c r="N71" s="3">
        <f t="shared" si="10"/>
        <v>-1.3849723960558589E-2</v>
      </c>
      <c r="O71" s="4">
        <v>228.2</v>
      </c>
      <c r="P71" s="3">
        <f t="shared" si="11"/>
        <v>7.6923076923076844E-2</v>
      </c>
    </row>
    <row r="72" spans="1:16" x14ac:dyDescent="0.35">
      <c r="A72" s="2">
        <v>44163</v>
      </c>
      <c r="B72" s="4">
        <v>4</v>
      </c>
      <c r="C72" s="3">
        <v>6.93E-2</v>
      </c>
      <c r="D72" t="str" cm="1">
        <f t="array" ref="D72">_xlfn.IFS(tblData[[#This Row],[Date]] &lt;= DATE(2020,5,31),"Rate Cut",tblData[[#This Row],[Date]] &lt;= DATE(2022,4,30),"Neutral",tblData[[#This Row],[Date]] &lt;= DATE(2024,6,30),"Rate Hike")</f>
        <v>Neutral</v>
      </c>
      <c r="E72" s="4">
        <v>12968.95</v>
      </c>
      <c r="F72" s="3">
        <f t="shared" si="6"/>
        <v>0.11394128358414082</v>
      </c>
      <c r="G72" s="4">
        <v>29609.05</v>
      </c>
      <c r="H72" s="3">
        <f t="shared" si="7"/>
        <v>0.23882573459576825</v>
      </c>
      <c r="I72" s="4">
        <v>21764.9</v>
      </c>
      <c r="J72" s="3">
        <f t="shared" si="8"/>
        <v>4.0543867742992033E-2</v>
      </c>
      <c r="K72" s="4">
        <v>8891.6</v>
      </c>
      <c r="L72" s="3">
        <f t="shared" si="9"/>
        <v>0.14606104351412671</v>
      </c>
      <c r="M72" s="4">
        <v>31718.799999999999</v>
      </c>
      <c r="N72" s="3">
        <f t="shared" si="10"/>
        <v>7.7827748318378936E-2</v>
      </c>
      <c r="O72" s="4">
        <v>261.2</v>
      </c>
      <c r="P72" s="3">
        <f t="shared" si="11"/>
        <v>0.1446099912357581</v>
      </c>
    </row>
    <row r="73" spans="1:16" x14ac:dyDescent="0.35">
      <c r="A73" s="2">
        <v>44193</v>
      </c>
      <c r="B73" s="4">
        <v>4</v>
      </c>
      <c r="C73" s="3">
        <v>4.5900000000000003E-2</v>
      </c>
      <c r="D73" t="str" cm="1">
        <f t="array" ref="D73">_xlfn.IFS(tblData[[#This Row],[Date]] &lt;= DATE(2020,5,31),"Rate Cut",tblData[[#This Row],[Date]] &lt;= DATE(2022,4,30),"Neutral",tblData[[#This Row],[Date]] &lt;= DATE(2024,6,30),"Rate Hike")</f>
        <v>Neutral</v>
      </c>
      <c r="E73" s="4">
        <v>13981.75</v>
      </c>
      <c r="F73" s="3">
        <f t="shared" si="6"/>
        <v>7.8094217342190325E-2</v>
      </c>
      <c r="G73" s="4">
        <v>31264.05</v>
      </c>
      <c r="H73" s="3">
        <f t="shared" si="7"/>
        <v>5.5895072621377585E-2</v>
      </c>
      <c r="I73" s="4">
        <v>24251.35</v>
      </c>
      <c r="J73" s="3">
        <f t="shared" si="8"/>
        <v>0.11424127838859802</v>
      </c>
      <c r="K73" s="4">
        <v>9193.5</v>
      </c>
      <c r="L73" s="3">
        <f t="shared" si="9"/>
        <v>3.3953394214764454E-2</v>
      </c>
      <c r="M73" s="4">
        <v>34177.1</v>
      </c>
      <c r="N73" s="3">
        <f t="shared" si="10"/>
        <v>7.7502932015082515E-2</v>
      </c>
      <c r="O73" s="4">
        <v>313.85000000000002</v>
      </c>
      <c r="P73" s="3">
        <f t="shared" si="11"/>
        <v>0.20156967840735082</v>
      </c>
    </row>
    <row r="74" spans="1:16" x14ac:dyDescent="0.35">
      <c r="A74" s="2">
        <v>44224</v>
      </c>
      <c r="B74" s="4">
        <v>4</v>
      </c>
      <c r="C74" s="3">
        <v>4.0599999999999997E-2</v>
      </c>
      <c r="D74" t="str" cm="1">
        <f t="array" ref="D74">_xlfn.IFS(tblData[[#This Row],[Date]] &lt;= DATE(2020,5,31),"Rate Cut",tblData[[#This Row],[Date]] &lt;= DATE(2022,4,30),"Neutral",tblData[[#This Row],[Date]] &lt;= DATE(2024,6,30),"Rate Hike")</f>
        <v>Neutral</v>
      </c>
      <c r="E74" s="4">
        <v>13634.6</v>
      </c>
      <c r="F74" s="3">
        <f t="shared" si="6"/>
        <v>-2.4828794678777667E-2</v>
      </c>
      <c r="G74" s="4">
        <v>30565.5</v>
      </c>
      <c r="H74" s="3">
        <f t="shared" si="7"/>
        <v>-2.2343554337969626E-2</v>
      </c>
      <c r="I74" s="4">
        <v>24645.75</v>
      </c>
      <c r="J74" s="3">
        <f t="shared" si="8"/>
        <v>1.6263012162209586E-2</v>
      </c>
      <c r="K74" s="4">
        <v>9813.15</v>
      </c>
      <c r="L74" s="3">
        <f t="shared" si="9"/>
        <v>6.7400881057268686E-2</v>
      </c>
      <c r="M74" s="4">
        <v>33121.050000000003</v>
      </c>
      <c r="N74" s="3">
        <f t="shared" si="10"/>
        <v>-3.0899344882977072E-2</v>
      </c>
      <c r="O74" s="4">
        <v>305.64999999999998</v>
      </c>
      <c r="P74" s="3">
        <f t="shared" si="11"/>
        <v>-2.612713079496589E-2</v>
      </c>
    </row>
    <row r="75" spans="1:16" x14ac:dyDescent="0.35">
      <c r="A75" s="2">
        <v>44255</v>
      </c>
      <c r="B75" s="4">
        <v>4</v>
      </c>
      <c r="C75" s="3">
        <v>5.0299999999999997E-2</v>
      </c>
      <c r="D75" t="str" cm="1">
        <f t="array" ref="D75">_xlfn.IFS(tblData[[#This Row],[Date]] &lt;= DATE(2020,5,31),"Rate Cut",tblData[[#This Row],[Date]] &lt;= DATE(2022,4,30),"Neutral",tblData[[#This Row],[Date]] &lt;= DATE(2024,6,30),"Rate Hike")</f>
        <v>Neutral</v>
      </c>
      <c r="E75" s="4">
        <v>14529.15</v>
      </c>
      <c r="F75" s="3">
        <f t="shared" si="6"/>
        <v>6.5608818740557059E-2</v>
      </c>
      <c r="G75" s="4">
        <v>34803.599999999999</v>
      </c>
      <c r="H75" s="3">
        <f t="shared" si="7"/>
        <v>0.13865632821318147</v>
      </c>
      <c r="I75" s="4">
        <v>24301.45</v>
      </c>
      <c r="J75" s="3">
        <f t="shared" si="8"/>
        <v>-1.3969954251747229E-2</v>
      </c>
      <c r="K75" s="4">
        <v>10169.9</v>
      </c>
      <c r="L75" s="3">
        <f t="shared" si="9"/>
        <v>3.635427971650286E-2</v>
      </c>
      <c r="M75" s="4">
        <v>32443.15</v>
      </c>
      <c r="N75" s="3">
        <f t="shared" si="10"/>
        <v>-2.046734629487898E-2</v>
      </c>
      <c r="O75" s="4">
        <v>349.8</v>
      </c>
      <c r="P75" s="3">
        <f t="shared" si="11"/>
        <v>0.14444626206445293</v>
      </c>
    </row>
    <row r="76" spans="1:16" x14ac:dyDescent="0.35">
      <c r="A76" s="2">
        <v>44283</v>
      </c>
      <c r="B76" s="4">
        <v>4</v>
      </c>
      <c r="C76" s="3">
        <v>5.5199999999999999E-2</v>
      </c>
      <c r="D76" t="str" cm="1">
        <f t="array" ref="D76">_xlfn.IFS(tblData[[#This Row],[Date]] &lt;= DATE(2020,5,31),"Rate Cut",tblData[[#This Row],[Date]] &lt;= DATE(2022,4,30),"Neutral",tblData[[#This Row],[Date]] &lt;= DATE(2024,6,30),"Rate Hike")</f>
        <v>Neutral</v>
      </c>
      <c r="E76" s="4">
        <v>14690.7</v>
      </c>
      <c r="F76" s="3">
        <f t="shared" si="6"/>
        <v>1.1119026233468655E-2</v>
      </c>
      <c r="G76" s="4">
        <v>33303.9</v>
      </c>
      <c r="H76" s="3">
        <f t="shared" si="7"/>
        <v>-4.3090369961728013E-2</v>
      </c>
      <c r="I76" s="4">
        <v>25855</v>
      </c>
      <c r="J76" s="3">
        <f t="shared" si="8"/>
        <v>6.3928284114733863E-2</v>
      </c>
      <c r="K76" s="4">
        <v>9862.4500000000007</v>
      </c>
      <c r="L76" s="3">
        <f t="shared" si="9"/>
        <v>-3.0231369040010121E-2</v>
      </c>
      <c r="M76" s="4">
        <v>34931.699999999997</v>
      </c>
      <c r="N76" s="3">
        <f t="shared" si="10"/>
        <v>7.6704943878753928E-2</v>
      </c>
      <c r="O76" s="4">
        <v>334.15</v>
      </c>
      <c r="P76" s="3">
        <f t="shared" si="11"/>
        <v>-4.4739851343625021E-2</v>
      </c>
    </row>
    <row r="77" spans="1:16" x14ac:dyDescent="0.35">
      <c r="A77" s="2">
        <v>44314</v>
      </c>
      <c r="B77" s="4">
        <v>4</v>
      </c>
      <c r="C77" s="3">
        <v>4.2299999999999997E-2</v>
      </c>
      <c r="D77" t="str" cm="1">
        <f t="array" ref="D77">_xlfn.IFS(tblData[[#This Row],[Date]] &lt;= DATE(2020,5,31),"Rate Cut",tblData[[#This Row],[Date]] &lt;= DATE(2022,4,30),"Neutral",tblData[[#This Row],[Date]] &lt;= DATE(2024,6,30),"Rate Hike")</f>
        <v>Neutral</v>
      </c>
      <c r="E77" s="4">
        <v>14631.1</v>
      </c>
      <c r="F77" s="3">
        <f t="shared" si="6"/>
        <v>-4.056988434860174E-3</v>
      </c>
      <c r="G77" s="4">
        <v>32781.800000000003</v>
      </c>
      <c r="H77" s="3">
        <f t="shared" si="7"/>
        <v>-1.5676842652061727E-2</v>
      </c>
      <c r="I77" s="4">
        <v>25664.45</v>
      </c>
      <c r="J77" s="3">
        <f t="shared" si="8"/>
        <v>-7.3699477857280711E-3</v>
      </c>
      <c r="K77" s="4">
        <v>9640.85</v>
      </c>
      <c r="L77" s="3">
        <f t="shared" si="9"/>
        <v>-2.2469061947082151E-2</v>
      </c>
      <c r="M77" s="4">
        <v>33623.449999999997</v>
      </c>
      <c r="N77" s="3">
        <f t="shared" si="10"/>
        <v>-3.745165565947263E-2</v>
      </c>
      <c r="O77" s="4">
        <v>309.60000000000002</v>
      </c>
      <c r="P77" s="3">
        <f t="shared" si="11"/>
        <v>-7.3469998503665881E-2</v>
      </c>
    </row>
    <row r="78" spans="1:16" x14ac:dyDescent="0.35">
      <c r="A78" s="2">
        <v>44344</v>
      </c>
      <c r="B78" s="4">
        <v>4</v>
      </c>
      <c r="C78" s="3">
        <v>6.3E-2</v>
      </c>
      <c r="D78" t="str" cm="1">
        <f t="array" ref="D78">_xlfn.IFS(tblData[[#This Row],[Date]] &lt;= DATE(2020,5,31),"Rate Cut",tblData[[#This Row],[Date]] &lt;= DATE(2022,4,30),"Neutral",tblData[[#This Row],[Date]] &lt;= DATE(2024,6,30),"Rate Hike")</f>
        <v>Neutral</v>
      </c>
      <c r="E78" s="4">
        <v>15582.8</v>
      </c>
      <c r="F78" s="3">
        <f t="shared" si="6"/>
        <v>6.5046373820150147E-2</v>
      </c>
      <c r="G78" s="4">
        <v>35526.65</v>
      </c>
      <c r="H78" s="3">
        <f t="shared" si="7"/>
        <v>8.3730911664399096E-2</v>
      </c>
      <c r="I78" s="4">
        <v>27115.05</v>
      </c>
      <c r="J78" s="3">
        <f t="shared" si="8"/>
        <v>5.6521764542002598E-2</v>
      </c>
      <c r="K78" s="4">
        <v>10491.85</v>
      </c>
      <c r="L78" s="3">
        <f t="shared" si="9"/>
        <v>8.8270225135750474E-2</v>
      </c>
      <c r="M78" s="4">
        <v>35243.1</v>
      </c>
      <c r="N78" s="3">
        <f t="shared" si="10"/>
        <v>4.8170250227148062E-2</v>
      </c>
      <c r="O78" s="4">
        <v>336.15</v>
      </c>
      <c r="P78" s="3">
        <f t="shared" si="11"/>
        <v>8.5755813953488219E-2</v>
      </c>
    </row>
    <row r="79" spans="1:16" x14ac:dyDescent="0.35">
      <c r="A79" s="2">
        <v>44375</v>
      </c>
      <c r="B79" s="4">
        <v>4</v>
      </c>
      <c r="C79" s="3">
        <v>6.2600000000000003E-2</v>
      </c>
      <c r="D79" t="str" cm="1">
        <f t="array" ref="D79">_xlfn.IFS(tblData[[#This Row],[Date]] &lt;= DATE(2020,5,31),"Rate Cut",tblData[[#This Row],[Date]] &lt;= DATE(2022,4,30),"Neutral",tblData[[#This Row],[Date]] &lt;= DATE(2024,6,30),"Rate Hike")</f>
        <v>Neutral</v>
      </c>
      <c r="E79" s="4">
        <v>15721.5</v>
      </c>
      <c r="F79" s="3">
        <f t="shared" si="6"/>
        <v>8.9008393870165011E-3</v>
      </c>
      <c r="G79" s="4">
        <v>34772.199999999997</v>
      </c>
      <c r="H79" s="3">
        <f t="shared" si="7"/>
        <v>-2.1236170593061949E-2</v>
      </c>
      <c r="I79" s="4">
        <v>29168</v>
      </c>
      <c r="J79" s="3">
        <f t="shared" si="8"/>
        <v>7.5712565530950557E-2</v>
      </c>
      <c r="K79" s="4">
        <v>10600.35</v>
      </c>
      <c r="L79" s="3">
        <f t="shared" si="9"/>
        <v>1.0341360198630365E-2</v>
      </c>
      <c r="M79" s="4">
        <v>36093.199999999997</v>
      </c>
      <c r="N79" s="3">
        <f t="shared" si="10"/>
        <v>2.4121033620765443E-2</v>
      </c>
      <c r="O79" s="4">
        <v>343.95</v>
      </c>
      <c r="P79" s="3">
        <f t="shared" si="11"/>
        <v>2.3203926818384686E-2</v>
      </c>
    </row>
    <row r="80" spans="1:16" x14ac:dyDescent="0.35">
      <c r="A80" s="2">
        <v>44405</v>
      </c>
      <c r="B80" s="4">
        <v>4</v>
      </c>
      <c r="C80" s="3">
        <v>5.5899999999999998E-2</v>
      </c>
      <c r="D80" t="str" cm="1">
        <f t="array" ref="D80">_xlfn.IFS(tblData[[#This Row],[Date]] &lt;= DATE(2020,5,31),"Rate Cut",tblData[[#This Row],[Date]] &lt;= DATE(2022,4,30),"Neutral",tblData[[#This Row],[Date]] &lt;= DATE(2024,6,30),"Rate Hike")</f>
        <v>Neutral</v>
      </c>
      <c r="E80" s="4">
        <v>15763.05</v>
      </c>
      <c r="F80" s="3">
        <f t="shared" si="6"/>
        <v>2.6428775880163644E-3</v>
      </c>
      <c r="G80" s="4">
        <v>34584.35</v>
      </c>
      <c r="H80" s="3">
        <f t="shared" si="7"/>
        <v>-5.402304139513708E-3</v>
      </c>
      <c r="I80" s="4">
        <v>30480.05</v>
      </c>
      <c r="J80" s="3">
        <f t="shared" si="8"/>
        <v>4.4982515085024662E-2</v>
      </c>
      <c r="K80" s="4">
        <v>10048.5</v>
      </c>
      <c r="L80" s="3">
        <f t="shared" si="9"/>
        <v>-5.2059601805600791E-2</v>
      </c>
      <c r="M80" s="4">
        <v>36051.9</v>
      </c>
      <c r="N80" s="3">
        <f t="shared" si="10"/>
        <v>-1.1442598605830362E-3</v>
      </c>
      <c r="O80" s="4">
        <v>398.65</v>
      </c>
      <c r="P80" s="3">
        <f t="shared" si="11"/>
        <v>0.15903474342200899</v>
      </c>
    </row>
    <row r="81" spans="1:16" x14ac:dyDescent="0.35">
      <c r="A81" s="2">
        <v>44436</v>
      </c>
      <c r="B81" s="4">
        <v>4</v>
      </c>
      <c r="C81" s="3">
        <v>5.2999999999999999E-2</v>
      </c>
      <c r="D81" t="str" cm="1">
        <f t="array" ref="D81">_xlfn.IFS(tblData[[#This Row],[Date]] &lt;= DATE(2020,5,31),"Rate Cut",tblData[[#This Row],[Date]] &lt;= DATE(2022,4,30),"Neutral",tblData[[#This Row],[Date]] &lt;= DATE(2024,6,30),"Rate Hike")</f>
        <v>Neutral</v>
      </c>
      <c r="E81" s="4">
        <v>17132.2</v>
      </c>
      <c r="F81" s="3">
        <f t="shared" si="6"/>
        <v>8.6858190515160555E-2</v>
      </c>
      <c r="G81" s="4">
        <v>36424.6</v>
      </c>
      <c r="H81" s="3">
        <f t="shared" si="7"/>
        <v>5.3210483932761496E-2</v>
      </c>
      <c r="I81" s="4">
        <v>34570.199999999997</v>
      </c>
      <c r="J81" s="3">
        <f t="shared" si="8"/>
        <v>0.13419105283619934</v>
      </c>
      <c r="K81" s="4">
        <v>10034.450000000001</v>
      </c>
      <c r="L81" s="3">
        <f t="shared" si="9"/>
        <v>-1.3982186395978776E-3</v>
      </c>
      <c r="M81" s="4">
        <v>39529.699999999997</v>
      </c>
      <c r="N81" s="3">
        <f t="shared" si="10"/>
        <v>9.6466483042502493E-2</v>
      </c>
      <c r="O81" s="4">
        <v>386.8</v>
      </c>
      <c r="P81" s="3">
        <f t="shared" si="11"/>
        <v>-2.9725322965006816E-2</v>
      </c>
    </row>
    <row r="82" spans="1:16" x14ac:dyDescent="0.35">
      <c r="A82" s="2">
        <v>44467</v>
      </c>
      <c r="B82" s="4">
        <v>4</v>
      </c>
      <c r="C82" s="3">
        <v>4.3499999999999997E-2</v>
      </c>
      <c r="D82" t="str" cm="1">
        <f t="array" ref="D82">_xlfn.IFS(tblData[[#This Row],[Date]] &lt;= DATE(2020,5,31),"Rate Cut",tblData[[#This Row],[Date]] &lt;= DATE(2022,4,30),"Neutral",tblData[[#This Row],[Date]] &lt;= DATE(2024,6,30),"Rate Hike")</f>
        <v>Neutral</v>
      </c>
      <c r="E82" s="4">
        <v>17618.150000000001</v>
      </c>
      <c r="F82" s="3">
        <f t="shared" si="6"/>
        <v>2.8364716732235246E-2</v>
      </c>
      <c r="G82" s="4">
        <v>37425.1</v>
      </c>
      <c r="H82" s="3">
        <f t="shared" si="7"/>
        <v>2.7467700400278933E-2</v>
      </c>
      <c r="I82" s="4">
        <v>35028</v>
      </c>
      <c r="J82" s="3">
        <f t="shared" si="8"/>
        <v>1.324261936581226E-2</v>
      </c>
      <c r="K82" s="4">
        <v>10598.45</v>
      </c>
      <c r="L82" s="3">
        <f t="shared" si="9"/>
        <v>5.6206369058593143E-2</v>
      </c>
      <c r="M82" s="4">
        <v>40426.550000000003</v>
      </c>
      <c r="N82" s="3">
        <f t="shared" si="10"/>
        <v>2.2688004209493264E-2</v>
      </c>
      <c r="O82" s="4">
        <v>513.79999999999995</v>
      </c>
      <c r="P82" s="3">
        <f t="shared" si="11"/>
        <v>0.32833505687693881</v>
      </c>
    </row>
    <row r="83" spans="1:16" x14ac:dyDescent="0.35">
      <c r="A83" s="2">
        <v>44497</v>
      </c>
      <c r="B83" s="4">
        <v>4</v>
      </c>
      <c r="C83" s="3">
        <v>4.48E-2</v>
      </c>
      <c r="D83" t="str" cm="1">
        <f t="array" ref="D83">_xlfn.IFS(tblData[[#This Row],[Date]] &lt;= DATE(2020,5,31),"Rate Cut",tblData[[#This Row],[Date]] &lt;= DATE(2022,4,30),"Neutral",tblData[[#This Row],[Date]] &lt;= DATE(2024,6,30),"Rate Hike")</f>
        <v>Neutral</v>
      </c>
      <c r="E83" s="4">
        <v>17671.650000000001</v>
      </c>
      <c r="F83" s="3">
        <f t="shared" si="6"/>
        <v>3.0366411910444624E-3</v>
      </c>
      <c r="G83" s="4">
        <v>39115.599999999999</v>
      </c>
      <c r="H83" s="3">
        <f t="shared" si="7"/>
        <v>4.517021998605214E-2</v>
      </c>
      <c r="I83" s="4">
        <v>34408.75</v>
      </c>
      <c r="J83" s="3">
        <f t="shared" si="8"/>
        <v>-1.7678714171519928E-2</v>
      </c>
      <c r="K83" s="4">
        <v>11297.45</v>
      </c>
      <c r="L83" s="3">
        <f t="shared" si="9"/>
        <v>6.5953040303063176E-2</v>
      </c>
      <c r="M83" s="4">
        <v>38222.1</v>
      </c>
      <c r="N83" s="3">
        <f t="shared" si="10"/>
        <v>-5.4529758290034744E-2</v>
      </c>
      <c r="O83" s="4">
        <v>498.7</v>
      </c>
      <c r="P83" s="3">
        <f t="shared" si="11"/>
        <v>-2.9388867263526599E-2</v>
      </c>
    </row>
    <row r="84" spans="1:16" x14ac:dyDescent="0.35">
      <c r="A84" s="2">
        <v>44528</v>
      </c>
      <c r="B84" s="4">
        <v>4</v>
      </c>
      <c r="C84" s="3">
        <v>4.9099999999999998E-2</v>
      </c>
      <c r="D84" t="str" cm="1">
        <f t="array" ref="D84">_xlfn.IFS(tblData[[#This Row],[Date]] &lt;= DATE(2020,5,31),"Rate Cut",tblData[[#This Row],[Date]] &lt;= DATE(2022,4,30),"Neutral",tblData[[#This Row],[Date]] &lt;= DATE(2024,6,30),"Rate Hike")</f>
        <v>Neutral</v>
      </c>
      <c r="E84" s="4">
        <v>16983.2</v>
      </c>
      <c r="F84" s="3">
        <f t="shared" si="6"/>
        <v>-3.8957878862471852E-2</v>
      </c>
      <c r="G84" s="4">
        <v>35695.300000000003</v>
      </c>
      <c r="H84" s="3">
        <f t="shared" si="7"/>
        <v>-8.7440816451748046E-2</v>
      </c>
      <c r="I84" s="4">
        <v>35043.75</v>
      </c>
      <c r="J84" s="3">
        <f t="shared" si="8"/>
        <v>1.8454608202855379E-2</v>
      </c>
      <c r="K84" s="4">
        <v>10603.55</v>
      </c>
      <c r="L84" s="3">
        <f t="shared" si="9"/>
        <v>-6.1420940123656349E-2</v>
      </c>
      <c r="M84" s="4">
        <v>37386.949999999997</v>
      </c>
      <c r="N84" s="3">
        <f t="shared" si="10"/>
        <v>-2.1849924520107516E-2</v>
      </c>
      <c r="O84" s="4">
        <v>487.6</v>
      </c>
      <c r="P84" s="3">
        <f t="shared" si="11"/>
        <v>-2.2257870463204262E-2</v>
      </c>
    </row>
    <row r="85" spans="1:16" x14ac:dyDescent="0.35">
      <c r="A85" s="2">
        <v>44558</v>
      </c>
      <c r="B85" s="4">
        <v>4</v>
      </c>
      <c r="C85" s="3">
        <v>5.6599999999999998E-2</v>
      </c>
      <c r="D85" t="str" cm="1">
        <f t="array" ref="D85">_xlfn.IFS(tblData[[#This Row],[Date]] &lt;= DATE(2020,5,31),"Rate Cut",tblData[[#This Row],[Date]] &lt;= DATE(2022,4,30),"Neutral",tblData[[#This Row],[Date]] &lt;= DATE(2024,6,30),"Rate Hike")</f>
        <v>Neutral</v>
      </c>
      <c r="E85" s="4">
        <v>17354.05</v>
      </c>
      <c r="F85" s="3">
        <f t="shared" si="6"/>
        <v>2.1836285270149237E-2</v>
      </c>
      <c r="G85" s="4">
        <v>35481.699999999997</v>
      </c>
      <c r="H85" s="3">
        <f t="shared" si="7"/>
        <v>-5.9839810843446001E-3</v>
      </c>
      <c r="I85" s="4">
        <v>38701</v>
      </c>
      <c r="J85" s="3">
        <f t="shared" si="8"/>
        <v>0.10436240413768504</v>
      </c>
      <c r="K85" s="4">
        <v>10936.9</v>
      </c>
      <c r="L85" s="3">
        <f t="shared" si="9"/>
        <v>3.1437584582521931E-2</v>
      </c>
      <c r="M85" s="4">
        <v>37579.949999999997</v>
      </c>
      <c r="N85" s="3">
        <f t="shared" si="10"/>
        <v>5.1622290665593214E-3</v>
      </c>
      <c r="O85" s="4">
        <v>484.15</v>
      </c>
      <c r="P85" s="3">
        <f t="shared" si="11"/>
        <v>-7.0754716981133005E-3</v>
      </c>
    </row>
    <row r="86" spans="1:16" x14ac:dyDescent="0.35">
      <c r="A86" s="2">
        <v>44589</v>
      </c>
      <c r="B86" s="4">
        <v>4</v>
      </c>
      <c r="C86" s="3">
        <v>6.0100000000000001E-2</v>
      </c>
      <c r="D86" t="str" cm="1">
        <f t="array" ref="D86">_xlfn.IFS(tblData[[#This Row],[Date]] &lt;= DATE(2020,5,31),"Rate Cut",tblData[[#This Row],[Date]] &lt;= DATE(2022,4,30),"Neutral",tblData[[#This Row],[Date]] &lt;= DATE(2024,6,30),"Rate Hike")</f>
        <v>Neutral</v>
      </c>
      <c r="E86" s="4">
        <v>17339.849999999999</v>
      </c>
      <c r="F86" s="3">
        <f t="shared" si="6"/>
        <v>-8.1825279977876795E-4</v>
      </c>
      <c r="G86" s="4">
        <v>37975.35</v>
      </c>
      <c r="H86" s="3">
        <f t="shared" si="7"/>
        <v>7.0279890760589311E-2</v>
      </c>
      <c r="I86" s="4">
        <v>34824.550000000003</v>
      </c>
      <c r="J86" s="3">
        <f t="shared" si="8"/>
        <v>-0.10016407844758526</v>
      </c>
      <c r="K86" s="4">
        <v>11703.5</v>
      </c>
      <c r="L86" s="3">
        <f t="shared" si="9"/>
        <v>7.0092987958196601E-2</v>
      </c>
      <c r="M86" s="4">
        <v>36467.25</v>
      </c>
      <c r="N86" s="3">
        <f t="shared" si="10"/>
        <v>-2.9608873880885875E-2</v>
      </c>
      <c r="O86" s="4">
        <v>480.25</v>
      </c>
      <c r="P86" s="3">
        <f t="shared" si="11"/>
        <v>-8.0553547454300881E-3</v>
      </c>
    </row>
    <row r="87" spans="1:16" x14ac:dyDescent="0.35">
      <c r="A87" s="2">
        <v>44620</v>
      </c>
      <c r="B87" s="4">
        <v>4</v>
      </c>
      <c r="C87" s="3">
        <v>6.0699999999999997E-2</v>
      </c>
      <c r="D87" t="str" cm="1">
        <f t="array" ref="D87">_xlfn.IFS(tblData[[#This Row],[Date]] &lt;= DATE(2020,5,31),"Rate Cut",tblData[[#This Row],[Date]] &lt;= DATE(2022,4,30),"Neutral",tblData[[#This Row],[Date]] &lt;= DATE(2024,6,30),"Rate Hike")</f>
        <v>Neutral</v>
      </c>
      <c r="E87" s="4">
        <v>16793.900000000001</v>
      </c>
      <c r="F87" s="3">
        <f t="shared" si="6"/>
        <v>-3.1485278131010194E-2</v>
      </c>
      <c r="G87" s="4">
        <v>36205.300000000003</v>
      </c>
      <c r="H87" s="3">
        <f t="shared" si="7"/>
        <v>-4.6610498652415205E-2</v>
      </c>
      <c r="I87" s="4">
        <v>33847.85</v>
      </c>
      <c r="J87" s="3">
        <f t="shared" si="8"/>
        <v>-2.8046306413148318E-2</v>
      </c>
      <c r="K87" s="4">
        <v>10820.55</v>
      </c>
      <c r="L87" s="3">
        <f t="shared" si="9"/>
        <v>-7.5443243474174457E-2</v>
      </c>
      <c r="M87" s="4">
        <v>35515.4</v>
      </c>
      <c r="N87" s="3">
        <f t="shared" si="10"/>
        <v>-2.610150203264569E-2</v>
      </c>
      <c r="O87" s="4">
        <v>436.4</v>
      </c>
      <c r="P87" s="3">
        <f t="shared" si="11"/>
        <v>-9.1306611140031288E-2</v>
      </c>
    </row>
    <row r="88" spans="1:16" x14ac:dyDescent="0.35">
      <c r="A88" s="2">
        <v>44648</v>
      </c>
      <c r="B88" s="4">
        <v>4</v>
      </c>
      <c r="C88" s="3">
        <v>6.9500000000000006E-2</v>
      </c>
      <c r="D88" t="str" cm="1">
        <f t="array" ref="D88">_xlfn.IFS(tblData[[#This Row],[Date]] &lt;= DATE(2020,5,31),"Rate Cut",tblData[[#This Row],[Date]] &lt;= DATE(2022,4,30),"Neutral",tblData[[#This Row],[Date]] &lt;= DATE(2024,6,30),"Rate Hike")</f>
        <v>Neutral</v>
      </c>
      <c r="E88" s="4">
        <v>17464.75</v>
      </c>
      <c r="F88" s="3">
        <f t="shared" si="6"/>
        <v>3.9946051840251427E-2</v>
      </c>
      <c r="G88" s="4">
        <v>36373.599999999999</v>
      </c>
      <c r="H88" s="3">
        <f t="shared" si="7"/>
        <v>4.6484906905893781E-3</v>
      </c>
      <c r="I88" s="4">
        <v>36317.199999999997</v>
      </c>
      <c r="J88" s="3">
        <f t="shared" si="8"/>
        <v>7.2954412170935484E-2</v>
      </c>
      <c r="K88" s="4">
        <v>10552.1</v>
      </c>
      <c r="L88" s="3">
        <f t="shared" si="9"/>
        <v>-2.4809274944434332E-2</v>
      </c>
      <c r="M88" s="4">
        <v>36287.75</v>
      </c>
      <c r="N88" s="3">
        <f t="shared" si="10"/>
        <v>2.1746904159885529E-2</v>
      </c>
      <c r="O88" s="4">
        <v>463.55</v>
      </c>
      <c r="P88" s="3">
        <f t="shared" si="11"/>
        <v>6.2213565536205398E-2</v>
      </c>
    </row>
    <row r="89" spans="1:16" x14ac:dyDescent="0.35">
      <c r="A89" s="2">
        <v>44679</v>
      </c>
      <c r="B89" s="4">
        <v>4</v>
      </c>
      <c r="C89" s="3">
        <v>7.7899999999999997E-2</v>
      </c>
      <c r="D89" t="str" cm="1">
        <f t="array" ref="D89">_xlfn.IFS(tblData[[#This Row],[Date]] &lt;= DATE(2020,5,31),"Rate Cut",tblData[[#This Row],[Date]] &lt;= DATE(2022,4,30),"Neutral",tblData[[#This Row],[Date]] &lt;= DATE(2024,6,30),"Rate Hike")</f>
        <v>Neutral</v>
      </c>
      <c r="E89" s="4">
        <v>17102.55</v>
      </c>
      <c r="F89" s="3">
        <f t="shared" si="6"/>
        <v>-2.0738916961307818E-2</v>
      </c>
      <c r="G89" s="4">
        <v>36088.15</v>
      </c>
      <c r="H89" s="3">
        <f t="shared" si="7"/>
        <v>-7.8477247234257017E-3</v>
      </c>
      <c r="I89" s="4">
        <v>31622.400000000001</v>
      </c>
      <c r="J89" s="3">
        <f t="shared" si="8"/>
        <v>-0.12927208044673036</v>
      </c>
      <c r="K89" s="4">
        <v>11078.1</v>
      </c>
      <c r="L89" s="3">
        <f t="shared" si="9"/>
        <v>4.9847897574890304E-2</v>
      </c>
      <c r="M89" s="4">
        <v>38204.15</v>
      </c>
      <c r="N89" s="3">
        <f t="shared" si="10"/>
        <v>5.2811210394692464E-2</v>
      </c>
      <c r="O89" s="4">
        <v>443.75</v>
      </c>
      <c r="P89" s="3">
        <f t="shared" si="11"/>
        <v>-4.2713838852335262E-2</v>
      </c>
    </row>
    <row r="90" spans="1:16" x14ac:dyDescent="0.35">
      <c r="A90" s="2">
        <v>44709</v>
      </c>
      <c r="B90" s="4">
        <v>4.4000000000000004</v>
      </c>
      <c r="C90" s="3">
        <v>7.0400000000000004E-2</v>
      </c>
      <c r="D90" t="str" cm="1">
        <f t="array" ref="D90">_xlfn.IFS(tblData[[#This Row],[Date]] &lt;= DATE(2020,5,31),"Rate Cut",tblData[[#This Row],[Date]] &lt;= DATE(2022,4,30),"Neutral",tblData[[#This Row],[Date]] &lt;= DATE(2024,6,30),"Rate Hike")</f>
        <v>Rate Hike</v>
      </c>
      <c r="E90" s="4">
        <v>16584.55</v>
      </c>
      <c r="F90" s="3">
        <f t="shared" si="6"/>
        <v>-3.0287881046978375E-2</v>
      </c>
      <c r="G90" s="4">
        <v>35487.4</v>
      </c>
      <c r="H90" s="3">
        <f t="shared" si="7"/>
        <v>-1.6646738610873651E-2</v>
      </c>
      <c r="I90" s="4">
        <v>29679.05</v>
      </c>
      <c r="J90" s="3">
        <f t="shared" si="8"/>
        <v>-6.1454854786480537E-2</v>
      </c>
      <c r="K90" s="4">
        <v>11586.6</v>
      </c>
      <c r="L90" s="3">
        <f t="shared" si="9"/>
        <v>4.5901372979120968E-2</v>
      </c>
      <c r="M90" s="4">
        <v>38713.449999999997</v>
      </c>
      <c r="N90" s="3">
        <f t="shared" si="10"/>
        <v>1.3331012468540607E-2</v>
      </c>
      <c r="O90" s="4">
        <v>411.7</v>
      </c>
      <c r="P90" s="3">
        <f t="shared" si="11"/>
        <v>-7.2225352112676083E-2</v>
      </c>
    </row>
    <row r="91" spans="1:16" x14ac:dyDescent="0.35">
      <c r="A91" s="2">
        <v>44740</v>
      </c>
      <c r="B91" s="4">
        <v>4.9000000000000004</v>
      </c>
      <c r="C91" s="3">
        <v>7.0099999999999996E-2</v>
      </c>
      <c r="D91" t="str" cm="1">
        <f t="array" ref="D91">_xlfn.IFS(tblData[[#This Row],[Date]] &lt;= DATE(2020,5,31),"Rate Cut",tblData[[#This Row],[Date]] &lt;= DATE(2022,4,30),"Neutral",tblData[[#This Row],[Date]] &lt;= DATE(2024,6,30),"Rate Hike")</f>
        <v>Rate Hike</v>
      </c>
      <c r="E91" s="4">
        <v>15780.25</v>
      </c>
      <c r="F91" s="3">
        <f t="shared" si="6"/>
        <v>-4.849694444528186E-2</v>
      </c>
      <c r="G91" s="4">
        <v>33425.1</v>
      </c>
      <c r="H91" s="3">
        <f t="shared" si="7"/>
        <v>-5.8113583976284619E-2</v>
      </c>
      <c r="I91" s="4">
        <v>27843.35</v>
      </c>
      <c r="J91" s="3">
        <f t="shared" si="8"/>
        <v>-6.1851710213096468E-2</v>
      </c>
      <c r="K91" s="4">
        <v>11701.15</v>
      </c>
      <c r="L91" s="3">
        <f t="shared" si="9"/>
        <v>9.8864205202560951E-3</v>
      </c>
      <c r="M91" s="4">
        <v>37664.550000000003</v>
      </c>
      <c r="N91" s="3">
        <f t="shared" si="10"/>
        <v>-2.7093942802824192E-2</v>
      </c>
      <c r="O91" s="4">
        <v>385.3</v>
      </c>
      <c r="P91" s="3">
        <f t="shared" si="11"/>
        <v>-6.4124362399805623E-2</v>
      </c>
    </row>
    <row r="92" spans="1:16" x14ac:dyDescent="0.35">
      <c r="A92" s="2">
        <v>44770</v>
      </c>
      <c r="B92" s="4">
        <v>4.9000000000000004</v>
      </c>
      <c r="C92" s="3">
        <v>6.7100000000000007E-2</v>
      </c>
      <c r="D92" t="str" cm="1">
        <f t="array" ref="D92">_xlfn.IFS(tblData[[#This Row],[Date]] &lt;= DATE(2020,5,31),"Rate Cut",tblData[[#This Row],[Date]] &lt;= DATE(2022,4,30),"Neutral",tblData[[#This Row],[Date]] &lt;= DATE(2024,6,30),"Rate Hike")</f>
        <v>Rate Hike</v>
      </c>
      <c r="E92" s="4">
        <v>17158.25</v>
      </c>
      <c r="F92" s="3">
        <f t="shared" si="6"/>
        <v>8.7324345305049039E-2</v>
      </c>
      <c r="G92" s="4">
        <v>37491.4</v>
      </c>
      <c r="H92" s="3">
        <f t="shared" si="7"/>
        <v>0.12165408630041505</v>
      </c>
      <c r="I92" s="4">
        <v>29152.3</v>
      </c>
      <c r="J92" s="3">
        <f t="shared" si="8"/>
        <v>4.7011225301553182E-2</v>
      </c>
      <c r="K92" s="4">
        <v>12543.2</v>
      </c>
      <c r="L92" s="3">
        <f t="shared" si="9"/>
        <v>7.1963012182563346E-2</v>
      </c>
      <c r="M92" s="4">
        <v>42487.4</v>
      </c>
      <c r="N92" s="3">
        <f t="shared" si="10"/>
        <v>0.12804746107413995</v>
      </c>
      <c r="O92" s="4">
        <v>450.95</v>
      </c>
      <c r="P92" s="3">
        <f t="shared" si="11"/>
        <v>0.17038671165325714</v>
      </c>
    </row>
    <row r="93" spans="1:16" x14ac:dyDescent="0.35">
      <c r="A93" s="2">
        <v>44801</v>
      </c>
      <c r="B93" s="4">
        <v>5.4</v>
      </c>
      <c r="C93" s="3">
        <v>7.0000000000000007E-2</v>
      </c>
      <c r="D93" t="str" cm="1">
        <f t="array" ref="D93">_xlfn.IFS(tblData[[#This Row],[Date]] &lt;= DATE(2020,5,31),"Rate Cut",tblData[[#This Row],[Date]] &lt;= DATE(2022,4,30),"Neutral",tblData[[#This Row],[Date]] &lt;= DATE(2024,6,30),"Rate Hike")</f>
        <v>Rate Hike</v>
      </c>
      <c r="E93" s="4">
        <v>17759.3</v>
      </c>
      <c r="F93" s="3">
        <f t="shared" si="6"/>
        <v>3.5029796162195988E-2</v>
      </c>
      <c r="G93" s="4">
        <v>39536.75</v>
      </c>
      <c r="H93" s="3">
        <f t="shared" si="7"/>
        <v>5.455517798748509E-2</v>
      </c>
      <c r="I93" s="4">
        <v>28407.9</v>
      </c>
      <c r="J93" s="3">
        <f t="shared" si="8"/>
        <v>-2.5534863458457749E-2</v>
      </c>
      <c r="K93" s="4">
        <v>13217.35</v>
      </c>
      <c r="L93" s="3">
        <f t="shared" si="9"/>
        <v>5.3746252949805437E-2</v>
      </c>
      <c r="M93" s="4">
        <v>43821.15</v>
      </c>
      <c r="N93" s="3">
        <f t="shared" si="10"/>
        <v>3.1391659644977095E-2</v>
      </c>
      <c r="O93" s="4">
        <v>463.2</v>
      </c>
      <c r="P93" s="3">
        <f t="shared" si="11"/>
        <v>2.716487415456259E-2</v>
      </c>
    </row>
    <row r="94" spans="1:16" x14ac:dyDescent="0.35">
      <c r="A94" s="2">
        <v>44832</v>
      </c>
      <c r="B94" s="4">
        <v>5.9</v>
      </c>
      <c r="C94" s="3">
        <v>7.4099999999999999E-2</v>
      </c>
      <c r="D94" t="str" cm="1">
        <f t="array" ref="D94">_xlfn.IFS(tblData[[#This Row],[Date]] &lt;= DATE(2020,5,31),"Rate Cut",tblData[[#This Row],[Date]] &lt;= DATE(2022,4,30),"Neutral",tblData[[#This Row],[Date]] &lt;= DATE(2024,6,30),"Rate Hike")</f>
        <v>Rate Hike</v>
      </c>
      <c r="E94" s="4">
        <v>17094.349999999999</v>
      </c>
      <c r="F94" s="3">
        <f t="shared" si="6"/>
        <v>-3.7442354146841418E-2</v>
      </c>
      <c r="G94" s="4">
        <v>38631.949999999997</v>
      </c>
      <c r="H94" s="3">
        <f t="shared" si="7"/>
        <v>-2.2885037338678645E-2</v>
      </c>
      <c r="I94" s="4">
        <v>26981.15</v>
      </c>
      <c r="J94" s="3">
        <f t="shared" si="8"/>
        <v>-5.0223705377729431E-2</v>
      </c>
      <c r="K94" s="4">
        <v>12699.3</v>
      </c>
      <c r="L94" s="3">
        <f t="shared" si="9"/>
        <v>-3.9194694851842543E-2</v>
      </c>
      <c r="M94" s="4">
        <v>44405.65</v>
      </c>
      <c r="N94" s="3">
        <f t="shared" si="10"/>
        <v>1.3338308100084092E-2</v>
      </c>
      <c r="O94" s="4">
        <v>424</v>
      </c>
      <c r="P94" s="3">
        <f t="shared" si="11"/>
        <v>-8.4628670120898072E-2</v>
      </c>
    </row>
    <row r="95" spans="1:16" x14ac:dyDescent="0.35">
      <c r="A95" s="2">
        <v>44862</v>
      </c>
      <c r="B95" s="4">
        <v>5.9</v>
      </c>
      <c r="C95" s="3">
        <v>6.7699999999999996E-2</v>
      </c>
      <c r="D95" t="str" cm="1">
        <f t="array" ref="D95">_xlfn.IFS(tblData[[#This Row],[Date]] &lt;= DATE(2020,5,31),"Rate Cut",tblData[[#This Row],[Date]] &lt;= DATE(2022,4,30),"Neutral",tblData[[#This Row],[Date]] &lt;= DATE(2024,6,30),"Rate Hike")</f>
        <v>Rate Hike</v>
      </c>
      <c r="E95" s="4">
        <v>18012.2</v>
      </c>
      <c r="F95" s="3">
        <f t="shared" si="6"/>
        <v>5.3693179325332768E-2</v>
      </c>
      <c r="G95" s="4">
        <v>41307.9</v>
      </c>
      <c r="H95" s="3">
        <f t="shared" si="7"/>
        <v>6.9267795179896549E-2</v>
      </c>
      <c r="I95" s="4">
        <v>28727.599999999999</v>
      </c>
      <c r="J95" s="3">
        <f t="shared" si="8"/>
        <v>6.4728523432099713E-2</v>
      </c>
      <c r="K95" s="4">
        <v>13381.65</v>
      </c>
      <c r="L95" s="3">
        <f t="shared" si="9"/>
        <v>5.3731308024851793E-2</v>
      </c>
      <c r="M95" s="4">
        <v>44296.3</v>
      </c>
      <c r="N95" s="3">
        <f t="shared" si="10"/>
        <v>-2.462524476052001E-3</v>
      </c>
      <c r="O95" s="4">
        <v>438.65</v>
      </c>
      <c r="P95" s="3">
        <f t="shared" si="11"/>
        <v>3.4551886792452774E-2</v>
      </c>
    </row>
    <row r="96" spans="1:16" x14ac:dyDescent="0.35">
      <c r="A96" s="2">
        <v>44893</v>
      </c>
      <c r="B96" s="4">
        <v>5.9</v>
      </c>
      <c r="C96" s="3">
        <v>5.8799999999999998E-2</v>
      </c>
      <c r="D96" t="str" cm="1">
        <f t="array" ref="D96">_xlfn.IFS(tblData[[#This Row],[Date]] &lt;= DATE(2020,5,31),"Rate Cut",tblData[[#This Row],[Date]] &lt;= DATE(2022,4,30),"Neutral",tblData[[#This Row],[Date]] &lt;= DATE(2024,6,30),"Rate Hike")</f>
        <v>Rate Hike</v>
      </c>
      <c r="E96" s="4">
        <v>18758.349999999999</v>
      </c>
      <c r="F96" s="3">
        <f t="shared" si="6"/>
        <v>4.1424701035964392E-2</v>
      </c>
      <c r="G96" s="4">
        <v>43231</v>
      </c>
      <c r="H96" s="3">
        <f t="shared" si="7"/>
        <v>4.6555259405585817E-2</v>
      </c>
      <c r="I96" s="4">
        <v>30391.7</v>
      </c>
      <c r="J96" s="3">
        <f t="shared" si="8"/>
        <v>5.7926871719183023E-2</v>
      </c>
      <c r="K96" s="4">
        <v>13231.85</v>
      </c>
      <c r="L96" s="3">
        <f t="shared" si="9"/>
        <v>-1.1194434169179382E-2</v>
      </c>
      <c r="M96" s="4">
        <v>45536.55</v>
      </c>
      <c r="N96" s="3">
        <f t="shared" si="10"/>
        <v>2.7998952508448784E-2</v>
      </c>
      <c r="O96" s="4">
        <v>450.15</v>
      </c>
      <c r="P96" s="3">
        <f t="shared" si="11"/>
        <v>2.6216801550210875E-2</v>
      </c>
    </row>
    <row r="97" spans="1:16" x14ac:dyDescent="0.35">
      <c r="A97" s="2">
        <v>44923</v>
      </c>
      <c r="B97" s="4">
        <v>6.25</v>
      </c>
      <c r="C97" s="3">
        <v>5.7200000000000001E-2</v>
      </c>
      <c r="D97" t="str" cm="1">
        <f t="array" ref="D97">_xlfn.IFS(tblData[[#This Row],[Date]] &lt;= DATE(2020,5,31),"Rate Cut",tblData[[#This Row],[Date]] &lt;= DATE(2022,4,30),"Neutral",tblData[[#This Row],[Date]] &lt;= DATE(2024,6,30),"Rate Hike")</f>
        <v>Rate Hike</v>
      </c>
      <c r="E97" s="4">
        <v>18105.3</v>
      </c>
      <c r="F97" s="3">
        <f t="shared" si="6"/>
        <v>-3.4813829574562756E-2</v>
      </c>
      <c r="G97" s="4">
        <v>42986.45</v>
      </c>
      <c r="H97" s="3">
        <f t="shared" si="7"/>
        <v>-5.6568203372580539E-3</v>
      </c>
      <c r="I97" s="4">
        <v>28621.7</v>
      </c>
      <c r="J97" s="3">
        <f t="shared" si="8"/>
        <v>-5.82395851498929E-2</v>
      </c>
      <c r="K97" s="4">
        <v>12611.7</v>
      </c>
      <c r="L97" s="3">
        <f t="shared" si="9"/>
        <v>-4.6867973866088236E-2</v>
      </c>
      <c r="M97" s="4">
        <v>44171.45</v>
      </c>
      <c r="N97" s="3">
        <f t="shared" si="10"/>
        <v>-2.9978116480058454E-2</v>
      </c>
      <c r="O97" s="4">
        <v>431.8</v>
      </c>
      <c r="P97" s="3">
        <f t="shared" si="11"/>
        <v>-4.0764189714539524E-2</v>
      </c>
    </row>
    <row r="98" spans="1:16" x14ac:dyDescent="0.35">
      <c r="A98" s="2">
        <v>44954</v>
      </c>
      <c r="B98" s="4">
        <v>6.5</v>
      </c>
      <c r="C98" s="3">
        <v>6.5199999999999994E-2</v>
      </c>
      <c r="D98" t="str" cm="1">
        <f t="array" ref="D98">_xlfn.IFS(tblData[[#This Row],[Date]] &lt;= DATE(2020,5,31),"Rate Cut",tblData[[#This Row],[Date]] &lt;= DATE(2022,4,30),"Neutral",tblData[[#This Row],[Date]] &lt;= DATE(2024,6,30),"Rate Hike")</f>
        <v>Rate Hike</v>
      </c>
      <c r="E98" s="4">
        <v>17662.150000000001</v>
      </c>
      <c r="F98" s="3">
        <f t="shared" si="6"/>
        <v>-2.4476258333195132E-2</v>
      </c>
      <c r="G98" s="4">
        <v>40655.050000000003</v>
      </c>
      <c r="H98" s="3">
        <f t="shared" si="7"/>
        <v>-5.4235695201627361E-2</v>
      </c>
      <c r="I98" s="4">
        <v>29740.35</v>
      </c>
      <c r="J98" s="3">
        <f t="shared" si="8"/>
        <v>3.9083981734138705E-2</v>
      </c>
      <c r="K98" s="4">
        <v>13323.9</v>
      </c>
      <c r="L98" s="3">
        <f t="shared" si="9"/>
        <v>5.6471371821403847E-2</v>
      </c>
      <c r="M98" s="4">
        <v>44456.9</v>
      </c>
      <c r="N98" s="3">
        <f t="shared" si="10"/>
        <v>6.4623189865853255E-3</v>
      </c>
      <c r="O98" s="4">
        <v>411.55</v>
      </c>
      <c r="P98" s="3">
        <f t="shared" si="11"/>
        <v>-4.68967114404817E-2</v>
      </c>
    </row>
    <row r="99" spans="1:16" x14ac:dyDescent="0.35">
      <c r="A99" s="2">
        <v>44985</v>
      </c>
      <c r="B99" s="4">
        <v>6.5</v>
      </c>
      <c r="C99" s="3">
        <v>6.4399999999999999E-2</v>
      </c>
      <c r="D99" t="str" cm="1">
        <f t="array" ref="D99">_xlfn.IFS(tblData[[#This Row],[Date]] &lt;= DATE(2020,5,31),"Rate Cut",tblData[[#This Row],[Date]] &lt;= DATE(2022,4,30),"Neutral",tblData[[#This Row],[Date]] &lt;= DATE(2024,6,30),"Rate Hike")</f>
        <v>Rate Hike</v>
      </c>
      <c r="E99" s="4">
        <v>17303.95</v>
      </c>
      <c r="F99" s="3">
        <f t="shared" si="6"/>
        <v>-2.0280656658447624E-2</v>
      </c>
      <c r="G99" s="4">
        <v>40269.050000000003</v>
      </c>
      <c r="H99" s="3">
        <f t="shared" si="7"/>
        <v>-9.4945154415011172E-3</v>
      </c>
      <c r="I99" s="4">
        <v>29663.95</v>
      </c>
      <c r="J99" s="3">
        <f t="shared" si="8"/>
        <v>-2.5689005004984077E-3</v>
      </c>
      <c r="K99" s="4">
        <v>12731.8</v>
      </c>
      <c r="L99" s="3">
        <f t="shared" si="9"/>
        <v>-4.4438940550439461E-2</v>
      </c>
      <c r="M99" s="4">
        <v>44940.45</v>
      </c>
      <c r="N99" s="3">
        <f t="shared" si="10"/>
        <v>1.0876826769297805E-2</v>
      </c>
      <c r="O99" s="4">
        <v>393.2</v>
      </c>
      <c r="P99" s="3">
        <f t="shared" si="11"/>
        <v>-4.458753492892728E-2</v>
      </c>
    </row>
    <row r="100" spans="1:16" x14ac:dyDescent="0.35">
      <c r="A100" s="2">
        <v>45013</v>
      </c>
      <c r="B100" s="4">
        <v>6.5</v>
      </c>
      <c r="C100" s="3">
        <v>5.6599999999999998E-2</v>
      </c>
      <c r="D100" t="str" cm="1">
        <f t="array" ref="D100">_xlfn.IFS(tblData[[#This Row],[Date]] &lt;= DATE(2020,5,31),"Rate Cut",tblData[[#This Row],[Date]] &lt;= DATE(2022,4,30),"Neutral",tblData[[#This Row],[Date]] &lt;= DATE(2024,6,30),"Rate Hike")</f>
        <v>Rate Hike</v>
      </c>
      <c r="E100" s="4">
        <v>17359.75</v>
      </c>
      <c r="F100" s="3">
        <f t="shared" si="6"/>
        <v>3.2246972512056074E-3</v>
      </c>
      <c r="G100" s="4">
        <v>40608.65</v>
      </c>
      <c r="H100" s="3">
        <f t="shared" si="7"/>
        <v>8.433275679460988E-3</v>
      </c>
      <c r="I100" s="4">
        <v>28698.6</v>
      </c>
      <c r="J100" s="3">
        <f t="shared" si="8"/>
        <v>-3.2542867689569398E-2</v>
      </c>
      <c r="K100" s="4">
        <v>12243.8</v>
      </c>
      <c r="L100" s="3">
        <f t="shared" si="9"/>
        <v>-3.8329222890714588E-2</v>
      </c>
      <c r="M100" s="4">
        <v>45904.9</v>
      </c>
      <c r="N100" s="3">
        <f t="shared" si="10"/>
        <v>2.1460621778375703E-2</v>
      </c>
      <c r="O100" s="4">
        <v>387.35</v>
      </c>
      <c r="P100" s="3">
        <f t="shared" si="11"/>
        <v>-1.4877924720244065E-2</v>
      </c>
    </row>
    <row r="101" spans="1:16" x14ac:dyDescent="0.35">
      <c r="A101" s="2">
        <v>45044</v>
      </c>
      <c r="B101" s="4">
        <v>6.5</v>
      </c>
      <c r="C101" s="3">
        <v>4.7E-2</v>
      </c>
      <c r="D101" t="str" cm="1">
        <f t="array" ref="D101">_xlfn.IFS(tblData[[#This Row],[Date]] &lt;= DATE(2020,5,31),"Rate Cut",tblData[[#This Row],[Date]] &lt;= DATE(2022,4,30),"Neutral",tblData[[#This Row],[Date]] &lt;= DATE(2024,6,30),"Rate Hike")</f>
        <v>Rate Hike</v>
      </c>
      <c r="E101" s="4">
        <v>18065</v>
      </c>
      <c r="F101" s="3">
        <f t="shared" si="6"/>
        <v>4.0625585045867593E-2</v>
      </c>
      <c r="G101" s="4">
        <v>43233.9</v>
      </c>
      <c r="H101" s="3">
        <f t="shared" si="7"/>
        <v>6.4647556616632171E-2</v>
      </c>
      <c r="I101" s="4">
        <v>27708.2</v>
      </c>
      <c r="J101" s="3">
        <f t="shared" si="8"/>
        <v>-3.4510394235258791E-2</v>
      </c>
      <c r="K101" s="4">
        <v>13189.25</v>
      </c>
      <c r="L101" s="3">
        <f t="shared" si="9"/>
        <v>7.7218673941096785E-2</v>
      </c>
      <c r="M101" s="4">
        <v>47814.1</v>
      </c>
      <c r="N101" s="3">
        <f t="shared" si="10"/>
        <v>4.1590331315393282E-2</v>
      </c>
      <c r="O101" s="4">
        <v>445.1</v>
      </c>
      <c r="P101" s="3">
        <f t="shared" si="11"/>
        <v>0.14908997031108814</v>
      </c>
    </row>
    <row r="102" spans="1:16" x14ac:dyDescent="0.35">
      <c r="A102" s="2">
        <v>45074</v>
      </c>
      <c r="B102" s="4">
        <v>6.5</v>
      </c>
      <c r="C102" s="3">
        <v>4.3099999999999999E-2</v>
      </c>
      <c r="D102" t="str" cm="1">
        <f t="array" ref="D102">_xlfn.IFS(tblData[[#This Row],[Date]] &lt;= DATE(2020,5,31),"Rate Cut",tblData[[#This Row],[Date]] &lt;= DATE(2022,4,30),"Neutral",tblData[[#This Row],[Date]] &lt;= DATE(2024,6,30),"Rate Hike")</f>
        <v>Rate Hike</v>
      </c>
      <c r="E102" s="4">
        <v>18534.400000000001</v>
      </c>
      <c r="F102" s="3">
        <f t="shared" si="6"/>
        <v>2.5983946858566368E-2</v>
      </c>
      <c r="G102" s="4">
        <v>44128.15</v>
      </c>
      <c r="H102" s="3">
        <f t="shared" si="7"/>
        <v>2.0684000286811968E-2</v>
      </c>
      <c r="I102" s="4">
        <v>29319.75</v>
      </c>
      <c r="J102" s="3">
        <f t="shared" si="8"/>
        <v>5.8161482882323617E-2</v>
      </c>
      <c r="K102" s="4">
        <v>14199</v>
      </c>
      <c r="L102" s="3">
        <f t="shared" si="9"/>
        <v>7.655856094925792E-2</v>
      </c>
      <c r="M102" s="4">
        <v>51042.75</v>
      </c>
      <c r="N102" s="3">
        <f t="shared" si="10"/>
        <v>6.7525060599279318E-2</v>
      </c>
      <c r="O102" s="4">
        <v>478.8</v>
      </c>
      <c r="P102" s="3">
        <f t="shared" si="11"/>
        <v>7.571332284879799E-2</v>
      </c>
    </row>
    <row r="103" spans="1:16" x14ac:dyDescent="0.35">
      <c r="A103" s="2">
        <v>45105</v>
      </c>
      <c r="B103" s="4">
        <v>6.5</v>
      </c>
      <c r="C103" s="3">
        <v>4.87E-2</v>
      </c>
      <c r="D103" t="str" cm="1">
        <f t="array" ref="D103">_xlfn.IFS(tblData[[#This Row],[Date]] &lt;= DATE(2020,5,31),"Rate Cut",tblData[[#This Row],[Date]] &lt;= DATE(2022,4,30),"Neutral",tblData[[#This Row],[Date]] &lt;= DATE(2024,6,30),"Rate Hike")</f>
        <v>Rate Hike</v>
      </c>
      <c r="E103" s="4">
        <v>19189.05</v>
      </c>
      <c r="F103" s="3">
        <f t="shared" si="6"/>
        <v>3.5320808874309273E-2</v>
      </c>
      <c r="G103" s="4">
        <v>44747.35</v>
      </c>
      <c r="H103" s="3">
        <f t="shared" si="7"/>
        <v>1.4031859481985922E-2</v>
      </c>
      <c r="I103" s="4">
        <v>29563</v>
      </c>
      <c r="J103" s="3">
        <f t="shared" si="8"/>
        <v>8.2964554609094559E-3</v>
      </c>
      <c r="K103" s="4">
        <v>15147.65</v>
      </c>
      <c r="L103" s="3">
        <f t="shared" si="9"/>
        <v>6.6811043031199349E-2</v>
      </c>
      <c r="M103" s="4">
        <v>52194.75</v>
      </c>
      <c r="N103" s="3">
        <f t="shared" si="10"/>
        <v>2.2569316896131186E-2</v>
      </c>
      <c r="O103" s="4">
        <v>520</v>
      </c>
      <c r="P103" s="3">
        <f t="shared" si="11"/>
        <v>8.6048454469507069E-2</v>
      </c>
    </row>
    <row r="104" spans="1:16" x14ac:dyDescent="0.35">
      <c r="A104" s="2">
        <v>45135</v>
      </c>
      <c r="B104" s="4">
        <v>6.5</v>
      </c>
      <c r="C104" s="3">
        <v>7.4399999999999994E-2</v>
      </c>
      <c r="D104" t="str" cm="1">
        <f t="array" ref="D104">_xlfn.IFS(tblData[[#This Row],[Date]] &lt;= DATE(2020,5,31),"Rate Cut",tblData[[#This Row],[Date]] &lt;= DATE(2022,4,30),"Neutral",tblData[[#This Row],[Date]] &lt;= DATE(2024,6,30),"Rate Hike")</f>
        <v>Rate Hike</v>
      </c>
      <c r="E104" s="4">
        <v>19753.8</v>
      </c>
      <c r="F104" s="3">
        <f t="shared" si="6"/>
        <v>2.9430847280089427E-2</v>
      </c>
      <c r="G104" s="4">
        <v>45651.1</v>
      </c>
      <c r="H104" s="3">
        <f t="shared" si="7"/>
        <v>2.0196726733538412E-2</v>
      </c>
      <c r="I104" s="4">
        <v>29928.45</v>
      </c>
      <c r="J104" s="3">
        <f t="shared" si="8"/>
        <v>1.2361735953725967E-2</v>
      </c>
      <c r="K104" s="4">
        <v>15708.05</v>
      </c>
      <c r="L104" s="3">
        <f t="shared" si="9"/>
        <v>3.6995837638181477E-2</v>
      </c>
      <c r="M104" s="4">
        <v>52636.85</v>
      </c>
      <c r="N104" s="3">
        <f t="shared" si="10"/>
        <v>8.4702005469898516E-3</v>
      </c>
      <c r="O104" s="4">
        <v>566.75</v>
      </c>
      <c r="P104" s="3">
        <f t="shared" si="11"/>
        <v>8.9903846153846154E-2</v>
      </c>
    </row>
    <row r="105" spans="1:16" x14ac:dyDescent="0.35">
      <c r="A105" s="2">
        <v>45166</v>
      </c>
      <c r="B105" s="4">
        <v>6.5</v>
      </c>
      <c r="C105" s="3">
        <v>6.83E-2</v>
      </c>
      <c r="D105" t="str" cm="1">
        <f t="array" ref="D105">_xlfn.IFS(tblData[[#This Row],[Date]] &lt;= DATE(2020,5,31),"Rate Cut",tblData[[#This Row],[Date]] &lt;= DATE(2022,4,30),"Neutral",tblData[[#This Row],[Date]] &lt;= DATE(2024,6,30),"Rate Hike")</f>
        <v>Rate Hike</v>
      </c>
      <c r="E105" s="4">
        <v>19253.8</v>
      </c>
      <c r="F105" s="3">
        <f t="shared" si="6"/>
        <v>-2.5311585618969516E-2</v>
      </c>
      <c r="G105" s="4">
        <v>43989.15</v>
      </c>
      <c r="H105" s="3">
        <f t="shared" si="7"/>
        <v>-3.6405475443088933E-2</v>
      </c>
      <c r="I105" s="4">
        <v>31164.9</v>
      </c>
      <c r="J105" s="3">
        <f t="shared" si="8"/>
        <v>4.1313532775669994E-2</v>
      </c>
      <c r="K105" s="4">
        <v>15670.25</v>
      </c>
      <c r="L105" s="3">
        <f t="shared" si="9"/>
        <v>-2.4064094524781417E-3</v>
      </c>
      <c r="M105" s="4">
        <v>51092.65</v>
      </c>
      <c r="N105" s="3">
        <f t="shared" si="10"/>
        <v>-2.9336861913279329E-2</v>
      </c>
      <c r="O105" s="4">
        <v>558.4</v>
      </c>
      <c r="P105" s="3">
        <f t="shared" si="11"/>
        <v>-1.4733127481252797E-2</v>
      </c>
    </row>
    <row r="106" spans="1:16" x14ac:dyDescent="0.35">
      <c r="A106" s="2">
        <v>45197</v>
      </c>
      <c r="B106" s="4">
        <v>6.5</v>
      </c>
      <c r="C106" s="3">
        <v>5.0200000000000002E-2</v>
      </c>
      <c r="D106" t="str" cm="1">
        <f t="array" ref="D106">_xlfn.IFS(tblData[[#This Row],[Date]] &lt;= DATE(2020,5,31),"Rate Cut",tblData[[#This Row],[Date]] &lt;= DATE(2022,4,30),"Neutral",tblData[[#This Row],[Date]] &lt;= DATE(2024,6,30),"Rate Hike")</f>
        <v>Rate Hike</v>
      </c>
      <c r="E106" s="4">
        <v>19638.3</v>
      </c>
      <c r="F106" s="3">
        <f t="shared" si="6"/>
        <v>1.9970083827608058E-2</v>
      </c>
      <c r="G106" s="4">
        <v>44584.55</v>
      </c>
      <c r="H106" s="3">
        <f t="shared" si="7"/>
        <v>1.3535155828198578E-2</v>
      </c>
      <c r="I106" s="4">
        <v>31784.400000000001</v>
      </c>
      <c r="J106" s="3">
        <f t="shared" si="8"/>
        <v>1.9878132129414822E-2</v>
      </c>
      <c r="K106" s="4">
        <v>16184.4</v>
      </c>
      <c r="L106" s="3">
        <f t="shared" si="9"/>
        <v>3.2810580558701972E-2</v>
      </c>
      <c r="M106" s="4">
        <v>51602.65</v>
      </c>
      <c r="N106" s="3">
        <f t="shared" si="10"/>
        <v>9.9818662762647861E-3</v>
      </c>
      <c r="O106" s="4">
        <v>575.65</v>
      </c>
      <c r="P106" s="3">
        <f t="shared" si="11"/>
        <v>3.0891833810888253E-2</v>
      </c>
    </row>
    <row r="107" spans="1:16" x14ac:dyDescent="0.35">
      <c r="A107" s="2">
        <v>45227</v>
      </c>
      <c r="B107" s="4">
        <v>6.5</v>
      </c>
      <c r="C107" s="3">
        <v>4.87E-2</v>
      </c>
      <c r="D107" t="str" cm="1">
        <f t="array" ref="D107">_xlfn.IFS(tblData[[#This Row],[Date]] &lt;= DATE(2020,5,31),"Rate Cut",tblData[[#This Row],[Date]] &lt;= DATE(2022,4,30),"Neutral",tblData[[#This Row],[Date]] &lt;= DATE(2024,6,30),"Rate Hike")</f>
        <v>Rate Hike</v>
      </c>
      <c r="E107" s="4">
        <v>19079.599999999999</v>
      </c>
      <c r="F107" s="3">
        <f t="shared" si="6"/>
        <v>-2.8449509377084611E-2</v>
      </c>
      <c r="G107" s="4">
        <v>42845.95</v>
      </c>
      <c r="H107" s="3">
        <f t="shared" si="7"/>
        <v>-3.89955713358104E-2</v>
      </c>
      <c r="I107" s="4">
        <v>30582.25</v>
      </c>
      <c r="J107" s="3">
        <f t="shared" si="8"/>
        <v>-3.7822013314707886E-2</v>
      </c>
      <c r="K107" s="4">
        <v>15916.2</v>
      </c>
      <c r="L107" s="3">
        <f t="shared" si="9"/>
        <v>-1.6571513309112412E-2</v>
      </c>
      <c r="M107" s="4">
        <v>51262.6</v>
      </c>
      <c r="N107" s="3">
        <f t="shared" si="10"/>
        <v>-6.5897778505561808E-3</v>
      </c>
      <c r="O107" s="4">
        <v>603</v>
      </c>
      <c r="P107" s="3">
        <f t="shared" si="11"/>
        <v>4.7511508729262616E-2</v>
      </c>
    </row>
    <row r="108" spans="1:16" x14ac:dyDescent="0.35">
      <c r="A108" s="2">
        <v>45258</v>
      </c>
      <c r="B108" s="4">
        <v>6.5</v>
      </c>
      <c r="C108" s="3">
        <v>5.5500000000000001E-2</v>
      </c>
      <c r="D108" t="str" cm="1">
        <f t="array" ref="D108">_xlfn.IFS(tblData[[#This Row],[Date]] &lt;= DATE(2020,5,31),"Rate Cut",tblData[[#This Row],[Date]] &lt;= DATE(2022,4,30),"Neutral",tblData[[#This Row],[Date]] &lt;= DATE(2024,6,30),"Rate Hike")</f>
        <v>Rate Hike</v>
      </c>
      <c r="E108" s="4">
        <v>20133.150000000001</v>
      </c>
      <c r="F108" s="3">
        <f t="shared" si="6"/>
        <v>5.5218662865049742E-2</v>
      </c>
      <c r="G108" s="4">
        <v>44481.75</v>
      </c>
      <c r="H108" s="3">
        <f t="shared" si="7"/>
        <v>3.8178637654200757E-2</v>
      </c>
      <c r="I108" s="4">
        <v>32582.2</v>
      </c>
      <c r="J108" s="3">
        <f t="shared" si="8"/>
        <v>6.5395776962126742E-2</v>
      </c>
      <c r="K108" s="4">
        <v>17551.849999999999</v>
      </c>
      <c r="L108" s="3">
        <f t="shared" si="9"/>
        <v>0.10276636383056242</v>
      </c>
      <c r="M108" s="4">
        <v>53013.8</v>
      </c>
      <c r="N108" s="3">
        <f t="shared" si="10"/>
        <v>3.4161357402862989E-2</v>
      </c>
      <c r="O108" s="4">
        <v>713.6</v>
      </c>
      <c r="P108" s="3">
        <f t="shared" si="11"/>
        <v>0.18341625207296852</v>
      </c>
    </row>
    <row r="109" spans="1:16" x14ac:dyDescent="0.35">
      <c r="A109" s="2">
        <v>45288</v>
      </c>
      <c r="B109" s="4">
        <v>6.5</v>
      </c>
      <c r="C109" s="3">
        <v>5.6899999999999999E-2</v>
      </c>
      <c r="D109" t="str" cm="1">
        <f t="array" ref="D109">_xlfn.IFS(tblData[[#This Row],[Date]] &lt;= DATE(2020,5,31),"Rate Cut",tblData[[#This Row],[Date]] &lt;= DATE(2022,4,30),"Neutral",tblData[[#This Row],[Date]] &lt;= DATE(2024,6,30),"Rate Hike")</f>
        <v>Rate Hike</v>
      </c>
      <c r="E109" s="4">
        <v>21731.4</v>
      </c>
      <c r="F109" s="3">
        <f t="shared" si="6"/>
        <v>7.9384001013254255E-2</v>
      </c>
      <c r="G109" s="4">
        <v>48292.25</v>
      </c>
      <c r="H109" s="3">
        <f t="shared" si="7"/>
        <v>8.5664345490004332E-2</v>
      </c>
      <c r="I109" s="4">
        <v>35515</v>
      </c>
      <c r="J109" s="3">
        <f t="shared" si="8"/>
        <v>9.0012338025056607E-2</v>
      </c>
      <c r="K109" s="4">
        <v>18618.2</v>
      </c>
      <c r="L109" s="3">
        <f t="shared" si="9"/>
        <v>6.0754279463418513E-2</v>
      </c>
      <c r="M109" s="4">
        <v>56987.199999999997</v>
      </c>
      <c r="N109" s="3">
        <f t="shared" si="10"/>
        <v>7.4950295960674276E-2</v>
      </c>
      <c r="O109" s="4">
        <v>783.05</v>
      </c>
      <c r="P109" s="3">
        <f t="shared" si="11"/>
        <v>9.7323430493273438E-2</v>
      </c>
    </row>
    <row r="110" spans="1:16" x14ac:dyDescent="0.35">
      <c r="A110" s="2">
        <v>45319</v>
      </c>
      <c r="B110" s="4">
        <v>6.5</v>
      </c>
      <c r="C110" s="3">
        <v>5.0999999999999997E-2</v>
      </c>
      <c r="D110" t="str" cm="1">
        <f t="array" ref="D110">_xlfn.IFS(tblData[[#This Row],[Date]] &lt;= DATE(2020,5,31),"Rate Cut",tblData[[#This Row],[Date]] &lt;= DATE(2022,4,30),"Neutral",tblData[[#This Row],[Date]] &lt;= DATE(2024,6,30),"Rate Hike")</f>
        <v>Rate Hike</v>
      </c>
      <c r="E110" s="4">
        <v>21725.7</v>
      </c>
      <c r="F110" s="3">
        <f t="shared" si="6"/>
        <v>-2.6229327148737439E-4</v>
      </c>
      <c r="G110" s="4">
        <v>45996.800000000003</v>
      </c>
      <c r="H110" s="3">
        <f t="shared" si="7"/>
        <v>-4.7532471566348579E-2</v>
      </c>
      <c r="I110" s="4">
        <v>36638.400000000001</v>
      </c>
      <c r="J110" s="3">
        <f t="shared" si="8"/>
        <v>3.1631704913416908E-2</v>
      </c>
      <c r="K110" s="4">
        <v>19227.150000000001</v>
      </c>
      <c r="L110" s="3">
        <f t="shared" si="9"/>
        <v>3.2707243449957603E-2</v>
      </c>
      <c r="M110" s="4">
        <v>55071.4</v>
      </c>
      <c r="N110" s="3">
        <f t="shared" si="10"/>
        <v>-3.3618075638037939E-2</v>
      </c>
      <c r="O110" s="4">
        <v>856.2</v>
      </c>
      <c r="P110" s="3">
        <f t="shared" si="11"/>
        <v>9.3416767767064798E-2</v>
      </c>
    </row>
    <row r="111" spans="1:16" x14ac:dyDescent="0.35">
      <c r="A111" s="2">
        <v>45350</v>
      </c>
      <c r="B111" s="4">
        <v>6.5</v>
      </c>
      <c r="C111" s="3">
        <v>5.0900000000000001E-2</v>
      </c>
      <c r="D111" t="str" cm="1">
        <f t="array" ref="D111">_xlfn.IFS(tblData[[#This Row],[Date]] &lt;= DATE(2020,5,31),"Rate Cut",tblData[[#This Row],[Date]] &lt;= DATE(2022,4,30),"Neutral",tblData[[#This Row],[Date]] &lt;= DATE(2024,6,30),"Rate Hike")</f>
        <v>Rate Hike</v>
      </c>
      <c r="E111" s="4">
        <v>21982.799999999999</v>
      </c>
      <c r="F111" s="3">
        <f t="shared" si="6"/>
        <v>1.1833910990209685E-2</v>
      </c>
      <c r="G111" s="4">
        <v>46120.9</v>
      </c>
      <c r="H111" s="3">
        <f t="shared" si="7"/>
        <v>2.6980137748712635E-3</v>
      </c>
      <c r="I111" s="4">
        <v>37720.400000000001</v>
      </c>
      <c r="J111" s="3">
        <f t="shared" si="8"/>
        <v>2.953185728634438E-2</v>
      </c>
      <c r="K111" s="4">
        <v>20412.400000000001</v>
      </c>
      <c r="L111" s="3">
        <f t="shared" si="9"/>
        <v>6.1644601514004929E-2</v>
      </c>
      <c r="M111" s="4">
        <v>54015.6</v>
      </c>
      <c r="N111" s="3">
        <f t="shared" si="10"/>
        <v>-1.9171475575344061E-2</v>
      </c>
      <c r="O111" s="4">
        <v>910.55</v>
      </c>
      <c r="P111" s="3">
        <f t="shared" si="11"/>
        <v>6.347815930857266E-2</v>
      </c>
    </row>
    <row r="112" spans="1:16" x14ac:dyDescent="0.35">
      <c r="A112" s="2">
        <v>45379</v>
      </c>
      <c r="B112" s="4">
        <v>6.5</v>
      </c>
      <c r="C112" s="3">
        <v>4.8500000000000001E-2</v>
      </c>
      <c r="D112" t="str" cm="1">
        <f t="array" ref="D112">_xlfn.IFS(tblData[[#This Row],[Date]] &lt;= DATE(2020,5,31),"Rate Cut",tblData[[#This Row],[Date]] &lt;= DATE(2022,4,30),"Neutral",tblData[[#This Row],[Date]] &lt;= DATE(2024,6,30),"Rate Hike")</f>
        <v>Rate Hike</v>
      </c>
      <c r="E112" s="4">
        <v>22326.9</v>
      </c>
      <c r="F112" s="3">
        <f t="shared" si="6"/>
        <v>1.5653147005841032E-2</v>
      </c>
      <c r="G112" s="4">
        <v>47124.6</v>
      </c>
      <c r="H112" s="3">
        <f t="shared" si="7"/>
        <v>2.1762368037050384E-2</v>
      </c>
      <c r="I112" s="4">
        <v>34898.15</v>
      </c>
      <c r="J112" s="3">
        <f t="shared" si="8"/>
        <v>-7.4820256412975475E-2</v>
      </c>
      <c r="K112" s="4">
        <v>21419.1</v>
      </c>
      <c r="L112" s="3">
        <f t="shared" si="9"/>
        <v>4.9318061570417834E-2</v>
      </c>
      <c r="M112" s="4">
        <v>53949.2</v>
      </c>
      <c r="N112" s="3">
        <f t="shared" si="10"/>
        <v>-1.2292745058835124E-3</v>
      </c>
      <c r="O112" s="4">
        <v>900.65</v>
      </c>
      <c r="P112" s="3">
        <f t="shared" si="11"/>
        <v>-1.087254955795945E-2</v>
      </c>
    </row>
    <row r="113" spans="1:16" x14ac:dyDescent="0.35">
      <c r="A113" s="2">
        <v>45410</v>
      </c>
      <c r="B113" s="4">
        <v>6.5</v>
      </c>
      <c r="C113" s="3">
        <v>4.8300000000000003E-2</v>
      </c>
      <c r="D113" t="str" cm="1">
        <f t="array" ref="D113">_xlfn.IFS(tblData[[#This Row],[Date]] &lt;= DATE(2020,5,31),"Rate Cut",tblData[[#This Row],[Date]] &lt;= DATE(2022,4,30),"Neutral",tblData[[#This Row],[Date]] &lt;= DATE(2024,6,30),"Rate Hike")</f>
        <v>Rate Hike</v>
      </c>
      <c r="E113" s="4">
        <v>22604.85</v>
      </c>
      <c r="F113" s="3">
        <f t="shared" si="6"/>
        <v>1.2449108474530592E-2</v>
      </c>
      <c r="G113" s="4">
        <v>49396.75</v>
      </c>
      <c r="H113" s="3">
        <f t="shared" si="7"/>
        <v>4.8215793874112491E-2</v>
      </c>
      <c r="I113" s="4">
        <v>33200.949999999997</v>
      </c>
      <c r="J113" s="3">
        <f t="shared" si="8"/>
        <v>-4.8632950457259322E-2</v>
      </c>
      <c r="K113" s="4">
        <v>22479.9</v>
      </c>
      <c r="L113" s="3">
        <f t="shared" si="9"/>
        <v>4.95258904435762E-2</v>
      </c>
      <c r="M113" s="4">
        <v>54240.6</v>
      </c>
      <c r="N113" s="3">
        <f t="shared" si="10"/>
        <v>5.4013775922534804E-3</v>
      </c>
      <c r="O113" s="4">
        <v>973.25</v>
      </c>
      <c r="P113" s="3">
        <f t="shared" si="11"/>
        <v>8.0608449453172734E-2</v>
      </c>
    </row>
    <row r="114" spans="1:16" x14ac:dyDescent="0.35">
      <c r="A114" s="2">
        <v>45440</v>
      </c>
      <c r="B114" s="4">
        <v>6.5</v>
      </c>
      <c r="C114" s="3">
        <v>4.8000000000000001E-2</v>
      </c>
      <c r="D114" t="str" cm="1">
        <f t="array" ref="D114">_xlfn.IFS(tblData[[#This Row],[Date]] &lt;= DATE(2020,5,31),"Rate Cut",tblData[[#This Row],[Date]] &lt;= DATE(2022,4,30),"Neutral",tblData[[#This Row],[Date]] &lt;= DATE(2024,6,30),"Rate Hike")</f>
        <v>Rate Hike</v>
      </c>
      <c r="E114" s="4">
        <v>22530.7</v>
      </c>
      <c r="F114" s="3">
        <f t="shared" si="6"/>
        <v>-3.2802694996869179E-3</v>
      </c>
      <c r="G114" s="4">
        <v>48983.95</v>
      </c>
      <c r="H114" s="3">
        <f t="shared" si="7"/>
        <v>-8.3568250947684396E-3</v>
      </c>
      <c r="I114" s="4">
        <v>32386.1</v>
      </c>
      <c r="J114" s="3">
        <f t="shared" si="8"/>
        <v>-2.4542972414945918E-2</v>
      </c>
      <c r="K114" s="4">
        <v>23419.599999999999</v>
      </c>
      <c r="L114" s="3">
        <f t="shared" si="9"/>
        <v>4.1801787374498862E-2</v>
      </c>
      <c r="M114" s="4">
        <v>54107.35</v>
      </c>
      <c r="N114" s="3">
        <f t="shared" si="10"/>
        <v>-2.4566468660007449E-3</v>
      </c>
      <c r="O114" s="4">
        <v>1019.4</v>
      </c>
      <c r="P114" s="3">
        <f t="shared" si="11"/>
        <v>4.7418443359876682E-2</v>
      </c>
    </row>
    <row r="115" spans="1:16" x14ac:dyDescent="0.35">
      <c r="A115" s="2">
        <v>45471</v>
      </c>
      <c r="B115" s="4">
        <v>6.5</v>
      </c>
      <c r="C115" s="3">
        <v>5.0799999999999998E-2</v>
      </c>
      <c r="D115" t="str" cm="1">
        <f t="array" ref="D115">_xlfn.IFS(tblData[[#This Row],[Date]] &lt;= DATE(2020,5,31),"Rate Cut",tblData[[#This Row],[Date]] &lt;= DATE(2022,4,30),"Neutral",tblData[[#This Row],[Date]] &lt;= DATE(2024,6,30),"Rate Hike")</f>
        <v>Rate Hike</v>
      </c>
      <c r="E115" s="4">
        <v>24010.6</v>
      </c>
      <c r="F115" s="3">
        <f t="shared" si="6"/>
        <v>6.5683711558007424E-2</v>
      </c>
      <c r="G115" s="4">
        <v>52342.25</v>
      </c>
      <c r="H115" s="3">
        <f t="shared" si="7"/>
        <v>6.8559191326955121E-2</v>
      </c>
      <c r="I115" s="4">
        <v>36157.5</v>
      </c>
      <c r="J115" s="3">
        <f t="shared" si="8"/>
        <v>0.11645119356761084</v>
      </c>
      <c r="K115" s="4">
        <v>25200.6</v>
      </c>
      <c r="L115" s="3">
        <f t="shared" si="9"/>
        <v>7.6047413277767345E-2</v>
      </c>
      <c r="M115" s="4">
        <v>56756.85</v>
      </c>
      <c r="N115" s="3">
        <f t="shared" si="10"/>
        <v>4.8967469299457465E-2</v>
      </c>
      <c r="O115" s="4">
        <v>1104.75</v>
      </c>
      <c r="P115" s="3">
        <f t="shared" si="11"/>
        <v>8.3725721012360241E-2</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3D76-0B5A-433E-B3EA-76925B3691C6}">
  <dimension ref="A1:G26"/>
  <sheetViews>
    <sheetView workbookViewId="0">
      <selection activeCell="G5" sqref="G5"/>
    </sheetView>
  </sheetViews>
  <sheetFormatPr defaultRowHeight="14.5" x14ac:dyDescent="0.35"/>
  <cols>
    <col min="1" max="1" width="8.54296875" bestFit="1" customWidth="1"/>
    <col min="2" max="2" width="23.1796875" bestFit="1" customWidth="1"/>
    <col min="3" max="3" width="25.26953125" bestFit="1" customWidth="1"/>
    <col min="4" max="4" width="22.08984375" bestFit="1" customWidth="1"/>
    <col min="5" max="5" width="25.26953125" bestFit="1" customWidth="1"/>
    <col min="6" max="6" width="25.7265625" bestFit="1" customWidth="1"/>
    <col min="7" max="7" width="26.90625" bestFit="1" customWidth="1"/>
  </cols>
  <sheetData>
    <row r="1" spans="1:7" x14ac:dyDescent="0.35">
      <c r="A1" s="12" t="s">
        <v>42</v>
      </c>
      <c r="B1" s="12"/>
      <c r="C1" s="12"/>
      <c r="D1" s="12"/>
      <c r="E1" s="12"/>
      <c r="F1" s="12"/>
      <c r="G1" s="12"/>
    </row>
    <row r="2" spans="1:7" x14ac:dyDescent="0.35">
      <c r="A2" s="6" t="s">
        <v>24</v>
      </c>
      <c r="B2" t="s">
        <v>29</v>
      </c>
      <c r="C2" t="s">
        <v>30</v>
      </c>
      <c r="D2" t="s">
        <v>31</v>
      </c>
      <c r="E2" t="s">
        <v>32</v>
      </c>
      <c r="F2" t="s">
        <v>33</v>
      </c>
      <c r="G2" t="s">
        <v>34</v>
      </c>
    </row>
    <row r="3" spans="1:7" x14ac:dyDescent="0.35">
      <c r="A3" s="7" t="s">
        <v>26</v>
      </c>
      <c r="B3" s="8">
        <v>2.634350715912832E-2</v>
      </c>
      <c r="C3" s="8">
        <v>3.031481498891803E-2</v>
      </c>
      <c r="D3" s="8">
        <v>3.8701124277011306E-2</v>
      </c>
      <c r="E3" s="8">
        <v>2.6899893358327872E-2</v>
      </c>
      <c r="F3" s="8">
        <v>1.2468056686039066E-2</v>
      </c>
      <c r="G3" s="8">
        <v>4.4686849479222135E-2</v>
      </c>
    </row>
    <row r="4" spans="1:7" x14ac:dyDescent="0.35">
      <c r="A4" s="7" t="s">
        <v>27</v>
      </c>
      <c r="B4" s="8">
        <v>2.6745139065533353E-3</v>
      </c>
      <c r="C4" s="8">
        <v>2.3282084042691763E-3</v>
      </c>
      <c r="D4" s="8">
        <v>4.0219735637059238E-3</v>
      </c>
      <c r="E4" s="8">
        <v>-2.593618768836473E-3</v>
      </c>
      <c r="F4" s="8">
        <v>5.911412653802902E-3</v>
      </c>
      <c r="G4" s="8">
        <v>7.5494334506650228E-4</v>
      </c>
    </row>
    <row r="5" spans="1:7" x14ac:dyDescent="0.35">
      <c r="A5" s="7" t="s">
        <v>28</v>
      </c>
      <c r="B5" s="8">
        <v>1.3813421188482526E-2</v>
      </c>
      <c r="C5" s="8">
        <v>1.5396788819652507E-2</v>
      </c>
      <c r="D5" s="8">
        <v>6.5015283897192954E-3</v>
      </c>
      <c r="E5" s="8">
        <v>3.2986803324261078E-2</v>
      </c>
      <c r="F5" s="8">
        <v>1.5945682350450747E-2</v>
      </c>
      <c r="G5" s="8">
        <v>3.8198308133245311E-2</v>
      </c>
    </row>
    <row r="8" spans="1:7" x14ac:dyDescent="0.35">
      <c r="A8" s="12" t="s">
        <v>41</v>
      </c>
      <c r="B8" s="12"/>
      <c r="C8" s="12"/>
      <c r="D8" s="12"/>
      <c r="E8" s="12"/>
      <c r="F8" s="12"/>
      <c r="G8" s="12"/>
    </row>
    <row r="9" spans="1:7" x14ac:dyDescent="0.35">
      <c r="A9" s="6" t="s">
        <v>24</v>
      </c>
      <c r="B9" t="s">
        <v>35</v>
      </c>
      <c r="C9" t="s">
        <v>36</v>
      </c>
      <c r="D9" t="s">
        <v>37</v>
      </c>
      <c r="E9" t="s">
        <v>38</v>
      </c>
      <c r="F9" t="s">
        <v>39</v>
      </c>
      <c r="G9" t="s">
        <v>40</v>
      </c>
    </row>
    <row r="10" spans="1:7" x14ac:dyDescent="0.35">
      <c r="A10" s="7" t="s">
        <v>26</v>
      </c>
      <c r="B10" s="8">
        <v>4.2286202972501082E-2</v>
      </c>
      <c r="C10" s="8">
        <v>7.7612342731662662E-2</v>
      </c>
      <c r="D10" s="8">
        <v>7.5943892509897776E-2</v>
      </c>
      <c r="E10" s="8">
        <v>5.621000947136312E-2</v>
      </c>
      <c r="F10" s="8">
        <v>4.2883280168016888E-2</v>
      </c>
      <c r="G10" s="8">
        <v>0.10394065717905092</v>
      </c>
    </row>
    <row r="11" spans="1:7" x14ac:dyDescent="0.35">
      <c r="A11" s="7" t="s">
        <v>27</v>
      </c>
      <c r="B11" s="8">
        <v>5.1382411029168268E-2</v>
      </c>
      <c r="C11" s="8">
        <v>7.124042980403196E-2</v>
      </c>
      <c r="D11" s="8">
        <v>5.2680911293427293E-2</v>
      </c>
      <c r="E11" s="8">
        <v>7.6485606668330985E-2</v>
      </c>
      <c r="F11" s="8">
        <v>4.0889941400616796E-2</v>
      </c>
      <c r="G11" s="8">
        <v>9.6777619071760274E-2</v>
      </c>
    </row>
    <row r="12" spans="1:7" x14ac:dyDescent="0.35">
      <c r="A12" s="7" t="s">
        <v>28</v>
      </c>
      <c r="B12" s="8">
        <v>3.7894001445690113E-2</v>
      </c>
      <c r="C12" s="8">
        <v>4.5940367420044953E-2</v>
      </c>
      <c r="D12" s="8">
        <v>5.2961868864394752E-2</v>
      </c>
      <c r="E12" s="8">
        <v>4.2853057873840639E-2</v>
      </c>
      <c r="F12" s="8">
        <v>3.6199863133697725E-2</v>
      </c>
      <c r="G12" s="8">
        <v>7.3456045033836626E-2</v>
      </c>
    </row>
    <row r="15" spans="1:7" x14ac:dyDescent="0.35">
      <c r="A15" s="12" t="s">
        <v>45</v>
      </c>
      <c r="B15" s="12"/>
      <c r="C15" s="12"/>
    </row>
    <row r="16" spans="1:7" x14ac:dyDescent="0.35">
      <c r="A16" s="6" t="s">
        <v>24</v>
      </c>
      <c r="B16" t="s">
        <v>43</v>
      </c>
      <c r="C16" t="s">
        <v>44</v>
      </c>
    </row>
    <row r="17" spans="1:3" x14ac:dyDescent="0.35">
      <c r="A17" s="7" t="s">
        <v>26</v>
      </c>
      <c r="B17" s="4">
        <v>4</v>
      </c>
      <c r="C17" s="8">
        <v>5.8504347826086961E-2</v>
      </c>
    </row>
    <row r="18" spans="1:3" x14ac:dyDescent="0.35">
      <c r="A18" s="7" t="s">
        <v>27</v>
      </c>
      <c r="B18" s="4">
        <v>6.2361538461538428</v>
      </c>
      <c r="C18" s="8">
        <v>4.2938095238095213E-2</v>
      </c>
    </row>
    <row r="19" spans="1:3" x14ac:dyDescent="0.35">
      <c r="A19" s="7" t="s">
        <v>28</v>
      </c>
      <c r="B19" s="4">
        <v>6.1750000000000007</v>
      </c>
      <c r="C19" s="8">
        <v>5.815E-2</v>
      </c>
    </row>
    <row r="22" spans="1:3" x14ac:dyDescent="0.35">
      <c r="A22" s="12" t="s">
        <v>47</v>
      </c>
      <c r="B22" s="12"/>
    </row>
    <row r="23" spans="1:3" x14ac:dyDescent="0.35">
      <c r="A23" s="6" t="s">
        <v>24</v>
      </c>
      <c r="B23" t="s">
        <v>46</v>
      </c>
    </row>
    <row r="24" spans="1:3" x14ac:dyDescent="0.35">
      <c r="A24" s="7" t="s">
        <v>26</v>
      </c>
      <c r="B24" s="15">
        <v>23</v>
      </c>
    </row>
    <row r="25" spans="1:3" x14ac:dyDescent="0.35">
      <c r="A25" s="7" t="s">
        <v>27</v>
      </c>
      <c r="B25" s="15">
        <v>65</v>
      </c>
    </row>
    <row r="26" spans="1:3" x14ac:dyDescent="0.35">
      <c r="A26" s="7" t="s">
        <v>28</v>
      </c>
      <c r="B26" s="15">
        <v>26</v>
      </c>
    </row>
  </sheetData>
  <mergeCells count="4">
    <mergeCell ref="A1:G1"/>
    <mergeCell ref="A8:G8"/>
    <mergeCell ref="A15:C15"/>
    <mergeCell ref="A22:B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54B0-BA4F-4872-9150-29F8C0DC3687}">
  <dimension ref="F1:O1"/>
  <sheetViews>
    <sheetView zoomScale="70" zoomScaleNormal="70" workbookViewId="0">
      <selection activeCell="Z41" sqref="Z41"/>
    </sheetView>
  </sheetViews>
  <sheetFormatPr defaultRowHeight="14.5" x14ac:dyDescent="0.35"/>
  <sheetData>
    <row r="1" spans="6:15" ht="18.5" x14ac:dyDescent="0.45">
      <c r="F1" s="13" t="s">
        <v>48</v>
      </c>
      <c r="G1" s="13"/>
      <c r="H1" s="13"/>
      <c r="I1" s="13"/>
      <c r="J1" s="13"/>
      <c r="K1" s="13"/>
      <c r="L1" s="13"/>
      <c r="M1" s="13"/>
      <c r="N1" s="13"/>
      <c r="O1" s="13"/>
    </row>
  </sheetData>
  <mergeCells count="1">
    <mergeCell ref="F1:O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Master Data</vt:lpstr>
      <vt:lpstr>Monthly Returns</vt:lpstr>
      <vt:lpstr>COVID Impact</vt:lpstr>
      <vt:lpstr>Visualizations</vt:lpstr>
      <vt:lpstr>Correlation Analysis</vt:lpstr>
      <vt:lpstr>Dashboard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HARSH GARG</dc:creator>
  <cp:lastModifiedBy>Mr. HARSH GARG</cp:lastModifiedBy>
  <dcterms:created xsi:type="dcterms:W3CDTF">2025-07-06T16:09:09Z</dcterms:created>
  <dcterms:modified xsi:type="dcterms:W3CDTF">2025-07-07T18:01:50Z</dcterms:modified>
</cp:coreProperties>
</file>