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arsh-PC\Desktop\"/>
    </mc:Choice>
  </mc:AlternateContent>
  <xr:revisionPtr revIDLastSave="0" documentId="8_{3766107A-D608-4D69-A0FA-E30C88607E29}" xr6:coauthVersionLast="47" xr6:coauthVersionMax="47" xr10:uidLastSave="{00000000-0000-0000-0000-000000000000}"/>
  <bookViews>
    <workbookView xWindow="-108" yWindow="-108" windowWidth="23256" windowHeight="12456" xr2:uid="{2A2CB3C4-3964-477D-9024-424467BDA833}"/>
  </bookViews>
  <sheets>
    <sheet name="Basic Information" sheetId="1" r:id="rId1"/>
    <sheet name="Dashboar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G38" i="1"/>
  <c r="D9" i="1"/>
  <c r="D8" i="1"/>
  <c r="G88" i="1" s="1"/>
  <c r="D7" i="1"/>
  <c r="N63" i="1" s="1"/>
  <c r="D6" i="1"/>
  <c r="C18" i="1" s="1"/>
  <c r="B9" i="1"/>
  <c r="B8" i="1"/>
  <c r="G63" i="1" s="1"/>
  <c r="B7" i="1"/>
  <c r="B6" i="1"/>
  <c r="P51" i="1" l="1"/>
  <c r="P77" i="1"/>
  <c r="C17" i="1"/>
  <c r="P11" i="2" s="1"/>
  <c r="P3" i="2"/>
  <c r="P5" i="2"/>
  <c r="P4" i="2"/>
  <c r="P6" i="2"/>
  <c r="P7" i="2"/>
  <c r="P8" i="2"/>
  <c r="C6" i="2"/>
  <c r="C17" i="2"/>
  <c r="C7" i="2"/>
  <c r="C19" i="2"/>
  <c r="C9" i="2"/>
  <c r="C23" i="1"/>
  <c r="C24" i="1"/>
  <c r="C11" i="2"/>
  <c r="C12" i="2"/>
  <c r="C13" i="2"/>
  <c r="C4" i="2"/>
  <c r="C8" i="2" l="1"/>
  <c r="C18" i="2"/>
  <c r="P10" i="2"/>
  <c r="C16" i="2"/>
  <c r="C19" i="1"/>
  <c r="C20" i="1" s="1"/>
  <c r="C5" i="2"/>
  <c r="P12" i="2"/>
  <c r="C21" i="2"/>
  <c r="C15" i="2"/>
  <c r="C10" i="2"/>
  <c r="C3" i="2"/>
  <c r="C14" i="2"/>
  <c r="C20" i="2"/>
  <c r="P9" i="2"/>
  <c r="C25" i="1"/>
  <c r="K63" i="1" l="1"/>
  <c r="J77" i="1"/>
  <c r="J51" i="1"/>
  <c r="C21" i="1"/>
  <c r="C22" i="1" s="1"/>
  <c r="M88" i="1" s="1"/>
  <c r="M38" i="1"/>
</calcChain>
</file>

<file path=xl/sharedStrings.xml><?xml version="1.0" encoding="utf-8"?>
<sst xmlns="http://schemas.openxmlformats.org/spreadsheetml/2006/main" count="105" uniqueCount="89">
  <si>
    <t>DT E-commerce Data Champion Assignment</t>
  </si>
  <si>
    <t>Task -2</t>
  </si>
  <si>
    <t>Cost of Goods Sold (COGS)</t>
  </si>
  <si>
    <t>Selling Price</t>
  </si>
  <si>
    <t>Units Sold</t>
  </si>
  <si>
    <t>Total Revenue</t>
  </si>
  <si>
    <t>Fixed Corporate Costs</t>
  </si>
  <si>
    <t>Bank Loan Intrest</t>
  </si>
  <si>
    <t>Amazon Fee (%)</t>
  </si>
  <si>
    <t>To change any values answer the following questions:</t>
  </si>
  <si>
    <t>Product Costs</t>
  </si>
  <si>
    <t>Revenue</t>
  </si>
  <si>
    <t>Sample Inputs (Default)</t>
  </si>
  <si>
    <t>Outputs</t>
  </si>
  <si>
    <t>Gross Margin per Unit</t>
  </si>
  <si>
    <t>Amazon Fee per Unit</t>
  </si>
  <si>
    <t>Net Margin per Unit</t>
  </si>
  <si>
    <t>Monthly Profit Before Tax</t>
  </si>
  <si>
    <t>Monthly Profit After Tax</t>
  </si>
  <si>
    <t>Monthly Tax</t>
  </si>
  <si>
    <r>
      <t xml:space="preserve">Enter the number of </t>
    </r>
    <r>
      <rPr>
        <b/>
        <sz val="16"/>
        <color theme="1"/>
        <rFont val="Calibri"/>
        <family val="2"/>
        <scheme val="minor"/>
      </rPr>
      <t>units sold</t>
    </r>
    <r>
      <rPr>
        <sz val="16"/>
        <color theme="1"/>
        <rFont val="Calibri"/>
        <family val="2"/>
        <scheme val="minor"/>
      </rPr>
      <t xml:space="preserve"> in a month.</t>
    </r>
  </si>
  <si>
    <r>
      <t xml:space="preserve">Enter the </t>
    </r>
    <r>
      <rPr>
        <b/>
        <sz val="16"/>
        <color theme="1"/>
        <rFont val="Calibri"/>
        <family val="2"/>
        <scheme val="minor"/>
      </rPr>
      <t>customer acquisition cost</t>
    </r>
    <r>
      <rPr>
        <sz val="16"/>
        <color theme="1"/>
        <rFont val="Calibri"/>
        <family val="2"/>
        <scheme val="minor"/>
      </rPr>
      <t xml:space="preserve"> (CAC).</t>
    </r>
  </si>
  <si>
    <r>
      <t xml:space="preserve">Enter the </t>
    </r>
    <r>
      <rPr>
        <b/>
        <sz val="16"/>
        <color theme="1"/>
        <rFont val="Calibri"/>
        <family val="2"/>
        <scheme val="minor"/>
      </rPr>
      <t>selling price</t>
    </r>
    <r>
      <rPr>
        <sz val="16"/>
        <color theme="1"/>
        <rFont val="Calibri"/>
        <family val="2"/>
        <scheme val="minor"/>
      </rPr>
      <t xml:space="preserve"> per unit of your product.</t>
    </r>
  </si>
  <si>
    <r>
      <t xml:space="preserve">Enter the </t>
    </r>
    <r>
      <rPr>
        <b/>
        <sz val="16"/>
        <color theme="1"/>
        <rFont val="Calibri"/>
        <family val="2"/>
        <scheme val="minor"/>
      </rPr>
      <t>cost of goods sold</t>
    </r>
    <r>
      <rPr>
        <sz val="16"/>
        <color theme="1"/>
        <rFont val="Calibri"/>
        <family val="2"/>
        <scheme val="minor"/>
      </rPr>
      <t xml:space="preserve"> (COGS) per unit.</t>
    </r>
  </si>
  <si>
    <r>
      <t xml:space="preserve">Enter your </t>
    </r>
    <r>
      <rPr>
        <b/>
        <sz val="16"/>
        <color theme="1"/>
        <rFont val="Calibri"/>
        <family val="2"/>
        <scheme val="minor"/>
      </rPr>
      <t>fixed corporate costs</t>
    </r>
    <r>
      <rPr>
        <sz val="16"/>
        <color theme="1"/>
        <rFont val="Calibri"/>
        <family val="2"/>
        <scheme val="minor"/>
      </rPr>
      <t xml:space="preserve"> per month.</t>
    </r>
  </si>
  <si>
    <r>
      <t xml:space="preserve">Enter the monthly </t>
    </r>
    <r>
      <rPr>
        <b/>
        <sz val="16"/>
        <color theme="1"/>
        <rFont val="Calibri"/>
        <family val="2"/>
        <scheme val="minor"/>
      </rPr>
      <t>interest</t>
    </r>
    <r>
      <rPr>
        <sz val="16"/>
        <color theme="1"/>
        <rFont val="Calibri"/>
        <family val="2"/>
        <scheme val="minor"/>
      </rPr>
      <t xml:space="preserve"> payment on your bank loan.</t>
    </r>
  </si>
  <si>
    <r>
      <t xml:space="preserve">Enter the monthly </t>
    </r>
    <r>
      <rPr>
        <b/>
        <sz val="16"/>
        <color theme="1"/>
        <rFont val="Calibri"/>
        <family val="2"/>
        <scheme val="minor"/>
      </rPr>
      <t>tax rate</t>
    </r>
    <r>
      <rPr>
        <sz val="16"/>
        <color theme="1"/>
        <rFont val="Calibri"/>
        <family val="2"/>
        <scheme val="minor"/>
      </rPr>
      <t xml:space="preserve"> applied to profits.</t>
    </r>
  </si>
  <si>
    <r>
      <t xml:space="preserve">Enter the </t>
    </r>
    <r>
      <rPr>
        <b/>
        <sz val="16"/>
        <color theme="1"/>
        <rFont val="Calibri"/>
        <family val="2"/>
        <scheme val="minor"/>
      </rPr>
      <t>Amazon fee</t>
    </r>
    <r>
      <rPr>
        <sz val="16"/>
        <color theme="1"/>
        <rFont val="Calibri"/>
        <family val="2"/>
        <scheme val="minor"/>
      </rPr>
      <t xml:space="preserve"> as a percentage of the selling price per unit.</t>
    </r>
  </si>
  <si>
    <t>*For optimal and efficient model usage, input fields should be left blank only when default values are intended.</t>
  </si>
  <si>
    <t>Tax Rate (%)</t>
  </si>
  <si>
    <t>Customer Acquisition Costs (CAC)</t>
  </si>
  <si>
    <t>Total Advertisement Cost of Sales (TACOS)</t>
  </si>
  <si>
    <t>Total Ad Spends</t>
  </si>
  <si>
    <t>CAC</t>
  </si>
  <si>
    <t>Profit</t>
  </si>
  <si>
    <t>Profits</t>
  </si>
  <si>
    <t>To Explore The Model :</t>
  </si>
  <si>
    <t>Question 1</t>
  </si>
  <si>
    <t>What is the maximum Customer Acquisition Cost at 5000 units sales?</t>
  </si>
  <si>
    <t>To find the answer follow these steps:</t>
  </si>
  <si>
    <t>Customer Acquisation Costs(CAC)</t>
  </si>
  <si>
    <r>
      <t xml:space="preserve">2. If the Profits are positive cell M38 is highlighted in </t>
    </r>
    <r>
      <rPr>
        <sz val="16"/>
        <color rgb="FF00B050"/>
        <rFont val="Calibri"/>
        <family val="2"/>
        <scheme val="minor"/>
      </rPr>
      <t>GREEN</t>
    </r>
    <r>
      <rPr>
        <sz val="16"/>
        <rFont val="Calibri"/>
        <family val="2"/>
        <scheme val="minor"/>
      </rPr>
      <t xml:space="preserve">, Increase the CAC value. </t>
    </r>
  </si>
  <si>
    <r>
      <t xml:space="preserve">3. If the Profits are negetive cell M38 is highlighted in </t>
    </r>
    <r>
      <rPr>
        <sz val="16"/>
        <color rgb="FFFF0000"/>
        <rFont val="Calibri"/>
        <family val="2"/>
        <scheme val="minor"/>
      </rPr>
      <t>RED</t>
    </r>
    <r>
      <rPr>
        <sz val="16"/>
        <color theme="1"/>
        <rFont val="Calibri"/>
        <family val="2"/>
        <scheme val="minor"/>
      </rPr>
      <t xml:space="preserve">, Decrease the CAC value. </t>
    </r>
  </si>
  <si>
    <t>Question 2</t>
  </si>
  <si>
    <t>If sales drop to 4,000 units, what happens to profitability? How does the target CAC change?</t>
  </si>
  <si>
    <r>
      <t xml:space="preserve">4. If the Profits are at Break-Even Point cell M38 is highlighted in </t>
    </r>
    <r>
      <rPr>
        <sz val="16"/>
        <color rgb="FFFFC000"/>
        <rFont val="Calibri"/>
        <family val="2"/>
        <scheme val="minor"/>
      </rPr>
      <t>Yellow</t>
    </r>
    <r>
      <rPr>
        <sz val="16"/>
        <color theme="1"/>
        <rFont val="Calibri"/>
        <family val="2"/>
        <scheme val="minor"/>
      </rPr>
      <t>. In which case you have found the Maximum CAC for 5000 unit sales.</t>
    </r>
  </si>
  <si>
    <t>Target CAC</t>
  </si>
  <si>
    <r>
      <rPr>
        <sz val="14"/>
        <color theme="0" tint="-0.499984740745262"/>
        <rFont val="Calibri"/>
        <family val="2"/>
        <scheme val="minor"/>
      </rPr>
      <t xml:space="preserve">*The </t>
    </r>
    <r>
      <rPr>
        <b/>
        <sz val="14"/>
        <color theme="0" tint="-0.499984740745262"/>
        <rFont val="Calibri"/>
        <family val="2"/>
        <scheme val="minor"/>
      </rPr>
      <t>Default Values</t>
    </r>
    <r>
      <rPr>
        <sz val="14"/>
        <color theme="0" tint="-0.499984740745262"/>
        <rFont val="Calibri"/>
        <family val="2"/>
        <scheme val="minor"/>
      </rPr>
      <t xml:space="preserve"> will be used unless you want to provide other values. In which case you can answer the questions to the right side. Only answer the questions for values you want to change. </t>
    </r>
  </si>
  <si>
    <t>Desired Profits</t>
  </si>
  <si>
    <r>
      <t>2. To calculate Target CAC for some specific profits, Enter desired profit in cell=M51</t>
    </r>
    <r>
      <rPr>
        <sz val="16"/>
        <rFont val="Calibri"/>
        <family val="2"/>
        <scheme val="minor"/>
      </rPr>
      <t xml:space="preserve">. </t>
    </r>
  </si>
  <si>
    <t>3. Target CAC is shown in Cell=P51.</t>
  </si>
  <si>
    <t>*To calculate Target CAC, We are assuming you want given desired profits.</t>
  </si>
  <si>
    <t>Question 3</t>
  </si>
  <si>
    <t>If corporate fixed costs increase by $5,000, how much volume is needed to stay profitable?</t>
  </si>
  <si>
    <t>Corporate Fixed Costs</t>
  </si>
  <si>
    <t>Question 4</t>
  </si>
  <si>
    <t>If the selling price increases to $35, how does that impact the target CAC and profitability?</t>
  </si>
  <si>
    <t>Question 5</t>
  </si>
  <si>
    <t>What happens to profit after tax if the tax rate changes to 25%?</t>
  </si>
  <si>
    <r>
      <t xml:space="preserve">2. If the Profits are positive cell M88 is highlighted in </t>
    </r>
    <r>
      <rPr>
        <sz val="16"/>
        <color rgb="FF00B050"/>
        <rFont val="Calibri"/>
        <family val="2"/>
        <scheme val="minor"/>
      </rPr>
      <t>GREEN</t>
    </r>
    <r>
      <rPr>
        <sz val="16"/>
        <rFont val="Calibri"/>
        <family val="2"/>
        <scheme val="minor"/>
      </rPr>
      <t xml:space="preserve">. </t>
    </r>
  </si>
  <si>
    <t>1. Insert "25" as Tax Rates in Cell=I23 &amp; analyse Profits change in Cells= M88, C22 .</t>
  </si>
  <si>
    <t>*It is suggested that after every individual task is performed the input fields are cleared.</t>
  </si>
  <si>
    <t>I8:</t>
  </si>
  <si>
    <t>I13:</t>
  </si>
  <si>
    <t>I18:</t>
  </si>
  <si>
    <t>I23:</t>
  </si>
  <si>
    <t>:P8</t>
  </si>
  <si>
    <t>:P13</t>
  </si>
  <si>
    <t>:P18</t>
  </si>
  <si>
    <t>:P23</t>
  </si>
  <si>
    <r>
      <t>1. Adjust CAC in Cell=</t>
    </r>
    <r>
      <rPr>
        <b/>
        <sz val="16"/>
        <color theme="1"/>
        <rFont val="Calibri"/>
        <family val="2"/>
        <scheme val="minor"/>
      </rPr>
      <t>P8</t>
    </r>
    <r>
      <rPr>
        <sz val="16"/>
        <color theme="1"/>
        <rFont val="Calibri"/>
        <family val="2"/>
        <scheme val="minor"/>
      </rPr>
      <t xml:space="preserve"> &amp; analyse Profits change in Cells= M38, C20 .</t>
    </r>
  </si>
  <si>
    <r>
      <t>1. Adjust units sold in Cell=</t>
    </r>
    <r>
      <rPr>
        <b/>
        <sz val="16"/>
        <color theme="1"/>
        <rFont val="Calibri"/>
        <family val="2"/>
        <scheme val="minor"/>
      </rPr>
      <t>I8</t>
    </r>
    <r>
      <rPr>
        <sz val="16"/>
        <color theme="1"/>
        <rFont val="Calibri"/>
        <family val="2"/>
        <scheme val="minor"/>
      </rPr>
      <t xml:space="preserve"> &amp; analyse Profits change in Cell= J51, C20 &amp; change in Target CAC in Cell = P51.</t>
    </r>
  </si>
  <si>
    <r>
      <t xml:space="preserve">3. In case the profits are negetive(in </t>
    </r>
    <r>
      <rPr>
        <sz val="16"/>
        <color rgb="FFFF0000"/>
        <rFont val="Calibri"/>
        <family val="2"/>
        <scheme val="minor"/>
      </rPr>
      <t>RED</t>
    </r>
    <r>
      <rPr>
        <sz val="16"/>
        <color theme="1"/>
        <rFont val="Calibri"/>
        <family val="2"/>
        <scheme val="minor"/>
      </rPr>
      <t>), Increase the number of Units Sold (Default Value =  5000) (Cell=</t>
    </r>
    <r>
      <rPr>
        <b/>
        <sz val="16"/>
        <color theme="1"/>
        <rFont val="Calibri"/>
        <family val="2"/>
        <scheme val="minor"/>
      </rPr>
      <t>I8</t>
    </r>
    <r>
      <rPr>
        <sz val="16"/>
        <color theme="1"/>
        <rFont val="Calibri"/>
        <family val="2"/>
        <scheme val="minor"/>
      </rPr>
      <t>) until the profit becomes zero(Break-Even Point).</t>
    </r>
  </si>
  <si>
    <r>
      <t xml:space="preserve">2. In case the profits are positive(in </t>
    </r>
    <r>
      <rPr>
        <sz val="16"/>
        <color rgb="FF00B050"/>
        <rFont val="Calibri"/>
        <family val="2"/>
        <scheme val="minor"/>
      </rPr>
      <t>GREEN</t>
    </r>
    <r>
      <rPr>
        <sz val="16"/>
        <rFont val="Calibri"/>
        <family val="2"/>
        <scheme val="minor"/>
      </rPr>
      <t>), Reduce the number of Units Sold (Default Value =  5000) (Cell=</t>
    </r>
    <r>
      <rPr>
        <b/>
        <sz val="16"/>
        <rFont val="Calibri"/>
        <family val="2"/>
        <scheme val="minor"/>
      </rPr>
      <t>I8</t>
    </r>
    <r>
      <rPr>
        <sz val="16"/>
        <rFont val="Calibri"/>
        <family val="2"/>
        <scheme val="minor"/>
      </rPr>
      <t>) until the profit becomes zero(Break-Even Point).</t>
    </r>
  </si>
  <si>
    <r>
      <t>2. To calculate Target CAC for some specific profits, Enter desired profit in cell=</t>
    </r>
    <r>
      <rPr>
        <b/>
        <sz val="16"/>
        <color theme="1"/>
        <rFont val="Calibri"/>
        <family val="2"/>
        <scheme val="minor"/>
      </rPr>
      <t>M77</t>
    </r>
    <r>
      <rPr>
        <sz val="16"/>
        <rFont val="Calibri"/>
        <family val="2"/>
        <scheme val="minor"/>
      </rPr>
      <t xml:space="preserve">. </t>
    </r>
  </si>
  <si>
    <t>C20</t>
  </si>
  <si>
    <t>C22</t>
  </si>
  <si>
    <t>M38</t>
  </si>
  <si>
    <t>J51</t>
  </si>
  <si>
    <t>P51</t>
  </si>
  <si>
    <t>M51</t>
  </si>
  <si>
    <r>
      <t>1. Increase the Corporate Fixed Costs (in Cell=</t>
    </r>
    <r>
      <rPr>
        <b/>
        <sz val="16"/>
        <color theme="1"/>
        <rFont val="Calibri"/>
        <family val="2"/>
        <scheme val="minor"/>
      </rPr>
      <t>I18</t>
    </r>
    <r>
      <rPr>
        <sz val="16"/>
        <color theme="1"/>
        <rFont val="Calibri"/>
        <family val="2"/>
        <scheme val="minor"/>
      </rPr>
      <t>) by $5,000 (Default value = $10,000), and notice the change in profits(in Cell=K63, C20).</t>
    </r>
  </si>
  <si>
    <t>K63</t>
  </si>
  <si>
    <t>J77</t>
  </si>
  <si>
    <r>
      <t>1. Adjust Selling Price in Cell=</t>
    </r>
    <r>
      <rPr>
        <b/>
        <sz val="16"/>
        <color theme="1"/>
        <rFont val="Calibri"/>
        <family val="2"/>
        <scheme val="minor"/>
      </rPr>
      <t>I13</t>
    </r>
    <r>
      <rPr>
        <sz val="16"/>
        <color theme="1"/>
        <rFont val="Calibri"/>
        <family val="2"/>
        <scheme val="minor"/>
      </rPr>
      <t xml:space="preserve"> &amp; analyse Profits change in Cell= J77, C20 &amp; change in Target CAC in Cell = P77.</t>
    </r>
  </si>
  <si>
    <t>P77</t>
  </si>
  <si>
    <t>M77</t>
  </si>
  <si>
    <t>3. Target CAC is shown in Cell=P77.</t>
  </si>
  <si>
    <t>M88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</si>
</sst>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_-[$$-409]* #,##0.0_ ;_-[$$-409]* \-#,##0.0\ ;_-[$$-409]* &quot;-&quot;??_ ;_-@_ "/>
    <numFmt numFmtId="165" formatCode="_-[$$-409]* #,##0_ ;_-[$$-409]* \-#,##0\ ;_-[$$-409]* &quot;-&quot;??_ ;_-@_ "/>
    <numFmt numFmtId="166" formatCode="0.0"/>
    <numFmt numFmtId="167" formatCode="_-[$$-409]* #,##0_ ;_-[$$-409]* \-#,##0\ ;_-[$$-409]* &quot;-&quot;?_ ;_-@_ "/>
    <numFmt numFmtId="168" formatCode="_-[$$-409]* #,##0.00_ ;_-[$$-409]* \-#,##0.00\ ;_-[$$-409]* &quot;-&quot;??_ ;_-@_ "/>
  </numFmts>
  <fonts count="20" x14ac:knownFonts="1">
    <font>
      <sz val="11"/>
      <color theme="1"/>
      <name val="Calibri"/>
      <family val="2"/>
      <scheme val="minor"/>
    </font>
    <font>
      <sz val="11"/>
      <color theme="1"/>
      <name val="Calibri"/>
      <family val="2"/>
      <scheme val="minor"/>
    </font>
    <font>
      <b/>
      <sz val="28"/>
      <color theme="1"/>
      <name val="Calibri"/>
      <family val="2"/>
      <scheme val="minor"/>
    </font>
    <font>
      <b/>
      <sz val="16"/>
      <color theme="1"/>
      <name val="Calibri"/>
      <family val="2"/>
      <scheme val="minor"/>
    </font>
    <font>
      <b/>
      <sz val="20"/>
      <color theme="1"/>
      <name val="Calibri"/>
      <family val="2"/>
      <scheme val="minor"/>
    </font>
    <font>
      <b/>
      <sz val="24"/>
      <color theme="1"/>
      <name val="Calibri"/>
      <family val="2"/>
      <scheme val="minor"/>
    </font>
    <font>
      <sz val="16"/>
      <color theme="1"/>
      <name val="Calibri"/>
      <family val="2"/>
      <scheme val="minor"/>
    </font>
    <font>
      <i/>
      <sz val="16"/>
      <color theme="1"/>
      <name val="Calibri"/>
      <family val="2"/>
      <scheme val="minor"/>
    </font>
    <font>
      <b/>
      <sz val="22"/>
      <color theme="1"/>
      <name val="Calibri"/>
      <family val="2"/>
      <scheme val="minor"/>
    </font>
    <font>
      <b/>
      <sz val="36"/>
      <color theme="1"/>
      <name val="Calibri"/>
      <family val="2"/>
      <scheme val="minor"/>
    </font>
    <font>
      <sz val="20"/>
      <color theme="1"/>
      <name val="Calibri"/>
      <family val="2"/>
      <scheme val="minor"/>
    </font>
    <font>
      <sz val="16"/>
      <name val="Calibri"/>
      <family val="2"/>
      <scheme val="minor"/>
    </font>
    <font>
      <sz val="16"/>
      <color rgb="FF00B050"/>
      <name val="Calibri"/>
      <family val="2"/>
      <scheme val="minor"/>
    </font>
    <font>
      <sz val="16"/>
      <color rgb="FFFF0000"/>
      <name val="Calibri"/>
      <family val="2"/>
      <scheme val="minor"/>
    </font>
    <font>
      <sz val="16"/>
      <color rgb="FFFFC000"/>
      <name val="Calibri"/>
      <family val="2"/>
      <scheme val="minor"/>
    </font>
    <font>
      <sz val="14"/>
      <color theme="0" tint="-0.499984740745262"/>
      <name val="Calibri"/>
      <family val="2"/>
      <scheme val="minor"/>
    </font>
    <font>
      <b/>
      <sz val="14"/>
      <color theme="0" tint="-0.499984740745262"/>
      <name val="Calibri"/>
      <family val="2"/>
      <scheme val="minor"/>
    </font>
    <font>
      <sz val="14"/>
      <color theme="2" tint="-0.499984740745262"/>
      <name val="Calibri"/>
      <family val="2"/>
      <scheme val="minor"/>
    </font>
    <font>
      <sz val="22"/>
      <color theme="1"/>
      <name val="Calibri"/>
      <family val="2"/>
      <scheme val="minor"/>
    </font>
    <font>
      <b/>
      <sz val="16"/>
      <name val="Calibri"/>
      <family val="2"/>
      <scheme val="minor"/>
    </font>
  </fonts>
  <fills count="3">
    <fill>
      <patternFill patternType="none"/>
    </fill>
    <fill>
      <patternFill patternType="gray125"/>
    </fill>
    <fill>
      <patternFill patternType="solid">
        <fgColor theme="0" tint="-0.14999847407452621"/>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206">
    <xf numFmtId="0" fontId="0" fillId="0" borderId="0" xfId="0"/>
    <xf numFmtId="0" fontId="8" fillId="0" borderId="25" xfId="0" applyFont="1" applyBorder="1"/>
    <xf numFmtId="0" fontId="6" fillId="0" borderId="2" xfId="0" applyFont="1" applyBorder="1"/>
    <xf numFmtId="0" fontId="6" fillId="0" borderId="3" xfId="0" applyFont="1" applyBorder="1"/>
    <xf numFmtId="0" fontId="6" fillId="0" borderId="0" xfId="0" applyFont="1"/>
    <xf numFmtId="0" fontId="6" fillId="0" borderId="27" xfId="0" applyFont="1" applyBorder="1"/>
    <xf numFmtId="0" fontId="6" fillId="0" borderId="26" xfId="0" applyFont="1" applyBorder="1"/>
    <xf numFmtId="0" fontId="6" fillId="0" borderId="31" xfId="0" applyFont="1" applyBorder="1"/>
    <xf numFmtId="0" fontId="6" fillId="0" borderId="32" xfId="0" applyFont="1" applyBorder="1"/>
    <xf numFmtId="0" fontId="6" fillId="0" borderId="29" xfId="0" applyFont="1" applyBorder="1"/>
    <xf numFmtId="0" fontId="6" fillId="0" borderId="30" xfId="0" applyFont="1" applyBorder="1"/>
    <xf numFmtId="0" fontId="6" fillId="2" borderId="0" xfId="0" applyFont="1" applyFill="1"/>
    <xf numFmtId="0" fontId="6" fillId="2" borderId="0" xfId="0" applyFont="1" applyFill="1" applyAlignment="1">
      <alignment horizontal="left"/>
    </xf>
    <xf numFmtId="0" fontId="6" fillId="2" borderId="0" xfId="0" applyFont="1" applyFill="1" applyAlignment="1">
      <alignment horizontal="left" vertical="top" wrapText="1"/>
    </xf>
    <xf numFmtId="0" fontId="6" fillId="2" borderId="0" xfId="0" applyFont="1" applyFill="1" applyAlignment="1">
      <alignment vertical="top" wrapText="1"/>
    </xf>
    <xf numFmtId="0" fontId="6" fillId="2" borderId="0" xfId="0" applyFont="1" applyFill="1" applyAlignment="1">
      <alignment wrapText="1"/>
    </xf>
    <xf numFmtId="0" fontId="6" fillId="2" borderId="0" xfId="0" applyFont="1" applyFill="1" applyAlignment="1">
      <alignment vertical="top"/>
    </xf>
    <xf numFmtId="0" fontId="6" fillId="2" borderId="0" xfId="0" applyFont="1" applyFill="1" applyAlignment="1">
      <alignment vertical="center"/>
    </xf>
    <xf numFmtId="0" fontId="6" fillId="2" borderId="0" xfId="0" applyFont="1" applyFill="1" applyAlignment="1">
      <alignment vertical="center" wrapText="1"/>
    </xf>
    <xf numFmtId="167" fontId="6" fillId="2" borderId="0" xfId="0" applyNumberFormat="1" applyFont="1" applyFill="1"/>
    <xf numFmtId="0" fontId="6" fillId="0" borderId="5" xfId="0" applyFont="1" applyBorder="1"/>
    <xf numFmtId="165" fontId="6" fillId="0" borderId="7" xfId="0" applyNumberFormat="1" applyFont="1" applyBorder="1"/>
    <xf numFmtId="0" fontId="6" fillId="0" borderId="23" xfId="0" applyFont="1" applyBorder="1"/>
    <xf numFmtId="0" fontId="6" fillId="0" borderId="18" xfId="0" applyFont="1" applyBorder="1"/>
    <xf numFmtId="0" fontId="6" fillId="0" borderId="8" xfId="0" applyFont="1" applyBorder="1"/>
    <xf numFmtId="1" fontId="6" fillId="0" borderId="9" xfId="0" applyNumberFormat="1" applyFont="1" applyBorder="1"/>
    <xf numFmtId="0" fontId="6" fillId="0" borderId="13" xfId="0" applyFont="1" applyBorder="1"/>
    <xf numFmtId="0" fontId="6" fillId="0" borderId="9" xfId="0" applyFont="1" applyBorder="1"/>
    <xf numFmtId="165" fontId="7" fillId="0" borderId="9" xfId="1" applyNumberFormat="1" applyFont="1" applyFill="1" applyBorder="1"/>
    <xf numFmtId="0" fontId="6" fillId="0" borderId="10" xfId="0" applyFont="1" applyBorder="1"/>
    <xf numFmtId="165" fontId="6" fillId="0" borderId="12" xfId="0" applyNumberFormat="1" applyFont="1" applyBorder="1"/>
    <xf numFmtId="0" fontId="6" fillId="0" borderId="14" xfId="0" applyFont="1" applyBorder="1"/>
    <xf numFmtId="166" fontId="6" fillId="0" borderId="12" xfId="0" applyNumberFormat="1" applyFont="1" applyBorder="1"/>
    <xf numFmtId="164" fontId="6" fillId="0" borderId="9" xfId="0" applyNumberFormat="1" applyFont="1" applyBorder="1"/>
    <xf numFmtId="167" fontId="6" fillId="0" borderId="9" xfId="0" applyNumberFormat="1" applyFont="1" applyBorder="1"/>
    <xf numFmtId="165" fontId="6" fillId="0" borderId="9" xfId="0" applyNumberFormat="1" applyFont="1" applyBorder="1"/>
    <xf numFmtId="0" fontId="10" fillId="0" borderId="26" xfId="0" applyFont="1" applyBorder="1"/>
    <xf numFmtId="0" fontId="10" fillId="0" borderId="0" xfId="0" applyFont="1"/>
    <xf numFmtId="0" fontId="6" fillId="0" borderId="0" xfId="0" applyFont="1" applyAlignment="1">
      <alignment horizontal="left" vertical="top" wrapText="1"/>
    </xf>
    <xf numFmtId="0" fontId="6" fillId="0" borderId="29" xfId="0" applyFont="1" applyBorder="1" applyAlignment="1">
      <alignment horizontal="left" vertical="top" wrapText="1"/>
    </xf>
    <xf numFmtId="0" fontId="8" fillId="0" borderId="25" xfId="0" applyFont="1" applyBorder="1" applyAlignment="1">
      <alignment horizontal="left"/>
    </xf>
    <xf numFmtId="0" fontId="6" fillId="0" borderId="2" xfId="0" applyFont="1" applyBorder="1" applyAlignment="1">
      <alignment horizontal="left"/>
    </xf>
    <xf numFmtId="0" fontId="6" fillId="0" borderId="0" xfId="0" applyFont="1" applyAlignment="1">
      <alignment horizontal="left" vertical="center"/>
    </xf>
    <xf numFmtId="0" fontId="6" fillId="0" borderId="0" xfId="0" applyFont="1" applyAlignment="1">
      <alignment vertical="center"/>
    </xf>
    <xf numFmtId="168" fontId="6" fillId="0" borderId="0" xfId="0" applyNumberFormat="1" applyFont="1" applyAlignment="1">
      <alignment vertical="center"/>
    </xf>
    <xf numFmtId="0" fontId="15" fillId="0" borderId="26" xfId="0" applyFont="1" applyBorder="1" applyAlignment="1">
      <alignment vertical="top" wrapText="1"/>
    </xf>
    <xf numFmtId="0" fontId="15" fillId="0" borderId="0" xfId="0" applyFont="1"/>
    <xf numFmtId="0" fontId="6" fillId="0" borderId="43" xfId="0" applyFont="1" applyBorder="1"/>
    <xf numFmtId="0" fontId="15" fillId="0" borderId="0" xfId="0" applyFont="1" applyAlignment="1">
      <alignment vertical="top" wrapText="1"/>
    </xf>
    <xf numFmtId="0" fontId="6" fillId="0" borderId="0" xfId="0" applyFont="1" applyAlignment="1">
      <alignment vertical="top"/>
    </xf>
    <xf numFmtId="167" fontId="6" fillId="0" borderId="40" xfId="0" applyNumberFormat="1" applyFont="1" applyBorder="1"/>
    <xf numFmtId="0" fontId="6" fillId="0" borderId="22" xfId="0" applyFont="1" applyBorder="1"/>
    <xf numFmtId="0" fontId="6" fillId="0" borderId="28" xfId="0" applyFont="1" applyBorder="1" applyAlignment="1">
      <alignment horizontal="center"/>
    </xf>
    <xf numFmtId="0" fontId="6" fillId="0" borderId="30" xfId="0" applyFont="1" applyBorder="1" applyAlignment="1">
      <alignment horizontal="center"/>
    </xf>
    <xf numFmtId="0" fontId="6" fillId="0" borderId="49" xfId="0" applyFont="1" applyBorder="1" applyAlignment="1">
      <alignment horizontal="center"/>
    </xf>
    <xf numFmtId="0" fontId="6" fillId="0" borderId="48" xfId="0" applyFont="1" applyBorder="1" applyAlignment="1">
      <alignment horizontal="center"/>
    </xf>
    <xf numFmtId="0" fontId="6" fillId="0" borderId="3" xfId="0" applyFont="1" applyBorder="1" applyAlignment="1">
      <alignment horizontal="center" vertical="center"/>
    </xf>
    <xf numFmtId="0" fontId="6" fillId="0" borderId="30" xfId="0" applyFont="1" applyBorder="1" applyAlignment="1">
      <alignment horizontal="center" vertical="center"/>
    </xf>
    <xf numFmtId="0" fontId="6" fillId="0" borderId="10" xfId="0" applyFont="1" applyBorder="1" applyAlignment="1">
      <alignment horizontal="left"/>
    </xf>
    <xf numFmtId="0" fontId="6" fillId="0" borderId="11" xfId="0" applyFont="1" applyBorder="1" applyAlignment="1">
      <alignment horizontal="left"/>
    </xf>
    <xf numFmtId="0" fontId="6" fillId="2" borderId="0" xfId="0" applyFont="1" applyFill="1" applyAlignment="1">
      <alignment horizontal="left"/>
    </xf>
    <xf numFmtId="0" fontId="10" fillId="0" borderId="26" xfId="0" applyFont="1" applyBorder="1" applyAlignment="1">
      <alignment horizontal="left"/>
    </xf>
    <xf numFmtId="0" fontId="10" fillId="0" borderId="0" xfId="0" applyFont="1" applyAlignment="1">
      <alignment horizontal="left"/>
    </xf>
    <xf numFmtId="0" fontId="17" fillId="2" borderId="0" xfId="0" applyFont="1" applyFill="1" applyAlignment="1">
      <alignment horizontal="left" vertical="top" wrapText="1"/>
    </xf>
    <xf numFmtId="0" fontId="6" fillId="2" borderId="0" xfId="0" applyFont="1" applyFill="1" applyAlignment="1">
      <alignment horizontal="left" vertical="top" wrapText="1"/>
    </xf>
    <xf numFmtId="0" fontId="6" fillId="0" borderId="47" xfId="0" applyFont="1" applyBorder="1" applyAlignment="1">
      <alignment horizontal="left"/>
    </xf>
    <xf numFmtId="0" fontId="6" fillId="0" borderId="41" xfId="0" applyFont="1" applyBorder="1" applyAlignment="1">
      <alignment horizontal="left"/>
    </xf>
    <xf numFmtId="0" fontId="6" fillId="0" borderId="13" xfId="0" applyFont="1" applyBorder="1" applyAlignment="1">
      <alignment horizontal="left"/>
    </xf>
    <xf numFmtId="0" fontId="18" fillId="0" borderId="1" xfId="0" applyFont="1" applyBorder="1" applyAlignment="1">
      <alignment horizontal="center" vertical="center"/>
    </xf>
    <xf numFmtId="0" fontId="6" fillId="0" borderId="28" xfId="0" applyFont="1" applyBorder="1" applyAlignment="1">
      <alignment horizontal="center" vertical="center"/>
    </xf>
    <xf numFmtId="0" fontId="18" fillId="0" borderId="3"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6" fillId="0" borderId="9" xfId="0" applyFont="1" applyBorder="1" applyAlignment="1">
      <alignment horizontal="center" vertical="center"/>
    </xf>
    <xf numFmtId="1" fontId="6" fillId="0" borderId="8" xfId="0" applyNumberFormat="1" applyFont="1" applyBorder="1" applyAlignment="1">
      <alignment horizontal="center" vertical="center"/>
    </xf>
    <xf numFmtId="1" fontId="6" fillId="0" borderId="4" xfId="0" applyNumberFormat="1" applyFont="1" applyBorder="1" applyAlignment="1">
      <alignment horizontal="center" vertical="center"/>
    </xf>
    <xf numFmtId="1" fontId="6" fillId="0" borderId="9" xfId="0" applyNumberFormat="1" applyFont="1" applyBorder="1" applyAlignment="1">
      <alignment horizontal="center" vertical="center"/>
    </xf>
    <xf numFmtId="1" fontId="6" fillId="0" borderId="10" xfId="0" applyNumberFormat="1" applyFont="1" applyBorder="1" applyAlignment="1">
      <alignment horizontal="center" vertical="center"/>
    </xf>
    <xf numFmtId="1" fontId="6" fillId="0" borderId="11" xfId="0" applyNumberFormat="1" applyFont="1" applyBorder="1" applyAlignment="1">
      <alignment horizontal="center" vertical="center"/>
    </xf>
    <xf numFmtId="1" fontId="6" fillId="0" borderId="12" xfId="0" applyNumberFormat="1" applyFont="1" applyBorder="1" applyAlignment="1">
      <alignment horizontal="center" vertical="center"/>
    </xf>
    <xf numFmtId="168" fontId="6" fillId="0" borderId="8" xfId="0" applyNumberFormat="1" applyFont="1" applyBorder="1" applyAlignment="1">
      <alignment horizontal="center" vertical="center"/>
    </xf>
    <xf numFmtId="168" fontId="6" fillId="0" borderId="40" xfId="0" applyNumberFormat="1" applyFont="1" applyBorder="1" applyAlignment="1">
      <alignment horizontal="center" vertical="center"/>
    </xf>
    <xf numFmtId="168" fontId="6" fillId="0" borderId="10" xfId="0" applyNumberFormat="1" applyFont="1" applyBorder="1" applyAlignment="1">
      <alignment horizontal="center" vertical="center"/>
    </xf>
    <xf numFmtId="168" fontId="6" fillId="0" borderId="42" xfId="0" applyNumberFormat="1" applyFont="1" applyBorder="1" applyAlignment="1">
      <alignment horizontal="center" vertical="center"/>
    </xf>
    <xf numFmtId="0" fontId="6" fillId="0" borderId="8" xfId="0" applyFont="1" applyBorder="1" applyAlignment="1">
      <alignment horizontal="left"/>
    </xf>
    <xf numFmtId="0" fontId="6" fillId="0" borderId="4" xfId="0" applyFont="1" applyBorder="1" applyAlignment="1">
      <alignment horizontal="left"/>
    </xf>
    <xf numFmtId="0" fontId="11" fillId="0" borderId="5"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26" xfId="0" applyFont="1" applyBorder="1" applyAlignment="1">
      <alignment horizontal="left" vertical="top" wrapText="1"/>
    </xf>
    <xf numFmtId="0" fontId="15" fillId="0" borderId="0" xfId="0" applyFont="1" applyAlignment="1">
      <alignment horizontal="left" vertical="top" wrapText="1"/>
    </xf>
    <xf numFmtId="167" fontId="6" fillId="0" borderId="8" xfId="0" applyNumberFormat="1" applyFont="1" applyBorder="1" applyAlignment="1">
      <alignment horizontal="center" vertical="center"/>
    </xf>
    <xf numFmtId="0" fontId="6" fillId="0" borderId="50" xfId="0" applyFont="1" applyBorder="1" applyAlignment="1">
      <alignment horizontal="center" vertical="center"/>
    </xf>
    <xf numFmtId="0" fontId="6" fillId="0" borderId="51" xfId="0" applyFont="1" applyBorder="1" applyAlignment="1">
      <alignment horizontal="center" vertical="center"/>
    </xf>
    <xf numFmtId="165" fontId="6" fillId="0" borderId="37" xfId="1" applyNumberFormat="1" applyFont="1" applyFill="1" applyBorder="1" applyAlignment="1">
      <alignment horizontal="center" vertical="center"/>
    </xf>
    <xf numFmtId="165" fontId="6" fillId="0" borderId="38" xfId="1" applyNumberFormat="1" applyFont="1" applyFill="1" applyBorder="1" applyAlignment="1">
      <alignment horizontal="center" vertical="center"/>
    </xf>
    <xf numFmtId="165" fontId="6" fillId="0" borderId="26" xfId="1" applyNumberFormat="1" applyFont="1" applyFill="1" applyBorder="1" applyAlignment="1">
      <alignment horizontal="center" vertical="center"/>
    </xf>
    <xf numFmtId="165" fontId="6" fillId="0" borderId="27" xfId="1" applyNumberFormat="1" applyFont="1" applyFill="1" applyBorder="1" applyAlignment="1">
      <alignment horizontal="center" vertical="center"/>
    </xf>
    <xf numFmtId="168" fontId="11" fillId="0" borderId="8"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0" fillId="0" borderId="0" xfId="0" applyFont="1" applyAlignment="1">
      <alignment horizontal="left" vertical="top" wrapText="1"/>
    </xf>
    <xf numFmtId="0" fontId="6" fillId="0" borderId="0" xfId="0" applyFont="1" applyAlignment="1">
      <alignment horizontal="left" vertical="top" wrapText="1"/>
    </xf>
    <xf numFmtId="0" fontId="6" fillId="0" borderId="33" xfId="0" applyFont="1" applyBorder="1" applyAlignment="1">
      <alignment horizontal="left" vertical="top" wrapText="1"/>
    </xf>
    <xf numFmtId="0" fontId="6" fillId="0" borderId="43" xfId="0" applyFont="1" applyBorder="1" applyAlignment="1">
      <alignment horizontal="left" vertical="top"/>
    </xf>
    <xf numFmtId="0" fontId="6" fillId="0" borderId="0" xfId="0" applyFont="1" applyAlignment="1">
      <alignment horizontal="left" vertical="top"/>
    </xf>
    <xf numFmtId="0" fontId="6" fillId="0" borderId="33" xfId="0" applyFont="1" applyBorder="1" applyAlignment="1">
      <alignment horizontal="left" vertical="top"/>
    </xf>
    <xf numFmtId="0" fontId="6" fillId="0" borderId="46" xfId="0" applyFont="1" applyBorder="1" applyAlignment="1">
      <alignment horizontal="left" vertical="top"/>
    </xf>
    <xf numFmtId="0" fontId="6" fillId="0" borderId="29" xfId="0" applyFont="1" applyBorder="1" applyAlignment="1">
      <alignment horizontal="left" vertical="top"/>
    </xf>
    <xf numFmtId="0" fontId="6" fillId="0" borderId="34" xfId="0" applyFont="1" applyBorder="1" applyAlignment="1">
      <alignment horizontal="left" vertical="top"/>
    </xf>
    <xf numFmtId="0" fontId="6" fillId="0" borderId="4" xfId="0" applyFont="1" applyBorder="1" applyAlignment="1">
      <alignment horizontal="left" vertical="top"/>
    </xf>
    <xf numFmtId="168" fontId="6" fillId="0" borderId="5" xfId="0" applyNumberFormat="1" applyFont="1" applyBorder="1" applyAlignment="1">
      <alignment horizontal="center" vertical="center"/>
    </xf>
    <xf numFmtId="168" fontId="6" fillId="0" borderId="7" xfId="0" applyNumberFormat="1" applyFont="1" applyBorder="1" applyAlignment="1">
      <alignment horizontal="center" vertical="center"/>
    </xf>
    <xf numFmtId="168" fontId="6" fillId="0" borderId="9" xfId="0" applyNumberFormat="1" applyFont="1" applyBorder="1" applyAlignment="1">
      <alignment horizontal="center" vertical="center"/>
    </xf>
    <xf numFmtId="168" fontId="6" fillId="0" borderId="1" xfId="0" applyNumberFormat="1" applyFont="1" applyBorder="1" applyAlignment="1">
      <alignment horizontal="center" vertical="center" wrapText="1"/>
    </xf>
    <xf numFmtId="168" fontId="6" fillId="0" borderId="3" xfId="0" applyNumberFormat="1" applyFont="1" applyBorder="1" applyAlignment="1">
      <alignment horizontal="center" vertical="center" wrapText="1"/>
    </xf>
    <xf numFmtId="168" fontId="6" fillId="0" borderId="35" xfId="0" applyNumberFormat="1" applyFont="1" applyBorder="1" applyAlignment="1">
      <alignment horizontal="center" vertical="center" wrapText="1"/>
    </xf>
    <xf numFmtId="168" fontId="6" fillId="0" borderId="36" xfId="0" applyNumberFormat="1" applyFont="1" applyBorder="1" applyAlignment="1">
      <alignment horizontal="center" vertical="center" wrapText="1"/>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1" xfId="0" applyFont="1" applyBorder="1" applyAlignment="1">
      <alignment horizontal="center" vertical="center"/>
    </xf>
    <xf numFmtId="0" fontId="6" fillId="0" borderId="35" xfId="0" applyFont="1" applyBorder="1" applyAlignment="1">
      <alignment horizontal="center" vertical="center"/>
    </xf>
    <xf numFmtId="0" fontId="6" fillId="0" borderId="36" xfId="0" applyFont="1" applyBorder="1" applyAlignment="1">
      <alignment horizontal="center" vertical="center"/>
    </xf>
    <xf numFmtId="168" fontId="6" fillId="0" borderId="37" xfId="0" applyNumberFormat="1" applyFont="1" applyBorder="1" applyAlignment="1">
      <alignment horizontal="center" vertical="center"/>
    </xf>
    <xf numFmtId="168" fontId="6" fillId="0" borderId="38" xfId="0" applyNumberFormat="1" applyFont="1" applyBorder="1" applyAlignment="1">
      <alignment horizontal="center" vertical="center"/>
    </xf>
    <xf numFmtId="168" fontId="6" fillId="0" borderId="26" xfId="0" applyNumberFormat="1" applyFont="1" applyBorder="1" applyAlignment="1">
      <alignment horizontal="center" vertical="center"/>
    </xf>
    <xf numFmtId="168" fontId="6" fillId="0" borderId="27" xfId="0" applyNumberFormat="1" applyFont="1" applyBorder="1" applyAlignment="1">
      <alignment horizontal="center" vertical="center"/>
    </xf>
    <xf numFmtId="168" fontId="6" fillId="0" borderId="31" xfId="0" applyNumberFormat="1" applyFont="1" applyBorder="1" applyAlignment="1">
      <alignment horizontal="center" vertical="center"/>
    </xf>
    <xf numFmtId="168" fontId="6" fillId="0" borderId="28" xfId="0" applyNumberFormat="1" applyFont="1" applyBorder="1" applyAlignment="1">
      <alignment horizontal="center" vertical="center"/>
    </xf>
    <xf numFmtId="168" fontId="6" fillId="0" borderId="29" xfId="0" applyNumberFormat="1" applyFont="1" applyBorder="1" applyAlignment="1">
      <alignment horizontal="center" vertical="center"/>
    </xf>
    <xf numFmtId="168" fontId="6" fillId="0" borderId="30"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4" xfId="0" applyFont="1" applyBorder="1" applyAlignment="1">
      <alignment horizontal="left" vertical="top" wrapText="1"/>
    </xf>
    <xf numFmtId="0" fontId="6" fillId="0" borderId="44" xfId="0" applyFont="1" applyBorder="1" applyAlignment="1">
      <alignment horizontal="left" vertical="top" wrapText="1"/>
    </xf>
    <xf numFmtId="0" fontId="6" fillId="0" borderId="45" xfId="0" applyFont="1" applyBorder="1" applyAlignment="1">
      <alignment horizontal="left" vertical="top" wrapText="1"/>
    </xf>
    <xf numFmtId="0" fontId="10" fillId="0" borderId="26" xfId="0" applyFont="1" applyBorder="1" applyAlignment="1">
      <alignment horizontal="left" vertical="top" wrapText="1"/>
    </xf>
    <xf numFmtId="166" fontId="6" fillId="0" borderId="8" xfId="0" applyNumberFormat="1" applyFont="1" applyBorder="1" applyAlignment="1">
      <alignment horizontal="center" vertical="center"/>
    </xf>
    <xf numFmtId="166" fontId="6" fillId="0" borderId="9" xfId="0" applyNumberFormat="1"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0" xfId="0" applyFont="1" applyAlignment="1">
      <alignment horizontal="left"/>
    </xf>
    <xf numFmtId="0" fontId="6" fillId="0" borderId="33" xfId="0" applyFont="1" applyBorder="1" applyAlignment="1">
      <alignment horizontal="left"/>
    </xf>
    <xf numFmtId="0" fontId="6" fillId="0" borderId="29" xfId="0" applyFont="1" applyBorder="1" applyAlignment="1">
      <alignment horizontal="left" vertical="top" wrapText="1"/>
    </xf>
    <xf numFmtId="0" fontId="6" fillId="0" borderId="34" xfId="0" applyFont="1" applyBorder="1" applyAlignment="1">
      <alignment horizontal="left" vertical="top" wrapText="1"/>
    </xf>
    <xf numFmtId="0" fontId="6" fillId="0" borderId="31" xfId="0" applyFont="1" applyBorder="1" applyAlignment="1">
      <alignment horizontal="left"/>
    </xf>
    <xf numFmtId="0" fontId="6" fillId="0" borderId="32" xfId="0" applyFont="1" applyBorder="1" applyAlignment="1">
      <alignment horizontal="left"/>
    </xf>
    <xf numFmtId="168" fontId="6" fillId="0" borderId="4" xfId="0" applyNumberFormat="1" applyFont="1" applyBorder="1" applyAlignment="1">
      <alignment horizontal="center" vertical="center"/>
    </xf>
    <xf numFmtId="168" fontId="6" fillId="0" borderId="11" xfId="0" applyNumberFormat="1" applyFont="1" applyBorder="1" applyAlignment="1">
      <alignment horizontal="center" vertical="center"/>
    </xf>
    <xf numFmtId="168" fontId="6" fillId="0" borderId="12" xfId="0" applyNumberFormat="1" applyFont="1" applyBorder="1" applyAlignment="1">
      <alignment horizontal="center" vertical="center"/>
    </xf>
    <xf numFmtId="0" fontId="4"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6" fillId="0" borderId="1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9" fillId="2" borderId="0" xfId="0" applyFont="1" applyFill="1" applyAlignment="1">
      <alignment horizontal="center" vertical="center"/>
    </xf>
    <xf numFmtId="0" fontId="3" fillId="2" borderId="0" xfId="0" applyFont="1" applyFill="1" applyAlignment="1">
      <alignment horizontal="center" vertical="center"/>
    </xf>
    <xf numFmtId="0" fontId="6" fillId="0" borderId="21"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2" fontId="6" fillId="0" borderId="8" xfId="0" applyNumberFormat="1" applyFont="1" applyBorder="1" applyAlignment="1">
      <alignment horizontal="center" vertical="center" wrapText="1"/>
    </xf>
    <xf numFmtId="2" fontId="6" fillId="0" borderId="4" xfId="0" applyNumberFormat="1" applyFont="1" applyBorder="1" applyAlignment="1">
      <alignment horizontal="center" vertical="center" wrapText="1"/>
    </xf>
    <xf numFmtId="2" fontId="6" fillId="0" borderId="40" xfId="0" applyNumberFormat="1" applyFont="1" applyBorder="1" applyAlignment="1">
      <alignment horizontal="center" vertical="center" wrapText="1"/>
    </xf>
    <xf numFmtId="2" fontId="6" fillId="0" borderId="10" xfId="0" applyNumberFormat="1" applyFont="1" applyBorder="1" applyAlignment="1">
      <alignment horizontal="center" vertical="center" wrapText="1"/>
    </xf>
    <xf numFmtId="2" fontId="6" fillId="0" borderId="11" xfId="0" applyNumberFormat="1" applyFont="1" applyBorder="1" applyAlignment="1">
      <alignment horizontal="center" vertical="center" wrapText="1"/>
    </xf>
    <xf numFmtId="2" fontId="6" fillId="0" borderId="42" xfId="0" applyNumberFormat="1" applyFont="1" applyBorder="1" applyAlignment="1">
      <alignment horizontal="center" vertical="center" wrapText="1"/>
    </xf>
    <xf numFmtId="0" fontId="6" fillId="0" borderId="5" xfId="0" applyFont="1" applyBorder="1" applyAlignment="1">
      <alignment horizontal="left"/>
    </xf>
    <xf numFmtId="0" fontId="6" fillId="0" borderId="6" xfId="0" applyFont="1" applyBorder="1" applyAlignment="1">
      <alignment horizontal="left"/>
    </xf>
    <xf numFmtId="0" fontId="2" fillId="2" borderId="0" xfId="0" applyFont="1" applyFill="1" applyAlignment="1">
      <alignment horizontal="center"/>
    </xf>
    <xf numFmtId="0" fontId="5" fillId="2" borderId="0" xfId="0" applyFont="1" applyFill="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5"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0" borderId="40"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11" xfId="0" applyFont="1" applyBorder="1" applyAlignment="1">
      <alignment horizontal="left" vertical="top" wrapText="1"/>
    </xf>
    <xf numFmtId="0" fontId="15" fillId="2" borderId="0" xfId="0" applyFont="1" applyFill="1" applyAlignment="1">
      <alignment horizontal="left" vertical="top" wrapText="1"/>
    </xf>
    <xf numFmtId="0" fontId="6" fillId="0" borderId="8" xfId="0" applyFont="1" applyBorder="1" applyAlignment="1">
      <alignment horizontal="left" vertical="center"/>
    </xf>
    <xf numFmtId="0" fontId="6" fillId="0" borderId="4" xfId="0" applyFont="1" applyBorder="1" applyAlignment="1">
      <alignment horizontal="left" vertical="center"/>
    </xf>
    <xf numFmtId="0" fontId="6" fillId="0" borderId="10" xfId="0" applyFont="1" applyBorder="1"/>
    <xf numFmtId="0" fontId="6" fillId="0" borderId="11" xfId="0" applyFont="1" applyBorder="1"/>
    <xf numFmtId="0" fontId="6" fillId="0" borderId="8" xfId="0" applyFont="1" applyBorder="1" applyAlignment="1">
      <alignment horizontal="left" vertical="top"/>
    </xf>
  </cellXfs>
  <cellStyles count="2">
    <cellStyle name="Currency" xfId="1" builtinId="4"/>
    <cellStyle name="Normal" xfId="0" builtinId="0"/>
  </cellStyles>
  <dxfs count="23">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89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CAC</a:t>
            </a:r>
            <a:r>
              <a:rPr lang="en-IN" baseline="0"/>
              <a:t> - Profitability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0.1175379045929118"/>
          <c:y val="0.21878106717107287"/>
          <c:w val="0.81554396325459322"/>
          <c:h val="0.63847222222222222"/>
        </c:manualLayout>
      </c:layout>
      <c:lineChart>
        <c:grouping val="standard"/>
        <c:varyColors val="0"/>
        <c:ser>
          <c:idx val="0"/>
          <c:order val="0"/>
          <c:tx>
            <c:strRef>
              <c:f>Dashboard!$C$2</c:f>
              <c:strCache>
                <c:ptCount val="1"/>
                <c:pt idx="0">
                  <c:v>Profit</c:v>
                </c:pt>
              </c:strCache>
            </c:strRef>
          </c:tx>
          <c:spPr>
            <a:ln w="22225" cap="rnd" cmpd="sng" algn="ctr">
              <a:solidFill>
                <a:schemeClr val="accent2"/>
              </a:solidFill>
              <a:round/>
            </a:ln>
            <a:effectLst/>
          </c:spPr>
          <c:marker>
            <c:symbol val="none"/>
          </c:marker>
          <c:dLbls>
            <c:delete val="1"/>
          </c:dLbls>
          <c:cat>
            <c:numRef>
              <c:f>Dashboard!$B$3:$B$21</c:f>
              <c:numCache>
                <c:formatCode>General</c:formatCode>
                <c:ptCount val="19"/>
                <c:pt idx="0">
                  <c:v>1</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numCache>
            </c:numRef>
          </c:cat>
          <c:val>
            <c:numRef>
              <c:f>Dashboard!$C$3:$C$21</c:f>
              <c:numCache>
                <c:formatCode>General</c:formatCode>
                <c:ptCount val="19"/>
                <c:pt idx="0">
                  <c:v>36000</c:v>
                </c:pt>
                <c:pt idx="1">
                  <c:v>33500</c:v>
                </c:pt>
                <c:pt idx="2">
                  <c:v>31000</c:v>
                </c:pt>
                <c:pt idx="3">
                  <c:v>28500</c:v>
                </c:pt>
                <c:pt idx="4">
                  <c:v>26000</c:v>
                </c:pt>
                <c:pt idx="5">
                  <c:v>23500</c:v>
                </c:pt>
                <c:pt idx="6">
                  <c:v>21000</c:v>
                </c:pt>
                <c:pt idx="7">
                  <c:v>18500</c:v>
                </c:pt>
                <c:pt idx="8">
                  <c:v>16000</c:v>
                </c:pt>
                <c:pt idx="9">
                  <c:v>13500</c:v>
                </c:pt>
                <c:pt idx="10">
                  <c:v>11000</c:v>
                </c:pt>
                <c:pt idx="11">
                  <c:v>8500</c:v>
                </c:pt>
                <c:pt idx="12">
                  <c:v>6000</c:v>
                </c:pt>
                <c:pt idx="13">
                  <c:v>3500</c:v>
                </c:pt>
                <c:pt idx="14">
                  <c:v>1000</c:v>
                </c:pt>
                <c:pt idx="15">
                  <c:v>-1500</c:v>
                </c:pt>
                <c:pt idx="16">
                  <c:v>-4000</c:v>
                </c:pt>
                <c:pt idx="17">
                  <c:v>-6500</c:v>
                </c:pt>
                <c:pt idx="18">
                  <c:v>-9000</c:v>
                </c:pt>
              </c:numCache>
            </c:numRef>
          </c:val>
          <c:smooth val="0"/>
          <c:extLst>
            <c:ext xmlns:c16="http://schemas.microsoft.com/office/drawing/2014/chart" uri="{C3380CC4-5D6E-409C-BE32-E72D297353CC}">
              <c16:uniqueId val="{00000000-E83C-4F41-A3E2-7BDE4A7F931E}"/>
            </c:ext>
          </c:extLst>
        </c:ser>
        <c:dLbls>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940961888"/>
        <c:axId val="940957568"/>
      </c:lineChart>
      <c:catAx>
        <c:axId val="9409618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Customer</a:t>
                </a:r>
                <a:r>
                  <a:rPr lang="en-IN" baseline="0"/>
                  <a:t> Acquisition Cost ($)</a:t>
                </a:r>
              </a:p>
            </c:rich>
          </c:tx>
          <c:layout>
            <c:manualLayout>
              <c:xMode val="edge"/>
              <c:yMode val="edge"/>
              <c:x val="0.38118963122567423"/>
              <c:y val="0.7998438393524831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0957568"/>
        <c:crosses val="autoZero"/>
        <c:auto val="1"/>
        <c:lblAlgn val="ctr"/>
        <c:lblOffset val="100"/>
        <c:noMultiLvlLbl val="0"/>
      </c:catAx>
      <c:valAx>
        <c:axId val="9409575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ProfiT</a:t>
                </a:r>
                <a:r>
                  <a:rPr lang="en-IN" baseline="0"/>
                  <a:t> ($)</a:t>
                </a:r>
              </a:p>
            </c:rich>
          </c:tx>
          <c:layout>
            <c:manualLayout>
              <c:xMode val="edge"/>
              <c:yMode val="edge"/>
              <c:x val="2.7361808647158543E-2"/>
              <c:y val="0.4189685088246650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40961888"/>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Volume Sensitivity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2736088002458643"/>
          <c:y val="0.10318054256314314"/>
          <c:w val="0.81341973908712284"/>
          <c:h val="0.74029227403637221"/>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Dashboard!$O$4:$O$13</c:f>
              <c:numCache>
                <c:formatCode>General</c:formatCode>
                <c:ptCount val="10"/>
                <c:pt idx="0">
                  <c:v>1000</c:v>
                </c:pt>
                <c:pt idx="1">
                  <c:v>1500</c:v>
                </c:pt>
                <c:pt idx="2">
                  <c:v>2000</c:v>
                </c:pt>
                <c:pt idx="3">
                  <c:v>2500</c:v>
                </c:pt>
                <c:pt idx="4">
                  <c:v>3000</c:v>
                </c:pt>
                <c:pt idx="5">
                  <c:v>3500</c:v>
                </c:pt>
                <c:pt idx="6">
                  <c:v>4000</c:v>
                </c:pt>
                <c:pt idx="7">
                  <c:v>4500</c:v>
                </c:pt>
                <c:pt idx="8">
                  <c:v>5000</c:v>
                </c:pt>
              </c:numCache>
            </c:numRef>
          </c:cat>
          <c:val>
            <c:numRef>
              <c:f>Dashboard!$P$4:$P$13</c:f>
              <c:numCache>
                <c:formatCode>General</c:formatCode>
                <c:ptCount val="10"/>
                <c:pt idx="0">
                  <c:v>-4000</c:v>
                </c:pt>
                <c:pt idx="1">
                  <c:v>-250</c:v>
                </c:pt>
                <c:pt idx="2">
                  <c:v>3500</c:v>
                </c:pt>
                <c:pt idx="3">
                  <c:v>7250</c:v>
                </c:pt>
                <c:pt idx="4">
                  <c:v>11000</c:v>
                </c:pt>
                <c:pt idx="5">
                  <c:v>14750</c:v>
                </c:pt>
                <c:pt idx="6">
                  <c:v>18500</c:v>
                </c:pt>
                <c:pt idx="7">
                  <c:v>22250</c:v>
                </c:pt>
                <c:pt idx="8">
                  <c:v>26000</c:v>
                </c:pt>
              </c:numCache>
            </c:numRef>
          </c:val>
          <c:extLst>
            <c:ext xmlns:c16="http://schemas.microsoft.com/office/drawing/2014/chart" uri="{C3380CC4-5D6E-409C-BE32-E72D297353CC}">
              <c16:uniqueId val="{00000000-F5D9-427C-A9BF-B0639E50F9C7}"/>
            </c:ext>
          </c:extLst>
        </c:ser>
        <c:dLbls>
          <c:dLblPos val="outEnd"/>
          <c:showLegendKey val="0"/>
          <c:showVal val="1"/>
          <c:showCatName val="0"/>
          <c:showSerName val="0"/>
          <c:showPercent val="0"/>
          <c:showBubbleSize val="0"/>
        </c:dLbls>
        <c:gapWidth val="100"/>
        <c:axId val="707810944"/>
        <c:axId val="707811424"/>
      </c:barChart>
      <c:catAx>
        <c:axId val="7078109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Units Sold</a:t>
                </a:r>
              </a:p>
            </c:rich>
          </c:tx>
          <c:layout>
            <c:manualLayout>
              <c:xMode val="edge"/>
              <c:yMode val="edge"/>
              <c:x val="2.8495529579663909E-2"/>
              <c:y val="0.4331099047605017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0" spcFirstLastPara="1" vertOverflow="ellipsis" wrap="square" anchor="b" anchorCtr="1"/>
          <a:lstStyle/>
          <a:p>
            <a:pPr>
              <a:defRPr sz="900" b="0" i="0" u="none" strike="noStrike" kern="1200" baseline="0">
                <a:solidFill>
                  <a:schemeClr val="tx2"/>
                </a:solidFill>
                <a:latin typeface="+mn-lt"/>
                <a:ea typeface="+mn-ea"/>
                <a:cs typeface="+mn-cs"/>
              </a:defRPr>
            </a:pPr>
            <a:endParaRPr lang="en-US"/>
          </a:p>
        </c:txPr>
        <c:crossAx val="707811424"/>
        <c:crosses val="autoZero"/>
        <c:auto val="1"/>
        <c:lblAlgn val="ctr"/>
        <c:lblOffset val="100"/>
        <c:noMultiLvlLbl val="0"/>
      </c:catAx>
      <c:valAx>
        <c:axId val="707811424"/>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Profits ($)</a:t>
                </a:r>
              </a:p>
            </c:rich>
          </c:tx>
          <c:layout>
            <c:manualLayout>
              <c:xMode val="edge"/>
              <c:yMode val="edge"/>
              <c:x val="0.47933203336124036"/>
              <c:y val="0.9189273464296849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781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411480</xdr:colOff>
      <xdr:row>0</xdr:row>
      <xdr:rowOff>167640</xdr:rowOff>
    </xdr:from>
    <xdr:to>
      <xdr:col>13</xdr:col>
      <xdr:colOff>281940</xdr:colOff>
      <xdr:row>23</xdr:row>
      <xdr:rowOff>53340</xdr:rowOff>
    </xdr:to>
    <xdr:graphicFrame macro="">
      <xdr:nvGraphicFramePr>
        <xdr:cNvPr id="2" name="Chart 1">
          <a:extLst>
            <a:ext uri="{FF2B5EF4-FFF2-40B4-BE49-F238E27FC236}">
              <a16:creationId xmlns:a16="http://schemas.microsoft.com/office/drawing/2014/main" id="{FF9A08B3-38CA-FEFA-46DA-481609BCC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563880</xdr:colOff>
      <xdr:row>0</xdr:row>
      <xdr:rowOff>163830</xdr:rowOff>
    </xdr:from>
    <xdr:to>
      <xdr:col>22</xdr:col>
      <xdr:colOff>571500</xdr:colOff>
      <xdr:row>23</xdr:row>
      <xdr:rowOff>30480</xdr:rowOff>
    </xdr:to>
    <xdr:graphicFrame macro="">
      <xdr:nvGraphicFramePr>
        <xdr:cNvPr id="3" name="Chart 2">
          <a:extLst>
            <a:ext uri="{FF2B5EF4-FFF2-40B4-BE49-F238E27FC236}">
              <a16:creationId xmlns:a16="http://schemas.microsoft.com/office/drawing/2014/main" id="{534E059D-3D43-3269-0F7F-E49DBE12F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3849CC-0CB2-47D4-9EEC-5D027A3D0535}" name="Table1" displayName="Table1" ref="B2:C21" totalsRowShown="0">
  <autoFilter ref="B2:C21" xr:uid="{823849CC-0CB2-47D4-9EEC-5D027A3D0535}"/>
  <tableColumns count="2">
    <tableColumn id="1" xr3:uid="{097F0BAC-E2A6-4118-8914-B1CC2E1A5F83}" name="CAC"/>
    <tableColumn id="2" xr3:uid="{AF1C87C7-5685-4961-962B-E141C827529A}" name="Prof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BEE6D5-D3BA-4F78-A9CB-A51AC49976B5}" name="Table3" displayName="Table3" ref="O2:P12" totalsRowShown="0">
  <autoFilter ref="O2:P12" xr:uid="{CBBEE6D5-D3BA-4F78-A9CB-A51AC49976B5}"/>
  <tableColumns count="2">
    <tableColumn id="1" xr3:uid="{73BAC00A-FD45-4804-800B-2FE2FA9573C1}" name="Units Sold"/>
    <tableColumn id="2" xr3:uid="{42AA7924-A8F9-4936-A003-62EED14FD07D}" name="Prof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DFA6-C8D8-4F7D-BFD6-104385EDB89E}">
  <dimension ref="A1:Z93"/>
  <sheetViews>
    <sheetView showGridLines="0" tabSelected="1" zoomScale="66" zoomScaleNormal="70" workbookViewId="0">
      <selection activeCell="G91" sqref="G91"/>
    </sheetView>
  </sheetViews>
  <sheetFormatPr defaultRowHeight="21" x14ac:dyDescent="0.4"/>
  <cols>
    <col min="1" max="1" width="40.5546875" style="11" bestFit="1" customWidth="1"/>
    <col min="2" max="2" width="14.109375" style="11" bestFit="1" customWidth="1"/>
    <col min="3" max="3" width="42.88671875" style="11" bestFit="1" customWidth="1"/>
    <col min="4" max="4" width="20" style="11" bestFit="1" customWidth="1"/>
    <col min="5" max="12" width="8.88671875" style="11"/>
    <col min="13" max="13" width="8.88671875" style="11" customWidth="1"/>
    <col min="14" max="16384" width="8.88671875" style="11"/>
  </cols>
  <sheetData>
    <row r="1" spans="1:26" ht="36.6" x14ac:dyDescent="0.7">
      <c r="A1" s="189" t="s">
        <v>0</v>
      </c>
      <c r="B1" s="189"/>
      <c r="C1" s="189"/>
      <c r="D1" s="189"/>
      <c r="E1" s="189"/>
      <c r="F1" s="189"/>
      <c r="G1" s="189"/>
      <c r="H1" s="189"/>
      <c r="I1" s="189"/>
      <c r="J1" s="189"/>
      <c r="K1" s="189"/>
      <c r="L1" s="189"/>
      <c r="M1" s="189"/>
      <c r="N1" s="189"/>
      <c r="O1" s="189"/>
      <c r="P1" s="189"/>
      <c r="Q1" s="189"/>
      <c r="R1" s="189"/>
      <c r="S1" s="189"/>
      <c r="T1" s="189"/>
      <c r="U1" s="189"/>
      <c r="V1" s="189"/>
      <c r="W1" s="189"/>
      <c r="X1" s="189"/>
      <c r="Y1" s="189"/>
      <c r="Z1" s="189"/>
    </row>
    <row r="2" spans="1:26" ht="29.4" customHeight="1" x14ac:dyDescent="0.6">
      <c r="A2" s="190" t="s">
        <v>1</v>
      </c>
      <c r="B2" s="190"/>
      <c r="C2" s="190"/>
      <c r="D2" s="190"/>
      <c r="E2" s="190"/>
      <c r="F2" s="190"/>
      <c r="G2" s="190"/>
      <c r="H2" s="190"/>
      <c r="I2" s="190"/>
      <c r="J2" s="190"/>
      <c r="K2" s="190"/>
      <c r="L2" s="190"/>
      <c r="M2" s="190"/>
      <c r="N2" s="190"/>
      <c r="O2" s="190"/>
      <c r="P2" s="190"/>
      <c r="Q2" s="190"/>
      <c r="R2" s="190"/>
      <c r="S2" s="190"/>
      <c r="T2" s="190"/>
      <c r="U2" s="190"/>
      <c r="V2" s="190"/>
      <c r="W2" s="190"/>
      <c r="X2" s="190"/>
      <c r="Y2" s="190"/>
      <c r="Z2" s="190"/>
    </row>
    <row r="3" spans="1:26" ht="21.6" thickBot="1" x14ac:dyDescent="0.45"/>
    <row r="4" spans="1:26" ht="43.2" customHeight="1" thickBot="1" x14ac:dyDescent="0.45">
      <c r="A4" s="159" t="s">
        <v>12</v>
      </c>
      <c r="B4" s="160"/>
      <c r="C4" s="160"/>
      <c r="D4" s="161"/>
      <c r="G4" s="12"/>
      <c r="I4" s="174" t="s">
        <v>9</v>
      </c>
      <c r="J4" s="175"/>
      <c r="K4" s="175"/>
      <c r="L4" s="175"/>
      <c r="M4" s="175"/>
      <c r="N4" s="175"/>
      <c r="O4" s="175"/>
      <c r="P4" s="175"/>
      <c r="Q4" s="175"/>
      <c r="R4" s="175"/>
      <c r="S4" s="175"/>
      <c r="T4" s="175"/>
      <c r="U4" s="176"/>
      <c r="W4" s="200" t="s">
        <v>28</v>
      </c>
      <c r="X4" s="64"/>
      <c r="Y4" s="64"/>
    </row>
    <row r="5" spans="1:26" ht="21.6" customHeight="1" thickBot="1" x14ac:dyDescent="0.45">
      <c r="A5" s="164" t="s">
        <v>10</v>
      </c>
      <c r="B5" s="165"/>
      <c r="C5" s="162" t="s">
        <v>11</v>
      </c>
      <c r="D5" s="163"/>
      <c r="L5" s="14"/>
      <c r="M5" s="14"/>
      <c r="N5" s="14"/>
      <c r="O5" s="14"/>
      <c r="P5" s="14"/>
      <c r="Q5" s="14"/>
      <c r="R5" s="14"/>
      <c r="S5" s="14"/>
      <c r="T5" s="14"/>
      <c r="U5" s="14"/>
      <c r="V5" s="14"/>
      <c r="W5" s="64"/>
      <c r="X5" s="64"/>
      <c r="Y5" s="64"/>
    </row>
    <row r="6" spans="1:26" ht="21" customHeight="1" x14ac:dyDescent="0.4">
      <c r="A6" s="20" t="s">
        <v>2</v>
      </c>
      <c r="B6" s="21">
        <f>IF(P13=0,15,P13)</f>
        <v>15</v>
      </c>
      <c r="C6" s="22" t="s">
        <v>3</v>
      </c>
      <c r="D6" s="23">
        <f>IF(I13=0,30,I13)</f>
        <v>30</v>
      </c>
      <c r="I6" s="177" t="s">
        <v>20</v>
      </c>
      <c r="J6" s="178"/>
      <c r="K6" s="178"/>
      <c r="L6" s="178"/>
      <c r="M6" s="178"/>
      <c r="N6" s="179"/>
      <c r="O6" s="15"/>
      <c r="P6" s="177" t="s">
        <v>21</v>
      </c>
      <c r="Q6" s="178"/>
      <c r="R6" s="178"/>
      <c r="S6" s="178"/>
      <c r="T6" s="178"/>
      <c r="U6" s="179"/>
      <c r="V6" s="14"/>
      <c r="W6" s="64"/>
      <c r="X6" s="64"/>
      <c r="Y6" s="64"/>
    </row>
    <row r="7" spans="1:26" ht="21.6" thickBot="1" x14ac:dyDescent="0.45">
      <c r="A7" s="24" t="s">
        <v>8</v>
      </c>
      <c r="B7" s="25">
        <f>IF(P23=0,15,P23)</f>
        <v>15</v>
      </c>
      <c r="C7" s="26" t="s">
        <v>4</v>
      </c>
      <c r="D7" s="27">
        <f>IF(I8=0,5000,I8)</f>
        <v>5000</v>
      </c>
      <c r="I7" s="180"/>
      <c r="J7" s="167"/>
      <c r="K7" s="167"/>
      <c r="L7" s="167"/>
      <c r="M7" s="167"/>
      <c r="N7" s="168"/>
      <c r="P7" s="180"/>
      <c r="Q7" s="167"/>
      <c r="R7" s="167"/>
      <c r="S7" s="167"/>
      <c r="T7" s="167"/>
      <c r="U7" s="168"/>
      <c r="W7" s="64"/>
      <c r="X7" s="64"/>
      <c r="Y7" s="64"/>
    </row>
    <row r="8" spans="1:26" x14ac:dyDescent="0.4">
      <c r="A8" s="24" t="s">
        <v>6</v>
      </c>
      <c r="B8" s="28">
        <f>IF(I18=0,10000,I18)</f>
        <v>10000</v>
      </c>
      <c r="C8" s="26" t="s">
        <v>29</v>
      </c>
      <c r="D8" s="27">
        <f>IF(I23=0,20,I23)</f>
        <v>20</v>
      </c>
      <c r="H8" s="68" t="s">
        <v>62</v>
      </c>
      <c r="I8" s="166"/>
      <c r="J8" s="167"/>
      <c r="K8" s="167"/>
      <c r="L8" s="167"/>
      <c r="M8" s="167"/>
      <c r="N8" s="168"/>
      <c r="P8" s="181"/>
      <c r="Q8" s="182"/>
      <c r="R8" s="182"/>
      <c r="S8" s="182"/>
      <c r="T8" s="182"/>
      <c r="U8" s="183"/>
      <c r="V8" s="70" t="s">
        <v>66</v>
      </c>
      <c r="W8" s="64"/>
      <c r="X8" s="64"/>
      <c r="Y8" s="64"/>
    </row>
    <row r="9" spans="1:26" ht="21.6" thickBot="1" x14ac:dyDescent="0.45">
      <c r="A9" s="29" t="s">
        <v>7</v>
      </c>
      <c r="B9" s="30">
        <f>IF(P18=0,1500,P18)</f>
        <v>1500</v>
      </c>
      <c r="C9" s="31" t="s">
        <v>30</v>
      </c>
      <c r="D9" s="32">
        <f>IF(P8=0,3,P8)</f>
        <v>3</v>
      </c>
      <c r="H9" s="69"/>
      <c r="I9" s="169"/>
      <c r="J9" s="170"/>
      <c r="K9" s="170"/>
      <c r="L9" s="170"/>
      <c r="M9" s="170"/>
      <c r="N9" s="171"/>
      <c r="P9" s="184"/>
      <c r="Q9" s="185"/>
      <c r="R9" s="185"/>
      <c r="S9" s="185"/>
      <c r="T9" s="185"/>
      <c r="U9" s="186"/>
      <c r="V9" s="57"/>
      <c r="W9" s="14"/>
      <c r="X9" s="14"/>
      <c r="Y9" s="14"/>
    </row>
    <row r="10" spans="1:26" ht="21.6" thickBot="1" x14ac:dyDescent="0.45">
      <c r="A10" s="194" t="s">
        <v>47</v>
      </c>
      <c r="B10" s="195"/>
      <c r="C10" s="195"/>
      <c r="D10" s="195"/>
      <c r="W10" s="63" t="s">
        <v>61</v>
      </c>
      <c r="X10" s="64"/>
      <c r="Y10" s="64"/>
    </row>
    <row r="11" spans="1:26" ht="21" customHeight="1" x14ac:dyDescent="0.4">
      <c r="A11" s="64"/>
      <c r="B11" s="64"/>
      <c r="C11" s="64"/>
      <c r="D11" s="64"/>
      <c r="I11" s="177" t="s">
        <v>22</v>
      </c>
      <c r="J11" s="178"/>
      <c r="K11" s="178"/>
      <c r="L11" s="178"/>
      <c r="M11" s="178"/>
      <c r="N11" s="179"/>
      <c r="O11" s="14"/>
      <c r="P11" s="177" t="s">
        <v>23</v>
      </c>
      <c r="Q11" s="178"/>
      <c r="R11" s="178"/>
      <c r="S11" s="178"/>
      <c r="T11" s="178"/>
      <c r="U11" s="179"/>
      <c r="W11" s="64"/>
      <c r="X11" s="64"/>
      <c r="Y11" s="64"/>
    </row>
    <row r="12" spans="1:26" ht="21.6" thickBot="1" x14ac:dyDescent="0.45">
      <c r="A12" s="64"/>
      <c r="B12" s="64"/>
      <c r="C12" s="64"/>
      <c r="D12" s="64"/>
      <c r="I12" s="180"/>
      <c r="J12" s="167"/>
      <c r="K12" s="167"/>
      <c r="L12" s="167"/>
      <c r="M12" s="167"/>
      <c r="N12" s="168"/>
      <c r="P12" s="180"/>
      <c r="Q12" s="167"/>
      <c r="R12" s="167"/>
      <c r="S12" s="167"/>
      <c r="T12" s="167"/>
      <c r="U12" s="168"/>
      <c r="W12" s="64"/>
      <c r="X12" s="64"/>
      <c r="Y12" s="64"/>
    </row>
    <row r="13" spans="1:26" ht="25.2" customHeight="1" x14ac:dyDescent="0.4">
      <c r="A13" s="16"/>
      <c r="B13" s="16"/>
      <c r="C13" s="16"/>
      <c r="D13" s="16"/>
      <c r="H13" s="68" t="s">
        <v>63</v>
      </c>
      <c r="I13" s="166"/>
      <c r="J13" s="167"/>
      <c r="K13" s="167"/>
      <c r="L13" s="167"/>
      <c r="M13" s="167"/>
      <c r="N13" s="168"/>
      <c r="P13" s="180"/>
      <c r="Q13" s="167"/>
      <c r="R13" s="167"/>
      <c r="S13" s="167"/>
      <c r="T13" s="167"/>
      <c r="U13" s="196"/>
      <c r="V13" s="70" t="s">
        <v>67</v>
      </c>
      <c r="W13" s="64"/>
      <c r="X13" s="64"/>
      <c r="Y13" s="64"/>
    </row>
    <row r="14" spans="1:26" ht="21.6" thickBot="1" x14ac:dyDescent="0.45">
      <c r="A14" s="14"/>
      <c r="B14" s="14"/>
      <c r="C14" s="14"/>
      <c r="D14" s="14"/>
      <c r="H14" s="69"/>
      <c r="I14" s="169"/>
      <c r="J14" s="170"/>
      <c r="K14" s="170"/>
      <c r="L14" s="170"/>
      <c r="M14" s="170"/>
      <c r="N14" s="171"/>
      <c r="P14" s="197"/>
      <c r="Q14" s="170"/>
      <c r="R14" s="170"/>
      <c r="S14" s="170"/>
      <c r="T14" s="170"/>
      <c r="U14" s="198"/>
      <c r="V14" s="57"/>
      <c r="W14" s="64"/>
      <c r="X14" s="64"/>
      <c r="Y14" s="64"/>
    </row>
    <row r="15" spans="1:26" ht="21.6" thickBot="1" x14ac:dyDescent="0.45">
      <c r="A15" s="14"/>
      <c r="B15" s="14"/>
      <c r="C15" s="14"/>
      <c r="D15" s="14"/>
    </row>
    <row r="16" spans="1:26" ht="42.6" customHeight="1" thickBot="1" x14ac:dyDescent="0.45">
      <c r="A16" s="191" t="s">
        <v>13</v>
      </c>
      <c r="B16" s="192"/>
      <c r="C16" s="193"/>
      <c r="D16" s="17"/>
      <c r="I16" s="177" t="s">
        <v>24</v>
      </c>
      <c r="J16" s="178"/>
      <c r="K16" s="178"/>
      <c r="L16" s="178"/>
      <c r="M16" s="178"/>
      <c r="N16" s="179"/>
      <c r="O16" s="18"/>
      <c r="P16" s="177" t="s">
        <v>25</v>
      </c>
      <c r="Q16" s="178"/>
      <c r="R16" s="178"/>
      <c r="S16" s="178"/>
      <c r="T16" s="178"/>
      <c r="U16" s="179"/>
    </row>
    <row r="17" spans="1:26" ht="21.6" thickBot="1" x14ac:dyDescent="0.45">
      <c r="A17" s="187" t="s">
        <v>14</v>
      </c>
      <c r="B17" s="188"/>
      <c r="C17" s="21">
        <f>D6-B6</f>
        <v>15</v>
      </c>
      <c r="I17" s="180"/>
      <c r="J17" s="167"/>
      <c r="K17" s="167"/>
      <c r="L17" s="167"/>
      <c r="M17" s="167"/>
      <c r="N17" s="168"/>
      <c r="O17" s="18"/>
      <c r="P17" s="180"/>
      <c r="Q17" s="167"/>
      <c r="R17" s="167"/>
      <c r="S17" s="167"/>
      <c r="T17" s="167"/>
      <c r="U17" s="168"/>
    </row>
    <row r="18" spans="1:26" x14ac:dyDescent="0.4">
      <c r="A18" s="87" t="s">
        <v>15</v>
      </c>
      <c r="B18" s="88"/>
      <c r="C18" s="33">
        <f>(B7/100)*D6</f>
        <v>4.5</v>
      </c>
      <c r="H18" s="68" t="s">
        <v>64</v>
      </c>
      <c r="I18" s="166"/>
      <c r="J18" s="167"/>
      <c r="K18" s="167"/>
      <c r="L18" s="167"/>
      <c r="M18" s="167"/>
      <c r="N18" s="168"/>
      <c r="P18" s="180"/>
      <c r="Q18" s="167"/>
      <c r="R18" s="167"/>
      <c r="S18" s="167"/>
      <c r="T18" s="167"/>
      <c r="U18" s="196"/>
      <c r="V18" s="70" t="s">
        <v>68</v>
      </c>
    </row>
    <row r="19" spans="1:26" ht="21.6" thickBot="1" x14ac:dyDescent="0.45">
      <c r="A19" s="87" t="s">
        <v>16</v>
      </c>
      <c r="B19" s="88"/>
      <c r="C19" s="33">
        <f>C17-C18-D9</f>
        <v>7.5</v>
      </c>
      <c r="H19" s="69"/>
      <c r="I19" s="169"/>
      <c r="J19" s="170"/>
      <c r="K19" s="170"/>
      <c r="L19" s="170"/>
      <c r="M19" s="170"/>
      <c r="N19" s="171"/>
      <c r="P19" s="197"/>
      <c r="Q19" s="170"/>
      <c r="R19" s="170"/>
      <c r="S19" s="170"/>
      <c r="T19" s="170"/>
      <c r="U19" s="198"/>
      <c r="V19" s="57"/>
    </row>
    <row r="20" spans="1:26" ht="21.6" thickBot="1" x14ac:dyDescent="0.45">
      <c r="A20" s="87" t="s">
        <v>17</v>
      </c>
      <c r="B20" s="88"/>
      <c r="C20" s="50">
        <f>ROUND((C19*D7)-B8-B9,5)</f>
        <v>26000</v>
      </c>
      <c r="D20" s="51" t="s">
        <v>75</v>
      </c>
    </row>
    <row r="21" spans="1:26" ht="21.6" thickBot="1" x14ac:dyDescent="0.45">
      <c r="A21" s="87" t="s">
        <v>19</v>
      </c>
      <c r="B21" s="88"/>
      <c r="C21" s="34">
        <f>(D8/100)*C20</f>
        <v>5200</v>
      </c>
      <c r="I21" s="177" t="s">
        <v>26</v>
      </c>
      <c r="J21" s="178"/>
      <c r="K21" s="178"/>
      <c r="L21" s="178"/>
      <c r="M21" s="178"/>
      <c r="N21" s="179"/>
      <c r="P21" s="177" t="s">
        <v>27</v>
      </c>
      <c r="Q21" s="178"/>
      <c r="R21" s="178"/>
      <c r="S21" s="178"/>
      <c r="T21" s="178"/>
      <c r="U21" s="179"/>
    </row>
    <row r="22" spans="1:26" ht="21.6" thickBot="1" x14ac:dyDescent="0.45">
      <c r="A22" s="87" t="s">
        <v>18</v>
      </c>
      <c r="B22" s="88"/>
      <c r="C22" s="50">
        <f>C20-C21</f>
        <v>20800</v>
      </c>
      <c r="D22" s="51" t="s">
        <v>76</v>
      </c>
      <c r="I22" s="180"/>
      <c r="J22" s="167"/>
      <c r="K22" s="167"/>
      <c r="L22" s="167"/>
      <c r="M22" s="167"/>
      <c r="N22" s="168"/>
      <c r="P22" s="180"/>
      <c r="Q22" s="167"/>
      <c r="R22" s="167"/>
      <c r="S22" s="167"/>
      <c r="T22" s="167"/>
      <c r="U22" s="168"/>
    </row>
    <row r="23" spans="1:26" x14ac:dyDescent="0.4">
      <c r="A23" s="201" t="s">
        <v>5</v>
      </c>
      <c r="B23" s="202"/>
      <c r="C23" s="35">
        <f>D6*D7</f>
        <v>150000</v>
      </c>
      <c r="H23" s="68" t="s">
        <v>65</v>
      </c>
      <c r="I23" s="166"/>
      <c r="J23" s="167"/>
      <c r="K23" s="167"/>
      <c r="L23" s="167"/>
      <c r="M23" s="167"/>
      <c r="N23" s="168"/>
      <c r="P23" s="180"/>
      <c r="Q23" s="167"/>
      <c r="R23" s="167"/>
      <c r="S23" s="167"/>
      <c r="T23" s="167"/>
      <c r="U23" s="196"/>
      <c r="V23" s="70" t="s">
        <v>69</v>
      </c>
    </row>
    <row r="24" spans="1:26" ht="21.6" thickBot="1" x14ac:dyDescent="0.45">
      <c r="A24" s="205" t="s">
        <v>32</v>
      </c>
      <c r="B24" s="115"/>
      <c r="C24" s="35">
        <f>D9*D7</f>
        <v>15000</v>
      </c>
      <c r="H24" s="69"/>
      <c r="I24" s="169"/>
      <c r="J24" s="170"/>
      <c r="K24" s="170"/>
      <c r="L24" s="170"/>
      <c r="M24" s="170"/>
      <c r="N24" s="171"/>
      <c r="P24" s="197"/>
      <c r="Q24" s="170"/>
      <c r="R24" s="170"/>
      <c r="S24" s="170"/>
      <c r="T24" s="170"/>
      <c r="U24" s="198"/>
      <c r="V24" s="57"/>
    </row>
    <row r="25" spans="1:26" ht="21.6" thickBot="1" x14ac:dyDescent="0.45">
      <c r="A25" s="203" t="s">
        <v>31</v>
      </c>
      <c r="B25" s="204"/>
      <c r="C25" s="32">
        <f>(C24/C23)*100</f>
        <v>10</v>
      </c>
    </row>
    <row r="26" spans="1:26" x14ac:dyDescent="0.4">
      <c r="B26" s="19"/>
    </row>
    <row r="28" spans="1:26" x14ac:dyDescent="0.4">
      <c r="B28" s="19"/>
    </row>
    <row r="29" spans="1:26" x14ac:dyDescent="0.4">
      <c r="B29" s="19"/>
    </row>
    <row r="30" spans="1:26" x14ac:dyDescent="0.4">
      <c r="A30" s="172" t="s">
        <v>36</v>
      </c>
      <c r="B30" s="173"/>
      <c r="C30" s="173"/>
      <c r="D30" s="173"/>
      <c r="E30" s="173"/>
      <c r="F30" s="173"/>
      <c r="G30" s="173"/>
      <c r="H30" s="173"/>
      <c r="I30" s="173"/>
      <c r="J30" s="173"/>
      <c r="K30" s="173"/>
      <c r="L30" s="173"/>
      <c r="M30" s="173"/>
      <c r="N30" s="173"/>
      <c r="O30" s="173"/>
      <c r="P30" s="173"/>
      <c r="Q30" s="173"/>
      <c r="R30" s="173"/>
      <c r="S30" s="173"/>
      <c r="T30" s="173"/>
      <c r="U30" s="173"/>
      <c r="V30" s="173"/>
      <c r="W30" s="173"/>
      <c r="X30" s="173"/>
      <c r="Y30" s="173"/>
      <c r="Z30" s="173"/>
    </row>
    <row r="31" spans="1:26" x14ac:dyDescent="0.4">
      <c r="A31" s="173"/>
      <c r="B31" s="173"/>
      <c r="C31" s="173"/>
      <c r="D31" s="173"/>
      <c r="E31" s="173"/>
      <c r="F31" s="173"/>
      <c r="G31" s="173"/>
      <c r="H31" s="173"/>
      <c r="I31" s="173"/>
      <c r="J31" s="173"/>
      <c r="K31" s="173"/>
      <c r="L31" s="173"/>
      <c r="M31" s="173"/>
      <c r="N31" s="173"/>
      <c r="O31" s="173"/>
      <c r="P31" s="173"/>
      <c r="Q31" s="173"/>
      <c r="R31" s="173"/>
      <c r="S31" s="173"/>
      <c r="T31" s="173"/>
      <c r="U31" s="173"/>
      <c r="V31" s="173"/>
      <c r="W31" s="173"/>
      <c r="X31" s="173"/>
      <c r="Y31" s="173"/>
      <c r="Z31" s="173"/>
    </row>
    <row r="32" spans="1:26" x14ac:dyDescent="0.4">
      <c r="A32" s="173"/>
      <c r="B32" s="173"/>
      <c r="C32" s="173"/>
      <c r="D32" s="173"/>
      <c r="E32" s="173"/>
      <c r="F32" s="173"/>
      <c r="G32" s="173"/>
      <c r="H32" s="173"/>
      <c r="I32" s="173"/>
      <c r="J32" s="173"/>
      <c r="K32" s="173"/>
      <c r="L32" s="173"/>
      <c r="M32" s="173"/>
      <c r="N32" s="173"/>
      <c r="O32" s="173"/>
      <c r="P32" s="173"/>
      <c r="Q32" s="173"/>
      <c r="R32" s="173"/>
      <c r="S32" s="173"/>
      <c r="T32" s="173"/>
      <c r="U32" s="173"/>
      <c r="V32" s="173"/>
      <c r="W32" s="173"/>
      <c r="X32" s="173"/>
      <c r="Y32" s="173"/>
      <c r="Z32" s="173"/>
    </row>
    <row r="33" spans="1:26" ht="21.6" thickBot="1" x14ac:dyDescent="0.45">
      <c r="A33" s="173"/>
      <c r="B33" s="173"/>
      <c r="C33" s="173"/>
      <c r="D33" s="173"/>
      <c r="E33" s="173"/>
      <c r="F33" s="173"/>
      <c r="G33" s="173"/>
      <c r="H33" s="173"/>
      <c r="I33" s="173"/>
      <c r="J33" s="173"/>
      <c r="K33" s="173"/>
      <c r="L33" s="173"/>
      <c r="M33" s="173"/>
      <c r="N33" s="173"/>
      <c r="O33" s="173"/>
      <c r="P33" s="173"/>
      <c r="Q33" s="173"/>
      <c r="R33" s="173"/>
      <c r="S33" s="173"/>
      <c r="T33" s="173"/>
      <c r="U33" s="173"/>
      <c r="V33" s="173"/>
      <c r="W33" s="173"/>
      <c r="X33" s="173"/>
      <c r="Y33" s="173"/>
      <c r="Z33" s="173"/>
    </row>
    <row r="34" spans="1:26" ht="29.4" thickBot="1" x14ac:dyDescent="0.6">
      <c r="A34" s="1" t="s">
        <v>37</v>
      </c>
      <c r="B34" s="2"/>
      <c r="C34" s="2"/>
      <c r="D34" s="2"/>
      <c r="E34" s="2"/>
      <c r="F34" s="2"/>
      <c r="G34" s="2"/>
      <c r="H34" s="2"/>
      <c r="I34" s="2"/>
      <c r="J34" s="2"/>
      <c r="K34" s="2"/>
      <c r="L34" s="2"/>
      <c r="M34" s="2"/>
      <c r="N34" s="2"/>
      <c r="O34" s="2"/>
      <c r="P34" s="2"/>
      <c r="Q34" s="2"/>
      <c r="R34" s="2"/>
      <c r="S34" s="2"/>
      <c r="T34" s="2"/>
      <c r="U34" s="2"/>
      <c r="V34" s="2"/>
      <c r="W34" s="2"/>
      <c r="X34" s="2"/>
      <c r="Y34" s="2"/>
      <c r="Z34" s="3"/>
    </row>
    <row r="35" spans="1:26" ht="21.6" thickBot="1" x14ac:dyDescent="0.45">
      <c r="A35" s="4"/>
      <c r="B35" s="4"/>
      <c r="C35" s="4"/>
      <c r="D35" s="4"/>
      <c r="E35" s="4"/>
      <c r="F35" s="4"/>
      <c r="G35" s="4"/>
      <c r="H35" s="4"/>
      <c r="I35" s="4"/>
      <c r="J35" s="4"/>
      <c r="K35" s="4"/>
      <c r="L35" s="4"/>
      <c r="M35" s="4"/>
      <c r="N35" s="4"/>
      <c r="O35" s="4"/>
      <c r="P35" s="4"/>
      <c r="Q35" s="4"/>
      <c r="R35" s="4"/>
      <c r="S35" s="4"/>
      <c r="T35" s="4"/>
      <c r="U35" s="4"/>
      <c r="V35" s="4"/>
      <c r="W35" s="4"/>
      <c r="X35" s="4"/>
      <c r="Y35" s="4"/>
      <c r="Z35" s="5"/>
    </row>
    <row r="36" spans="1:26" ht="27.6" customHeight="1" x14ac:dyDescent="0.5">
      <c r="A36" s="36" t="s">
        <v>38</v>
      </c>
      <c r="B36" s="37"/>
      <c r="C36" s="37"/>
      <c r="D36" s="37"/>
      <c r="E36" s="4"/>
      <c r="F36" s="4"/>
      <c r="G36" s="71" t="s">
        <v>40</v>
      </c>
      <c r="H36" s="72"/>
      <c r="I36" s="72"/>
      <c r="J36" s="72"/>
      <c r="K36" s="73"/>
      <c r="L36" s="4"/>
      <c r="M36" s="71" t="s">
        <v>35</v>
      </c>
      <c r="N36" s="73"/>
      <c r="O36" s="4"/>
      <c r="P36" s="4"/>
      <c r="Q36" s="4"/>
      <c r="R36" s="4"/>
      <c r="S36" s="4"/>
      <c r="T36" s="4"/>
      <c r="U36" s="4"/>
      <c r="V36" s="4"/>
      <c r="W36" s="4"/>
      <c r="X36" s="4"/>
      <c r="Y36" s="4"/>
      <c r="Z36" s="5"/>
    </row>
    <row r="37" spans="1:26" ht="21.6" thickBot="1" x14ac:dyDescent="0.45">
      <c r="A37" s="6"/>
      <c r="B37" s="4"/>
      <c r="C37" s="4"/>
      <c r="D37" s="4"/>
      <c r="E37" s="4"/>
      <c r="F37" s="4"/>
      <c r="G37" s="74"/>
      <c r="H37" s="75"/>
      <c r="I37" s="75"/>
      <c r="J37" s="75"/>
      <c r="K37" s="76"/>
      <c r="L37" s="4"/>
      <c r="M37" s="74"/>
      <c r="N37" s="76"/>
      <c r="O37" s="4"/>
      <c r="P37" s="4"/>
      <c r="Q37" s="4"/>
      <c r="R37" s="4"/>
      <c r="S37" s="4"/>
      <c r="T37" s="4"/>
      <c r="U37" s="4"/>
      <c r="V37" s="4"/>
      <c r="W37" s="4"/>
      <c r="X37" s="4"/>
      <c r="Y37" s="4"/>
      <c r="Z37" s="5"/>
    </row>
    <row r="38" spans="1:26" x14ac:dyDescent="0.4">
      <c r="A38" s="154" t="s">
        <v>39</v>
      </c>
      <c r="B38" s="154"/>
      <c r="C38" s="7"/>
      <c r="D38" s="8"/>
      <c r="E38" s="4"/>
      <c r="F38" s="4"/>
      <c r="G38" s="83">
        <f>P8</f>
        <v>0</v>
      </c>
      <c r="H38" s="156"/>
      <c r="I38" s="156"/>
      <c r="J38" s="156"/>
      <c r="K38" s="118"/>
      <c r="L38" s="4"/>
      <c r="M38" s="83">
        <f>C20</f>
        <v>26000</v>
      </c>
      <c r="N38" s="84"/>
      <c r="O38" s="56" t="s">
        <v>77</v>
      </c>
      <c r="P38" s="4"/>
      <c r="Q38" s="4"/>
      <c r="R38" s="4"/>
      <c r="S38" s="4"/>
      <c r="T38" s="4"/>
      <c r="U38" s="4"/>
      <c r="V38" s="4"/>
      <c r="W38" s="4"/>
      <c r="X38" s="4"/>
      <c r="Y38" s="4"/>
      <c r="Z38" s="5"/>
    </row>
    <row r="39" spans="1:26" ht="21.6" thickBot="1" x14ac:dyDescent="0.45">
      <c r="A39" s="154" t="s">
        <v>70</v>
      </c>
      <c r="B39" s="154"/>
      <c r="C39" s="154"/>
      <c r="D39" s="155"/>
      <c r="E39" s="4"/>
      <c r="F39" s="4"/>
      <c r="G39" s="85"/>
      <c r="H39" s="157"/>
      <c r="I39" s="157"/>
      <c r="J39" s="157"/>
      <c r="K39" s="158"/>
      <c r="L39" s="4"/>
      <c r="M39" s="85"/>
      <c r="N39" s="86"/>
      <c r="O39" s="57"/>
      <c r="P39" s="4"/>
      <c r="Q39" s="4"/>
      <c r="R39" s="4"/>
      <c r="S39" s="4"/>
      <c r="T39" s="4"/>
      <c r="U39" s="4"/>
      <c r="V39" s="4"/>
      <c r="W39" s="4"/>
      <c r="X39" s="4"/>
      <c r="Y39" s="4"/>
      <c r="Z39" s="5"/>
    </row>
    <row r="40" spans="1:26" x14ac:dyDescent="0.4">
      <c r="A40" s="150" t="s">
        <v>41</v>
      </c>
      <c r="B40" s="150"/>
      <c r="C40" s="150"/>
      <c r="D40" s="151"/>
      <c r="E40" s="4"/>
      <c r="F40" s="4"/>
      <c r="G40" s="4"/>
      <c r="H40" s="4"/>
      <c r="I40" s="4"/>
      <c r="J40" s="4"/>
      <c r="K40" s="4"/>
      <c r="L40" s="4"/>
      <c r="M40" s="4"/>
      <c r="N40" s="4"/>
      <c r="O40" s="4"/>
      <c r="P40" s="4"/>
      <c r="Q40" s="4"/>
      <c r="R40" s="4"/>
      <c r="S40" s="4"/>
      <c r="T40" s="4"/>
      <c r="U40" s="4"/>
      <c r="V40" s="4"/>
      <c r="W40" s="4"/>
      <c r="X40" s="4"/>
      <c r="Y40" s="4"/>
      <c r="Z40" s="5"/>
    </row>
    <row r="41" spans="1:26" x14ac:dyDescent="0.4">
      <c r="A41" s="150" t="s">
        <v>42</v>
      </c>
      <c r="B41" s="150"/>
      <c r="C41" s="150"/>
      <c r="D41" s="151"/>
      <c r="E41" s="4"/>
      <c r="F41" s="4"/>
      <c r="G41" s="4"/>
      <c r="H41" s="4"/>
      <c r="I41" s="4"/>
      <c r="J41" s="4"/>
      <c r="K41" s="4"/>
      <c r="L41" s="4"/>
      <c r="M41" s="4"/>
      <c r="N41" s="4"/>
      <c r="O41" s="4"/>
      <c r="P41" s="4"/>
      <c r="Q41" s="4"/>
      <c r="R41" s="4"/>
      <c r="S41" s="4"/>
      <c r="T41" s="4"/>
      <c r="U41" s="4"/>
      <c r="V41" s="4"/>
      <c r="W41" s="4"/>
      <c r="X41" s="4"/>
      <c r="Y41" s="4"/>
      <c r="Z41" s="5"/>
    </row>
    <row r="42" spans="1:26" x14ac:dyDescent="0.4">
      <c r="A42" s="107" t="s">
        <v>45</v>
      </c>
      <c r="B42" s="107"/>
      <c r="C42" s="107"/>
      <c r="D42" s="108"/>
      <c r="E42" s="38"/>
      <c r="F42" s="4"/>
      <c r="G42" s="4"/>
      <c r="H42" s="4"/>
      <c r="I42" s="4"/>
      <c r="J42" s="4"/>
      <c r="K42" s="4"/>
      <c r="L42" s="4"/>
      <c r="M42" s="4"/>
      <c r="N42" s="4"/>
      <c r="O42" s="4"/>
      <c r="P42" s="4"/>
      <c r="Q42" s="4"/>
      <c r="R42" s="4"/>
      <c r="S42" s="4"/>
      <c r="T42" s="4"/>
      <c r="U42" s="4"/>
      <c r="V42" s="4"/>
      <c r="W42" s="4"/>
      <c r="X42" s="4"/>
      <c r="Y42" s="4"/>
      <c r="Z42" s="5"/>
    </row>
    <row r="43" spans="1:26" ht="21.6" thickBot="1" x14ac:dyDescent="0.45">
      <c r="A43" s="152"/>
      <c r="B43" s="152"/>
      <c r="C43" s="152"/>
      <c r="D43" s="153"/>
      <c r="E43" s="39"/>
      <c r="F43" s="9"/>
      <c r="G43" s="9"/>
      <c r="H43" s="9"/>
      <c r="I43" s="9"/>
      <c r="J43" s="9"/>
      <c r="K43" s="9"/>
      <c r="L43" s="9"/>
      <c r="M43" s="9"/>
      <c r="N43" s="9"/>
      <c r="O43" s="9"/>
      <c r="P43" s="9"/>
      <c r="Q43" s="9"/>
      <c r="R43" s="9"/>
      <c r="S43" s="9"/>
      <c r="T43" s="9"/>
      <c r="U43" s="9"/>
      <c r="V43" s="9"/>
      <c r="W43" s="9"/>
      <c r="X43" s="9"/>
      <c r="Y43" s="9"/>
      <c r="Z43" s="10"/>
    </row>
    <row r="44" spans="1:26" ht="30" customHeight="1" x14ac:dyDescent="0.4"/>
    <row r="45" spans="1:26" ht="30" customHeight="1" thickBot="1" x14ac:dyDescent="0.45">
      <c r="A45" s="12"/>
      <c r="B45" s="12"/>
      <c r="C45" s="12"/>
      <c r="D45" s="12"/>
      <c r="E45" s="12"/>
      <c r="F45" s="12"/>
      <c r="G45" s="12"/>
      <c r="H45" s="12"/>
    </row>
    <row r="46" spans="1:26" ht="29.4" thickBot="1" x14ac:dyDescent="0.6">
      <c r="A46" s="40" t="s">
        <v>43</v>
      </c>
      <c r="B46" s="41"/>
      <c r="C46" s="41"/>
      <c r="D46" s="41"/>
      <c r="E46" s="41"/>
      <c r="F46" s="41"/>
      <c r="G46" s="41"/>
      <c r="H46" s="41"/>
      <c r="I46" s="2"/>
      <c r="J46" s="2"/>
      <c r="K46" s="2"/>
      <c r="L46" s="2"/>
      <c r="M46" s="2"/>
      <c r="N46" s="2"/>
      <c r="O46" s="2"/>
      <c r="P46" s="2"/>
      <c r="Q46" s="2"/>
      <c r="R46" s="2"/>
      <c r="S46" s="2"/>
      <c r="T46" s="2"/>
      <c r="U46" s="2"/>
      <c r="V46" s="2"/>
      <c r="W46" s="2"/>
      <c r="X46" s="2"/>
      <c r="Y46" s="2"/>
      <c r="Z46" s="3"/>
    </row>
    <row r="47" spans="1:26" ht="25.8" x14ac:dyDescent="0.5">
      <c r="A47" s="4"/>
      <c r="B47" s="37"/>
      <c r="C47" s="37"/>
      <c r="D47" s="37"/>
      <c r="E47" s="37"/>
      <c r="F47" s="37"/>
      <c r="G47" s="37"/>
      <c r="H47" s="42"/>
      <c r="I47" s="43"/>
      <c r="J47" s="43"/>
      <c r="K47" s="43"/>
      <c r="L47" s="4"/>
      <c r="M47" s="43"/>
      <c r="N47" s="43"/>
      <c r="O47" s="4"/>
      <c r="P47" s="4"/>
      <c r="Q47" s="4"/>
      <c r="R47" s="4"/>
      <c r="S47" s="4"/>
      <c r="T47" s="4"/>
      <c r="U47" s="4"/>
      <c r="V47" s="4"/>
      <c r="W47" s="4"/>
      <c r="X47" s="4"/>
      <c r="Y47" s="4"/>
      <c r="Z47" s="5"/>
    </row>
    <row r="48" spans="1:26" ht="26.4" customHeight="1" thickBot="1" x14ac:dyDescent="0.45">
      <c r="A48" s="106" t="s">
        <v>44</v>
      </c>
      <c r="B48" s="106"/>
      <c r="C48" s="106"/>
      <c r="D48" s="106"/>
      <c r="E48" s="106"/>
      <c r="F48" s="4"/>
      <c r="G48" s="43"/>
      <c r="H48" s="43"/>
      <c r="I48" s="43"/>
      <c r="J48" s="43"/>
      <c r="K48" s="43"/>
      <c r="L48" s="4"/>
      <c r="M48" s="43"/>
      <c r="N48" s="43"/>
      <c r="O48" s="4"/>
      <c r="P48" s="4"/>
      <c r="Q48" s="4"/>
      <c r="R48" s="4"/>
      <c r="S48" s="4"/>
      <c r="T48" s="4"/>
      <c r="U48" s="4"/>
      <c r="V48" s="4"/>
      <c r="W48" s="4"/>
      <c r="X48" s="4"/>
      <c r="Y48" s="4"/>
      <c r="Z48" s="5"/>
    </row>
    <row r="49" spans="1:26" ht="24" customHeight="1" x14ac:dyDescent="0.4">
      <c r="A49" s="106"/>
      <c r="B49" s="106"/>
      <c r="C49" s="106"/>
      <c r="D49" s="106"/>
      <c r="E49" s="106"/>
      <c r="F49" s="4"/>
      <c r="G49" s="116" t="s">
        <v>4</v>
      </c>
      <c r="H49" s="117"/>
      <c r="I49" s="44"/>
      <c r="J49" s="116" t="s">
        <v>35</v>
      </c>
      <c r="K49" s="117"/>
      <c r="L49" s="4"/>
      <c r="M49" s="119" t="s">
        <v>48</v>
      </c>
      <c r="N49" s="120"/>
      <c r="O49" s="48"/>
      <c r="P49" s="89" t="s">
        <v>46</v>
      </c>
      <c r="Q49" s="90"/>
      <c r="R49" s="93" t="s">
        <v>51</v>
      </c>
      <c r="S49" s="94"/>
      <c r="T49" s="94"/>
      <c r="U49" s="94"/>
      <c r="V49" s="46"/>
      <c r="W49" s="4"/>
      <c r="X49" s="4"/>
      <c r="Y49" s="4"/>
      <c r="Z49" s="5"/>
    </row>
    <row r="50" spans="1:26" x14ac:dyDescent="0.4">
      <c r="A50" s="4"/>
      <c r="B50" s="4"/>
      <c r="C50" s="4"/>
      <c r="D50" s="4"/>
      <c r="E50" s="4"/>
      <c r="F50" s="4"/>
      <c r="G50" s="83"/>
      <c r="H50" s="118"/>
      <c r="I50" s="44"/>
      <c r="J50" s="83"/>
      <c r="K50" s="118"/>
      <c r="L50" s="4"/>
      <c r="M50" s="121"/>
      <c r="N50" s="122"/>
      <c r="O50" s="48"/>
      <c r="P50" s="91"/>
      <c r="Q50" s="92"/>
      <c r="R50" s="93"/>
      <c r="S50" s="94"/>
      <c r="T50" s="94"/>
      <c r="U50" s="94"/>
      <c r="V50" s="4"/>
      <c r="W50" s="4"/>
      <c r="X50" s="4"/>
      <c r="Y50" s="4"/>
      <c r="Z50" s="5"/>
    </row>
    <row r="51" spans="1:26" x14ac:dyDescent="0.4">
      <c r="A51" s="115" t="s">
        <v>39</v>
      </c>
      <c r="B51" s="115"/>
      <c r="C51" s="115"/>
      <c r="D51" s="115"/>
      <c r="E51" s="4"/>
      <c r="F51" s="4"/>
      <c r="G51" s="74">
        <f>D7</f>
        <v>5000</v>
      </c>
      <c r="H51" s="76"/>
      <c r="I51" s="4"/>
      <c r="J51" s="95">
        <f>C20</f>
        <v>26000</v>
      </c>
      <c r="K51" s="76"/>
      <c r="L51" s="4"/>
      <c r="M51" s="146"/>
      <c r="N51" s="147"/>
      <c r="O51" s="48"/>
      <c r="P51" s="102">
        <f>(D6-B6-C18)-((M51+B8+B9)/D7)</f>
        <v>8.1999999999999993</v>
      </c>
      <c r="Q51" s="103"/>
      <c r="R51" s="93"/>
      <c r="S51" s="94"/>
      <c r="T51" s="94"/>
      <c r="U51" s="94"/>
      <c r="V51" s="4"/>
      <c r="W51" s="4"/>
      <c r="X51" s="4"/>
      <c r="Y51" s="4"/>
      <c r="Z51" s="5"/>
    </row>
    <row r="52" spans="1:26" ht="21.6" thickBot="1" x14ac:dyDescent="0.45">
      <c r="A52" s="107" t="s">
        <v>71</v>
      </c>
      <c r="B52" s="107"/>
      <c r="C52" s="107"/>
      <c r="D52" s="108"/>
      <c r="E52" s="47"/>
      <c r="F52" s="4"/>
      <c r="G52" s="148"/>
      <c r="H52" s="149"/>
      <c r="I52" s="4"/>
      <c r="J52" s="96"/>
      <c r="K52" s="97"/>
      <c r="L52" s="4"/>
      <c r="M52" s="146"/>
      <c r="N52" s="147"/>
      <c r="O52" s="48"/>
      <c r="P52" s="104"/>
      <c r="Q52" s="105"/>
      <c r="R52" s="48"/>
      <c r="S52" s="4"/>
      <c r="T52" s="4"/>
      <c r="U52" s="4"/>
      <c r="V52" s="4"/>
      <c r="W52" s="4"/>
      <c r="X52" s="4"/>
      <c r="Y52" s="4"/>
      <c r="Z52" s="5"/>
    </row>
    <row r="53" spans="1:26" ht="21.6" thickBot="1" x14ac:dyDescent="0.45">
      <c r="A53" s="107"/>
      <c r="B53" s="107"/>
      <c r="C53" s="107"/>
      <c r="D53" s="108"/>
      <c r="E53" s="47"/>
      <c r="F53" s="4"/>
      <c r="G53" s="4"/>
      <c r="H53" s="4"/>
      <c r="I53" s="4"/>
      <c r="J53" s="52" t="s">
        <v>78</v>
      </c>
      <c r="K53" s="53"/>
      <c r="L53" s="4"/>
      <c r="M53" s="52" t="s">
        <v>80</v>
      </c>
      <c r="N53" s="53"/>
      <c r="O53" s="4"/>
      <c r="P53" s="52" t="s">
        <v>79</v>
      </c>
      <c r="Q53" s="53"/>
      <c r="R53" s="4"/>
      <c r="S53" s="4"/>
      <c r="T53" s="4"/>
      <c r="U53" s="4"/>
      <c r="V53" s="4"/>
      <c r="W53" s="4"/>
      <c r="X53" s="4"/>
      <c r="Y53" s="4"/>
      <c r="Z53" s="5"/>
    </row>
    <row r="54" spans="1:26" x14ac:dyDescent="0.4">
      <c r="A54" s="109" t="s">
        <v>49</v>
      </c>
      <c r="B54" s="110"/>
      <c r="C54" s="110"/>
      <c r="D54" s="111"/>
      <c r="E54" s="38"/>
      <c r="F54" s="4"/>
      <c r="G54" s="4"/>
      <c r="H54" s="4"/>
      <c r="I54" s="4"/>
      <c r="J54" s="4"/>
      <c r="K54" s="4"/>
      <c r="L54" s="4"/>
      <c r="M54" s="4"/>
      <c r="N54" s="4"/>
      <c r="O54" s="4"/>
      <c r="P54" s="4"/>
      <c r="Q54" s="4"/>
      <c r="R54" s="4"/>
      <c r="S54" s="4"/>
      <c r="T54" s="4"/>
      <c r="U54" s="4"/>
      <c r="V54" s="4"/>
      <c r="W54" s="4"/>
      <c r="X54" s="4"/>
      <c r="Y54" s="4"/>
      <c r="Z54" s="5"/>
    </row>
    <row r="55" spans="1:26" ht="21.6" thickBot="1" x14ac:dyDescent="0.45">
      <c r="A55" s="112" t="s">
        <v>50</v>
      </c>
      <c r="B55" s="113"/>
      <c r="C55" s="113"/>
      <c r="D55" s="114"/>
      <c r="E55" s="39"/>
      <c r="F55" s="9"/>
      <c r="G55" s="9"/>
      <c r="H55" s="9"/>
      <c r="I55" s="9"/>
      <c r="J55" s="9"/>
      <c r="K55" s="9"/>
      <c r="L55" s="9"/>
      <c r="M55" s="9"/>
      <c r="N55" s="9"/>
      <c r="O55" s="9"/>
      <c r="P55" s="9"/>
      <c r="Q55" s="9"/>
      <c r="R55" s="9"/>
      <c r="S55" s="9"/>
      <c r="T55" s="9"/>
      <c r="U55" s="9"/>
      <c r="V55" s="9"/>
      <c r="W55" s="9"/>
      <c r="X55" s="9"/>
      <c r="Y55" s="9"/>
      <c r="Z55" s="10"/>
    </row>
    <row r="56" spans="1:26" ht="30" customHeight="1" x14ac:dyDescent="0.4"/>
    <row r="57" spans="1:26" ht="30" customHeight="1" thickBot="1" x14ac:dyDescent="0.45"/>
    <row r="58" spans="1:26" ht="29.4" thickBot="1" x14ac:dyDescent="0.6">
      <c r="A58" s="1" t="s">
        <v>52</v>
      </c>
      <c r="B58" s="2"/>
      <c r="C58" s="2"/>
      <c r="D58" s="2"/>
      <c r="E58" s="2"/>
      <c r="F58" s="2"/>
      <c r="G58" s="2"/>
      <c r="H58" s="2"/>
      <c r="I58" s="2"/>
      <c r="J58" s="2"/>
      <c r="K58" s="2"/>
      <c r="L58" s="2"/>
      <c r="M58" s="2"/>
      <c r="N58" s="2"/>
      <c r="O58" s="2"/>
      <c r="P58" s="2"/>
      <c r="Q58" s="2"/>
      <c r="R58" s="2"/>
      <c r="S58" s="2"/>
      <c r="T58" s="2"/>
      <c r="U58" s="2"/>
      <c r="V58" s="2"/>
      <c r="W58" s="2"/>
      <c r="X58" s="2"/>
      <c r="Y58" s="2"/>
      <c r="Z58" s="3"/>
    </row>
    <row r="59" spans="1:26" x14ac:dyDescent="0.4">
      <c r="A59" s="4"/>
      <c r="B59" s="4"/>
      <c r="C59" s="4"/>
      <c r="D59" s="4"/>
      <c r="E59" s="4"/>
      <c r="F59" s="4"/>
      <c r="G59" s="4"/>
      <c r="H59" s="4"/>
      <c r="I59" s="4"/>
      <c r="J59" s="4"/>
      <c r="K59" s="4"/>
      <c r="L59" s="4"/>
      <c r="M59" s="4"/>
      <c r="N59" s="4"/>
      <c r="O59" s="4"/>
      <c r="P59" s="4"/>
      <c r="Q59" s="4"/>
      <c r="R59" s="4"/>
      <c r="S59" s="4"/>
      <c r="T59" s="4"/>
      <c r="U59" s="4"/>
      <c r="V59" s="4"/>
      <c r="W59" s="4"/>
      <c r="X59" s="4"/>
      <c r="Y59" s="4"/>
      <c r="Z59" s="5"/>
    </row>
    <row r="60" spans="1:26" ht="25.8" customHeight="1" thickBot="1" x14ac:dyDescent="0.45">
      <c r="A60" s="145" t="s">
        <v>53</v>
      </c>
      <c r="B60" s="106"/>
      <c r="C60" s="106"/>
      <c r="D60" s="106"/>
      <c r="E60" s="106"/>
      <c r="F60" s="4"/>
      <c r="G60" s="4"/>
      <c r="H60" s="4"/>
      <c r="I60" s="4"/>
      <c r="J60" s="4"/>
      <c r="K60" s="4"/>
      <c r="L60" s="4"/>
      <c r="M60" s="4"/>
      <c r="N60" s="4"/>
      <c r="O60" s="4"/>
      <c r="P60" s="4"/>
      <c r="Q60" s="4"/>
      <c r="R60" s="4"/>
      <c r="S60" s="4"/>
      <c r="T60" s="4"/>
      <c r="U60" s="4"/>
      <c r="V60" s="4"/>
      <c r="W60" s="4"/>
      <c r="X60" s="4"/>
      <c r="Y60" s="4"/>
      <c r="Z60" s="5"/>
    </row>
    <row r="61" spans="1:26" ht="28.2" customHeight="1" x14ac:dyDescent="0.4">
      <c r="A61" s="145"/>
      <c r="B61" s="106"/>
      <c r="C61" s="106"/>
      <c r="D61" s="106"/>
      <c r="E61" s="106"/>
      <c r="F61" s="4"/>
      <c r="G61" s="136" t="s">
        <v>54</v>
      </c>
      <c r="H61" s="137"/>
      <c r="I61" s="138"/>
      <c r="J61" s="4"/>
      <c r="K61" s="125" t="s">
        <v>35</v>
      </c>
      <c r="L61" s="56"/>
      <c r="M61" s="4"/>
      <c r="N61" s="125" t="s">
        <v>4</v>
      </c>
      <c r="O61" s="56"/>
      <c r="P61" s="4"/>
      <c r="Q61" s="4"/>
      <c r="R61" s="4"/>
      <c r="S61" s="4"/>
      <c r="T61" s="4"/>
      <c r="U61" s="4"/>
      <c r="V61" s="4"/>
      <c r="W61" s="4"/>
      <c r="X61" s="4"/>
      <c r="Y61" s="4"/>
      <c r="Z61" s="5"/>
    </row>
    <row r="62" spans="1:26" x14ac:dyDescent="0.4">
      <c r="A62" s="4"/>
      <c r="B62" s="4"/>
      <c r="C62" s="4"/>
      <c r="D62" s="4"/>
      <c r="E62" s="4"/>
      <c r="F62" s="4"/>
      <c r="G62" s="139"/>
      <c r="H62" s="140"/>
      <c r="I62" s="141"/>
      <c r="J62" s="4"/>
      <c r="K62" s="126"/>
      <c r="L62" s="127"/>
      <c r="M62" s="4"/>
      <c r="N62" s="126"/>
      <c r="O62" s="127"/>
      <c r="P62" s="4"/>
      <c r="Q62" s="4"/>
      <c r="R62" s="4"/>
      <c r="S62" s="4"/>
      <c r="T62" s="4"/>
      <c r="U62" s="4"/>
      <c r="V62" s="4"/>
      <c r="W62" s="4"/>
      <c r="X62" s="4"/>
      <c r="Y62" s="4"/>
      <c r="Z62" s="5"/>
    </row>
    <row r="63" spans="1:26" x14ac:dyDescent="0.4">
      <c r="A63" s="115" t="s">
        <v>39</v>
      </c>
      <c r="B63" s="115"/>
      <c r="C63" s="115"/>
      <c r="D63" s="115"/>
      <c r="E63" s="4"/>
      <c r="F63" s="4"/>
      <c r="G63" s="128">
        <f>B8</f>
        <v>10000</v>
      </c>
      <c r="H63" s="132"/>
      <c r="I63" s="129"/>
      <c r="J63" s="4"/>
      <c r="K63" s="128">
        <f>C20</f>
        <v>26000</v>
      </c>
      <c r="L63" s="129"/>
      <c r="M63" s="4"/>
      <c r="N63" s="123">
        <f>D7</f>
        <v>5000</v>
      </c>
      <c r="O63" s="124"/>
      <c r="P63" s="4"/>
      <c r="Q63" s="4"/>
      <c r="R63" s="4"/>
      <c r="S63" s="4"/>
      <c r="T63" s="4"/>
      <c r="U63" s="4"/>
      <c r="V63" s="4"/>
      <c r="W63" s="4"/>
      <c r="X63" s="4"/>
      <c r="Y63" s="4"/>
      <c r="Z63" s="5"/>
    </row>
    <row r="64" spans="1:26" ht="21.6" thickBot="1" x14ac:dyDescent="0.45">
      <c r="A64" s="142" t="s">
        <v>81</v>
      </c>
      <c r="B64" s="142"/>
      <c r="C64" s="142"/>
      <c r="D64" s="142"/>
      <c r="E64" s="49"/>
      <c r="F64" s="4"/>
      <c r="G64" s="133"/>
      <c r="H64" s="134"/>
      <c r="I64" s="135"/>
      <c r="J64" s="4"/>
      <c r="K64" s="130"/>
      <c r="L64" s="131"/>
      <c r="M64" s="4"/>
      <c r="N64" s="69"/>
      <c r="O64" s="57"/>
      <c r="P64" s="4"/>
      <c r="Q64" s="4"/>
      <c r="R64" s="4"/>
      <c r="S64" s="4"/>
      <c r="T64" s="4"/>
      <c r="U64" s="4"/>
      <c r="V64" s="4"/>
      <c r="W64" s="4"/>
      <c r="X64" s="4"/>
      <c r="Y64" s="4"/>
      <c r="Z64" s="5"/>
    </row>
    <row r="65" spans="1:26" ht="21.6" thickBot="1" x14ac:dyDescent="0.45">
      <c r="A65" s="143"/>
      <c r="B65" s="143"/>
      <c r="C65" s="143"/>
      <c r="D65" s="143"/>
      <c r="E65" s="4"/>
      <c r="F65" s="4"/>
      <c r="G65" s="4"/>
      <c r="H65" s="4"/>
      <c r="I65" s="4"/>
      <c r="J65" s="4"/>
      <c r="K65" s="52" t="s">
        <v>82</v>
      </c>
      <c r="L65" s="53"/>
      <c r="M65" s="4"/>
      <c r="N65" s="4"/>
      <c r="O65" s="4"/>
      <c r="P65" s="4"/>
      <c r="Q65" s="4"/>
      <c r="R65" s="4"/>
      <c r="S65" s="4"/>
      <c r="T65" s="4"/>
      <c r="U65" s="4"/>
      <c r="V65" s="4"/>
      <c r="W65" s="4"/>
      <c r="X65" s="4"/>
      <c r="Y65" s="4"/>
      <c r="Z65" s="5"/>
    </row>
    <row r="66" spans="1:26" ht="21" customHeight="1" x14ac:dyDescent="0.4">
      <c r="A66" s="144" t="s">
        <v>73</v>
      </c>
      <c r="B66" s="144"/>
      <c r="C66" s="144"/>
      <c r="D66" s="144"/>
      <c r="E66" s="38"/>
      <c r="F66" s="4"/>
      <c r="G66" s="4"/>
      <c r="H66" s="4"/>
      <c r="I66" s="4"/>
      <c r="J66" s="4"/>
      <c r="K66" s="4"/>
      <c r="L66" s="4"/>
      <c r="M66" s="4"/>
      <c r="N66" s="4"/>
      <c r="O66" s="4"/>
      <c r="P66" s="4"/>
      <c r="Q66" s="4"/>
      <c r="R66" s="4"/>
      <c r="S66" s="4"/>
      <c r="T66" s="4"/>
      <c r="U66" s="4"/>
      <c r="V66" s="4"/>
      <c r="W66" s="4"/>
      <c r="X66" s="4"/>
      <c r="Y66" s="4"/>
      <c r="Z66" s="5"/>
    </row>
    <row r="67" spans="1:26" ht="20.399999999999999" customHeight="1" x14ac:dyDescent="0.4">
      <c r="A67" s="143"/>
      <c r="B67" s="143"/>
      <c r="C67" s="143"/>
      <c r="D67" s="143"/>
      <c r="E67" s="4"/>
      <c r="F67" s="4"/>
      <c r="G67" s="4"/>
      <c r="H67" s="4"/>
      <c r="I67" s="4"/>
      <c r="J67" s="4"/>
      <c r="K67" s="4"/>
      <c r="L67" s="4"/>
      <c r="M67" s="4"/>
      <c r="N67" s="4"/>
      <c r="O67" s="4"/>
      <c r="P67" s="4"/>
      <c r="Q67" s="4"/>
      <c r="R67" s="4"/>
      <c r="S67" s="4"/>
      <c r="T67" s="4"/>
      <c r="U67" s="4"/>
      <c r="V67" s="4"/>
      <c r="W67" s="4"/>
      <c r="X67" s="4"/>
      <c r="Y67" s="4"/>
      <c r="Z67" s="5"/>
    </row>
    <row r="68" spans="1:26" ht="21.6" customHeight="1" x14ac:dyDescent="0.4">
      <c r="A68" s="144" t="s">
        <v>72</v>
      </c>
      <c r="B68" s="144"/>
      <c r="C68" s="144"/>
      <c r="D68" s="144"/>
      <c r="E68" s="4"/>
      <c r="F68" s="4"/>
      <c r="G68" s="4"/>
      <c r="H68" s="4"/>
      <c r="I68" s="4"/>
      <c r="J68" s="4"/>
      <c r="K68" s="4"/>
      <c r="L68" s="4"/>
      <c r="M68" s="4"/>
      <c r="N68" s="4"/>
      <c r="O68" s="4"/>
      <c r="P68" s="4"/>
      <c r="Q68" s="4"/>
      <c r="R68" s="4"/>
      <c r="S68" s="4"/>
      <c r="T68" s="4"/>
      <c r="U68" s="4"/>
      <c r="V68" s="4"/>
      <c r="W68" s="4"/>
      <c r="X68" s="4"/>
      <c r="Y68" s="4"/>
      <c r="Z68" s="5"/>
    </row>
    <row r="69" spans="1:26" ht="21.6" thickBot="1" x14ac:dyDescent="0.45">
      <c r="A69" s="199"/>
      <c r="B69" s="199"/>
      <c r="C69" s="199"/>
      <c r="D69" s="199"/>
      <c r="E69" s="39"/>
      <c r="F69" s="9"/>
      <c r="G69" s="9"/>
      <c r="H69" s="9"/>
      <c r="I69" s="9"/>
      <c r="J69" s="9"/>
      <c r="K69" s="9"/>
      <c r="L69" s="9"/>
      <c r="M69" s="9"/>
      <c r="N69" s="9"/>
      <c r="O69" s="9"/>
      <c r="P69" s="9"/>
      <c r="Q69" s="9"/>
      <c r="R69" s="9"/>
      <c r="S69" s="9"/>
      <c r="T69" s="9"/>
      <c r="U69" s="9"/>
      <c r="V69" s="9"/>
      <c r="W69" s="9"/>
      <c r="X69" s="9"/>
      <c r="Y69" s="9"/>
      <c r="Z69" s="10"/>
    </row>
    <row r="70" spans="1:26" ht="30" customHeight="1" x14ac:dyDescent="0.4"/>
    <row r="71" spans="1:26" ht="30" customHeight="1" thickBot="1" x14ac:dyDescent="0.45"/>
    <row r="72" spans="1:26" ht="29.4" thickBot="1" x14ac:dyDescent="0.6">
      <c r="A72" s="40" t="s">
        <v>55</v>
      </c>
      <c r="B72" s="41"/>
      <c r="C72" s="41"/>
      <c r="D72" s="41"/>
      <c r="E72" s="41"/>
      <c r="F72" s="41"/>
      <c r="G72" s="41"/>
      <c r="H72" s="41"/>
      <c r="I72" s="2"/>
      <c r="J72" s="2"/>
      <c r="K72" s="2"/>
      <c r="L72" s="2"/>
      <c r="M72" s="2"/>
      <c r="N72" s="2"/>
      <c r="O72" s="2"/>
      <c r="P72" s="2"/>
      <c r="Q72" s="2"/>
      <c r="R72" s="2"/>
      <c r="S72" s="2"/>
      <c r="T72" s="2"/>
      <c r="U72" s="2"/>
      <c r="V72" s="2"/>
      <c r="W72" s="2"/>
      <c r="X72" s="2"/>
      <c r="Y72" s="2"/>
      <c r="Z72" s="3"/>
    </row>
    <row r="73" spans="1:26" ht="25.8" x14ac:dyDescent="0.5">
      <c r="A73" s="4"/>
      <c r="B73" s="37"/>
      <c r="C73" s="37"/>
      <c r="D73" s="37"/>
      <c r="E73" s="37"/>
      <c r="F73" s="37"/>
      <c r="G73" s="37"/>
      <c r="H73" s="42"/>
      <c r="I73" s="43"/>
      <c r="J73" s="43"/>
      <c r="K73" s="43"/>
      <c r="L73" s="4"/>
      <c r="M73" s="43"/>
      <c r="N73" s="43"/>
      <c r="O73" s="4"/>
      <c r="P73" s="4"/>
      <c r="Q73" s="4"/>
      <c r="R73" s="4"/>
      <c r="S73" s="4"/>
      <c r="T73" s="4"/>
      <c r="U73" s="4"/>
      <c r="V73" s="4"/>
      <c r="W73" s="4"/>
      <c r="X73" s="4"/>
      <c r="Y73" s="4"/>
      <c r="Z73" s="5"/>
    </row>
    <row r="74" spans="1:26" ht="21.6" thickBot="1" x14ac:dyDescent="0.45">
      <c r="A74" s="106" t="s">
        <v>56</v>
      </c>
      <c r="B74" s="106"/>
      <c r="C74" s="106"/>
      <c r="D74" s="106"/>
      <c r="E74" s="106"/>
      <c r="F74" s="4"/>
      <c r="G74" s="43"/>
      <c r="H74" s="43"/>
      <c r="I74" s="43"/>
      <c r="J74" s="43"/>
      <c r="K74" s="43"/>
      <c r="L74" s="4"/>
      <c r="M74" s="43"/>
      <c r="N74" s="43"/>
      <c r="O74" s="4"/>
      <c r="P74" s="4"/>
      <c r="Q74" s="4"/>
      <c r="R74" s="4"/>
      <c r="S74" s="4"/>
      <c r="T74" s="4"/>
      <c r="U74" s="4"/>
      <c r="V74" s="4"/>
      <c r="W74" s="4"/>
      <c r="X74" s="4"/>
      <c r="Y74" s="4"/>
      <c r="Z74" s="5"/>
    </row>
    <row r="75" spans="1:26" ht="30.6" customHeight="1" x14ac:dyDescent="0.4">
      <c r="A75" s="106"/>
      <c r="B75" s="106"/>
      <c r="C75" s="106"/>
      <c r="D75" s="106"/>
      <c r="E75" s="106"/>
      <c r="F75" s="4"/>
      <c r="G75" s="44"/>
      <c r="H75" s="44"/>
      <c r="I75" s="44"/>
      <c r="J75" s="116" t="s">
        <v>35</v>
      </c>
      <c r="K75" s="117"/>
      <c r="L75" s="4"/>
      <c r="M75" s="119" t="s">
        <v>48</v>
      </c>
      <c r="N75" s="120"/>
      <c r="O75" s="45"/>
      <c r="P75" s="89" t="s">
        <v>46</v>
      </c>
      <c r="Q75" s="90"/>
      <c r="R75" s="93" t="s">
        <v>51</v>
      </c>
      <c r="S75" s="94"/>
      <c r="T75" s="94"/>
      <c r="U75" s="94"/>
      <c r="V75" s="46"/>
      <c r="W75" s="4"/>
      <c r="X75" s="4"/>
      <c r="Y75" s="4"/>
      <c r="Z75" s="5"/>
    </row>
    <row r="76" spans="1:26" x14ac:dyDescent="0.4">
      <c r="A76" s="4"/>
      <c r="B76" s="4"/>
      <c r="C76" s="4"/>
      <c r="D76" s="4"/>
      <c r="E76" s="4"/>
      <c r="F76" s="4"/>
      <c r="G76" s="44"/>
      <c r="H76" s="44"/>
      <c r="I76" s="44"/>
      <c r="J76" s="83"/>
      <c r="K76" s="118"/>
      <c r="L76" s="4"/>
      <c r="M76" s="121"/>
      <c r="N76" s="122"/>
      <c r="O76" s="45"/>
      <c r="P76" s="91"/>
      <c r="Q76" s="92"/>
      <c r="R76" s="93"/>
      <c r="S76" s="94"/>
      <c r="T76" s="94"/>
      <c r="U76" s="94"/>
      <c r="V76" s="4"/>
      <c r="W76" s="4"/>
      <c r="X76" s="4"/>
      <c r="Y76" s="4"/>
      <c r="Z76" s="5"/>
    </row>
    <row r="77" spans="1:26" x14ac:dyDescent="0.4">
      <c r="A77" s="115" t="s">
        <v>39</v>
      </c>
      <c r="B77" s="115"/>
      <c r="C77" s="115"/>
      <c r="D77" s="115"/>
      <c r="E77" s="4"/>
      <c r="F77" s="4"/>
      <c r="G77" s="43"/>
      <c r="H77" s="43"/>
      <c r="I77" s="4"/>
      <c r="J77" s="95">
        <f>C20</f>
        <v>26000</v>
      </c>
      <c r="K77" s="76"/>
      <c r="L77" s="4"/>
      <c r="M77" s="98">
        <v>26000</v>
      </c>
      <c r="N77" s="99"/>
      <c r="O77" s="45"/>
      <c r="P77" s="102">
        <f>(D6-B6-C18)-((M77+B8+B9)/D7)</f>
        <v>3</v>
      </c>
      <c r="Q77" s="103"/>
      <c r="R77" s="93"/>
      <c r="S77" s="94"/>
      <c r="T77" s="94"/>
      <c r="U77" s="94"/>
      <c r="V77" s="4"/>
      <c r="W77" s="4"/>
      <c r="X77" s="4"/>
      <c r="Y77" s="4"/>
      <c r="Z77" s="5"/>
    </row>
    <row r="78" spans="1:26" x14ac:dyDescent="0.4">
      <c r="A78" s="107" t="s">
        <v>84</v>
      </c>
      <c r="B78" s="107"/>
      <c r="C78" s="107"/>
      <c r="D78" s="108"/>
      <c r="E78" s="47"/>
      <c r="F78" s="4"/>
      <c r="G78" s="43"/>
      <c r="H78" s="43"/>
      <c r="I78" s="4"/>
      <c r="J78" s="96"/>
      <c r="K78" s="97"/>
      <c r="L78" s="4"/>
      <c r="M78" s="100"/>
      <c r="N78" s="101"/>
      <c r="O78" s="45"/>
      <c r="P78" s="104"/>
      <c r="Q78" s="105"/>
      <c r="R78" s="48"/>
      <c r="S78" s="4"/>
      <c r="T78" s="4"/>
      <c r="U78" s="4"/>
      <c r="V78" s="4"/>
      <c r="W78" s="4"/>
      <c r="X78" s="4"/>
      <c r="Y78" s="4"/>
      <c r="Z78" s="5"/>
    </row>
    <row r="79" spans="1:26" ht="21.6" thickBot="1" x14ac:dyDescent="0.45">
      <c r="A79" s="107"/>
      <c r="B79" s="107"/>
      <c r="C79" s="107"/>
      <c r="D79" s="108"/>
      <c r="E79" s="47"/>
      <c r="F79" s="4"/>
      <c r="G79" s="4"/>
      <c r="H79" s="4"/>
      <c r="I79" s="4"/>
      <c r="J79" s="52" t="s">
        <v>83</v>
      </c>
      <c r="K79" s="53"/>
      <c r="L79" s="4"/>
      <c r="M79" s="54" t="s">
        <v>86</v>
      </c>
      <c r="N79" s="55"/>
      <c r="O79" s="4"/>
      <c r="P79" s="54" t="s">
        <v>85</v>
      </c>
      <c r="Q79" s="55"/>
      <c r="R79" s="4"/>
      <c r="S79" s="4"/>
      <c r="T79" s="4"/>
      <c r="U79" s="4"/>
      <c r="V79" s="4"/>
      <c r="W79" s="4"/>
      <c r="X79" s="4"/>
      <c r="Y79" s="4"/>
      <c r="Z79" s="5"/>
    </row>
    <row r="80" spans="1:26" ht="21" customHeight="1" x14ac:dyDescent="0.4">
      <c r="A80" s="109" t="s">
        <v>74</v>
      </c>
      <c r="B80" s="110"/>
      <c r="C80" s="110"/>
      <c r="D80" s="111"/>
      <c r="E80" s="38"/>
      <c r="F80" s="4"/>
      <c r="G80" s="4"/>
      <c r="H80" s="4"/>
      <c r="I80" s="4"/>
      <c r="J80" s="4"/>
      <c r="K80" s="4"/>
      <c r="L80" s="4"/>
      <c r="M80" s="4"/>
      <c r="N80" s="4"/>
      <c r="O80" s="4"/>
      <c r="P80" s="4"/>
      <c r="Q80" s="4"/>
      <c r="R80" s="4"/>
      <c r="S80" s="4"/>
      <c r="T80" s="4"/>
      <c r="U80" s="4"/>
      <c r="V80" s="4"/>
      <c r="W80" s="4"/>
      <c r="X80" s="4"/>
      <c r="Y80" s="4"/>
      <c r="Z80" s="5"/>
    </row>
    <row r="81" spans="1:26" ht="21.6" thickBot="1" x14ac:dyDescent="0.45">
      <c r="A81" s="112" t="s">
        <v>87</v>
      </c>
      <c r="B81" s="113"/>
      <c r="C81" s="113"/>
      <c r="D81" s="114"/>
      <c r="E81" s="39"/>
      <c r="F81" s="9"/>
      <c r="G81" s="9"/>
      <c r="H81" s="9"/>
      <c r="I81" s="9"/>
      <c r="J81" s="9"/>
      <c r="K81" s="9"/>
      <c r="L81" s="9"/>
      <c r="M81" s="9"/>
      <c r="N81" s="9"/>
      <c r="O81" s="9"/>
      <c r="P81" s="9"/>
      <c r="Q81" s="9"/>
      <c r="R81" s="9"/>
      <c r="S81" s="9"/>
      <c r="T81" s="9"/>
      <c r="U81" s="9"/>
      <c r="V81" s="9"/>
      <c r="W81" s="9"/>
      <c r="X81" s="9"/>
      <c r="Y81" s="9"/>
      <c r="Z81" s="10"/>
    </row>
    <row r="82" spans="1:26" ht="30" customHeight="1" x14ac:dyDescent="0.4"/>
    <row r="83" spans="1:26" ht="30" customHeight="1" thickBot="1" x14ac:dyDescent="0.45"/>
    <row r="84" spans="1:26" ht="29.4" thickBot="1" x14ac:dyDescent="0.6">
      <c r="A84" s="1" t="s">
        <v>57</v>
      </c>
      <c r="B84" s="2"/>
      <c r="C84" s="2"/>
      <c r="D84" s="2"/>
      <c r="E84" s="2"/>
      <c r="F84" s="2"/>
      <c r="G84" s="2"/>
      <c r="H84" s="2"/>
      <c r="I84" s="2"/>
      <c r="J84" s="2"/>
      <c r="K84" s="2"/>
      <c r="L84" s="2"/>
      <c r="M84" s="2"/>
      <c r="N84" s="2"/>
      <c r="O84" s="2"/>
      <c r="P84" s="2"/>
      <c r="Q84" s="2"/>
      <c r="R84" s="2"/>
      <c r="S84" s="2"/>
      <c r="T84" s="2"/>
      <c r="U84" s="2"/>
      <c r="V84" s="2"/>
      <c r="W84" s="2"/>
      <c r="X84" s="2"/>
      <c r="Y84" s="2"/>
      <c r="Z84" s="3"/>
    </row>
    <row r="85" spans="1:26" ht="21.6" thickBot="1" x14ac:dyDescent="0.45">
      <c r="A85" s="6"/>
      <c r="B85" s="4"/>
      <c r="C85" s="4"/>
      <c r="D85" s="4"/>
      <c r="E85" s="4"/>
      <c r="F85" s="4"/>
      <c r="G85" s="4"/>
      <c r="H85" s="4"/>
      <c r="I85" s="4"/>
      <c r="J85" s="4"/>
      <c r="K85" s="4"/>
      <c r="L85" s="4"/>
      <c r="M85" s="4"/>
      <c r="N85" s="4"/>
      <c r="O85" s="4"/>
      <c r="P85" s="4"/>
      <c r="Q85" s="4"/>
      <c r="R85" s="4"/>
      <c r="S85" s="4"/>
      <c r="T85" s="4"/>
      <c r="U85" s="4"/>
      <c r="V85" s="4"/>
      <c r="W85" s="4"/>
      <c r="X85" s="4"/>
      <c r="Y85" s="4"/>
      <c r="Z85" s="5"/>
    </row>
    <row r="86" spans="1:26" ht="25.8" x14ac:dyDescent="0.5">
      <c r="A86" s="61" t="s">
        <v>58</v>
      </c>
      <c r="B86" s="62"/>
      <c r="C86" s="62"/>
      <c r="D86" s="62"/>
      <c r="E86" s="4"/>
      <c r="F86" s="4"/>
      <c r="G86" s="71" t="s">
        <v>29</v>
      </c>
      <c r="H86" s="72"/>
      <c r="I86" s="72"/>
      <c r="J86" s="72"/>
      <c r="K86" s="73"/>
      <c r="L86" s="4"/>
      <c r="M86" s="71" t="s">
        <v>35</v>
      </c>
      <c r="N86" s="73"/>
      <c r="O86" s="4"/>
      <c r="P86" s="4"/>
      <c r="Q86" s="4"/>
      <c r="R86" s="4"/>
      <c r="S86" s="4"/>
      <c r="T86" s="4"/>
      <c r="U86" s="4"/>
      <c r="V86" s="4"/>
      <c r="W86" s="4"/>
      <c r="X86" s="4"/>
      <c r="Y86" s="4"/>
      <c r="Z86" s="5"/>
    </row>
    <row r="87" spans="1:26" ht="21.6" thickBot="1" x14ac:dyDescent="0.45">
      <c r="A87" s="6"/>
      <c r="B87" s="4"/>
      <c r="C87" s="4"/>
      <c r="D87" s="4"/>
      <c r="E87" s="4"/>
      <c r="F87" s="4"/>
      <c r="G87" s="74"/>
      <c r="H87" s="75"/>
      <c r="I87" s="75"/>
      <c r="J87" s="75"/>
      <c r="K87" s="76"/>
      <c r="L87" s="4"/>
      <c r="M87" s="74"/>
      <c r="N87" s="76"/>
      <c r="O87" s="4"/>
      <c r="P87" s="4"/>
      <c r="Q87" s="4"/>
      <c r="R87" s="4"/>
      <c r="S87" s="4"/>
      <c r="T87" s="4"/>
      <c r="U87" s="4"/>
      <c r="V87" s="4"/>
      <c r="W87" s="4"/>
      <c r="X87" s="4"/>
      <c r="Y87" s="4"/>
      <c r="Z87" s="5"/>
    </row>
    <row r="88" spans="1:26" x14ac:dyDescent="0.4">
      <c r="A88" s="65" t="s">
        <v>39</v>
      </c>
      <c r="B88" s="66"/>
      <c r="C88" s="66"/>
      <c r="D88" s="67"/>
      <c r="E88" s="4"/>
      <c r="F88" s="4"/>
      <c r="G88" s="77">
        <f>D8</f>
        <v>20</v>
      </c>
      <c r="H88" s="78"/>
      <c r="I88" s="78"/>
      <c r="J88" s="78"/>
      <c r="K88" s="79"/>
      <c r="L88" s="4"/>
      <c r="M88" s="83">
        <f>C22</f>
        <v>20800</v>
      </c>
      <c r="N88" s="84"/>
      <c r="O88" s="56" t="s">
        <v>88</v>
      </c>
      <c r="P88" s="4"/>
      <c r="Q88" s="4"/>
      <c r="R88" s="4"/>
      <c r="S88" s="4"/>
      <c r="T88" s="4"/>
      <c r="U88" s="4"/>
      <c r="V88" s="4"/>
      <c r="W88" s="4"/>
      <c r="X88" s="4"/>
      <c r="Y88" s="4"/>
      <c r="Z88" s="5"/>
    </row>
    <row r="89" spans="1:26" ht="21.6" thickBot="1" x14ac:dyDescent="0.45">
      <c r="A89" s="87" t="s">
        <v>60</v>
      </c>
      <c r="B89" s="88"/>
      <c r="C89" s="88"/>
      <c r="D89" s="88"/>
      <c r="E89" s="4"/>
      <c r="F89" s="4"/>
      <c r="G89" s="80"/>
      <c r="H89" s="81"/>
      <c r="I89" s="81"/>
      <c r="J89" s="81"/>
      <c r="K89" s="82"/>
      <c r="L89" s="4"/>
      <c r="M89" s="85"/>
      <c r="N89" s="86"/>
      <c r="O89" s="57"/>
      <c r="P89" s="4"/>
      <c r="Q89" s="4"/>
      <c r="R89" s="4"/>
      <c r="S89" s="4"/>
      <c r="T89" s="4"/>
      <c r="U89" s="4"/>
      <c r="V89" s="4"/>
      <c r="W89" s="4"/>
      <c r="X89" s="4"/>
      <c r="Y89" s="4"/>
      <c r="Z89" s="5"/>
    </row>
    <row r="90" spans="1:26" ht="21.6" thickBot="1" x14ac:dyDescent="0.45">
      <c r="A90" s="58" t="s">
        <v>59</v>
      </c>
      <c r="B90" s="59"/>
      <c r="C90" s="59"/>
      <c r="D90" s="59"/>
      <c r="E90" s="9"/>
      <c r="F90" s="9"/>
      <c r="G90" s="9"/>
      <c r="H90" s="9"/>
      <c r="I90" s="9"/>
      <c r="J90" s="9"/>
      <c r="K90" s="9"/>
      <c r="L90" s="9"/>
      <c r="M90" s="9"/>
      <c r="N90" s="9"/>
      <c r="O90" s="9"/>
      <c r="P90" s="9"/>
      <c r="Q90" s="9"/>
      <c r="R90" s="9"/>
      <c r="S90" s="9"/>
      <c r="T90" s="9"/>
      <c r="U90" s="9"/>
      <c r="V90" s="9"/>
      <c r="W90" s="9"/>
      <c r="X90" s="9"/>
      <c r="Y90" s="9"/>
      <c r="Z90" s="10"/>
    </row>
    <row r="91" spans="1:26" x14ac:dyDescent="0.4">
      <c r="A91" s="60"/>
      <c r="B91" s="60"/>
      <c r="C91" s="60"/>
      <c r="D91" s="60"/>
    </row>
    <row r="93" spans="1:26" x14ac:dyDescent="0.4">
      <c r="A93" s="14"/>
      <c r="B93" s="14"/>
      <c r="C93" s="14"/>
      <c r="D93" s="14"/>
      <c r="E93" s="13"/>
    </row>
  </sheetData>
  <mergeCells count="108">
    <mergeCell ref="A68:D69"/>
    <mergeCell ref="W4:Y8"/>
    <mergeCell ref="A23:B23"/>
    <mergeCell ref="A25:B25"/>
    <mergeCell ref="A24:B24"/>
    <mergeCell ref="A22:B22"/>
    <mergeCell ref="P23:U24"/>
    <mergeCell ref="I23:N24"/>
    <mergeCell ref="P21:U22"/>
    <mergeCell ref="I21:N22"/>
    <mergeCell ref="A21:B21"/>
    <mergeCell ref="G36:K37"/>
    <mergeCell ref="M38:N39"/>
    <mergeCell ref="M36:N37"/>
    <mergeCell ref="A1:Z1"/>
    <mergeCell ref="A2:Z2"/>
    <mergeCell ref="A20:B20"/>
    <mergeCell ref="A19:B19"/>
    <mergeCell ref="A18:B18"/>
    <mergeCell ref="A16:C16"/>
    <mergeCell ref="A10:D12"/>
    <mergeCell ref="P13:U14"/>
    <mergeCell ref="I13:N14"/>
    <mergeCell ref="P18:U19"/>
    <mergeCell ref="I18:N19"/>
    <mergeCell ref="P16:U17"/>
    <mergeCell ref="I16:N17"/>
    <mergeCell ref="A40:D40"/>
    <mergeCell ref="A41:D41"/>
    <mergeCell ref="A42:D43"/>
    <mergeCell ref="A39:D39"/>
    <mergeCell ref="G38:K39"/>
    <mergeCell ref="A38:B38"/>
    <mergeCell ref="A4:D4"/>
    <mergeCell ref="C5:D5"/>
    <mergeCell ref="A5:B5"/>
    <mergeCell ref="I8:N9"/>
    <mergeCell ref="A30:Z33"/>
    <mergeCell ref="I4:U4"/>
    <mergeCell ref="I6:N7"/>
    <mergeCell ref="P6:U7"/>
    <mergeCell ref="P8:U9"/>
    <mergeCell ref="P11:U12"/>
    <mergeCell ref="I11:N12"/>
    <mergeCell ref="A17:B17"/>
    <mergeCell ref="H8:H9"/>
    <mergeCell ref="V8:V9"/>
    <mergeCell ref="A54:D54"/>
    <mergeCell ref="A55:D55"/>
    <mergeCell ref="A60:E61"/>
    <mergeCell ref="J51:K52"/>
    <mergeCell ref="M51:N52"/>
    <mergeCell ref="P49:Q50"/>
    <mergeCell ref="P51:Q52"/>
    <mergeCell ref="R49:U51"/>
    <mergeCell ref="M49:N50"/>
    <mergeCell ref="J49:K50"/>
    <mergeCell ref="A51:D51"/>
    <mergeCell ref="G49:H50"/>
    <mergeCell ref="G51:H52"/>
    <mergeCell ref="A48:E49"/>
    <mergeCell ref="A52:D53"/>
    <mergeCell ref="N63:O64"/>
    <mergeCell ref="N61:O62"/>
    <mergeCell ref="K63:L64"/>
    <mergeCell ref="K61:L62"/>
    <mergeCell ref="G63:I64"/>
    <mergeCell ref="G61:I62"/>
    <mergeCell ref="A63:D63"/>
    <mergeCell ref="A64:D65"/>
    <mergeCell ref="A66:D67"/>
    <mergeCell ref="K65:L65"/>
    <mergeCell ref="P75:Q76"/>
    <mergeCell ref="R75:U77"/>
    <mergeCell ref="J77:K78"/>
    <mergeCell ref="M77:N78"/>
    <mergeCell ref="P77:Q78"/>
    <mergeCell ref="A74:E75"/>
    <mergeCell ref="A78:D79"/>
    <mergeCell ref="A80:D80"/>
    <mergeCell ref="A81:D81"/>
    <mergeCell ref="A77:D77"/>
    <mergeCell ref="J75:K76"/>
    <mergeCell ref="M75:N76"/>
    <mergeCell ref="J79:K79"/>
    <mergeCell ref="P79:Q79"/>
    <mergeCell ref="M79:N79"/>
    <mergeCell ref="O88:O89"/>
    <mergeCell ref="A90:D90"/>
    <mergeCell ref="A91:D91"/>
    <mergeCell ref="A86:D86"/>
    <mergeCell ref="W10:Y14"/>
    <mergeCell ref="A88:D88"/>
    <mergeCell ref="H13:H14"/>
    <mergeCell ref="V23:V24"/>
    <mergeCell ref="V18:V19"/>
    <mergeCell ref="V13:V14"/>
    <mergeCell ref="H23:H24"/>
    <mergeCell ref="H18:H19"/>
    <mergeCell ref="O38:O39"/>
    <mergeCell ref="J53:K53"/>
    <mergeCell ref="P53:Q53"/>
    <mergeCell ref="M53:N53"/>
    <mergeCell ref="G86:K87"/>
    <mergeCell ref="M86:N87"/>
    <mergeCell ref="G88:K89"/>
    <mergeCell ref="M88:N89"/>
    <mergeCell ref="A89:D89"/>
  </mergeCells>
  <conditionalFormatting sqref="C20">
    <cfRule type="cellIs" dxfId="22" priority="23" operator="equal">
      <formula>0</formula>
    </cfRule>
    <cfRule type="cellIs" dxfId="21" priority="34" operator="greaterThan">
      <formula>0</formula>
    </cfRule>
    <cfRule type="cellIs" dxfId="20" priority="35" operator="lessThan">
      <formula>0</formula>
    </cfRule>
  </conditionalFormatting>
  <conditionalFormatting sqref="C22">
    <cfRule type="cellIs" dxfId="19" priority="1" operator="equal">
      <formula>0</formula>
    </cfRule>
    <cfRule type="cellIs" dxfId="18" priority="2" operator="greaterThan">
      <formula>0</formula>
    </cfRule>
  </conditionalFormatting>
  <conditionalFormatting sqref="J51:K52">
    <cfRule type="cellIs" dxfId="17" priority="20" operator="equal">
      <formula>0</formula>
    </cfRule>
    <cfRule type="cellIs" dxfId="16" priority="21" operator="lessThan">
      <formula>0</formula>
    </cfRule>
    <cfRule type="cellIs" dxfId="15" priority="22" operator="greaterThan">
      <formula>0</formula>
    </cfRule>
  </conditionalFormatting>
  <conditionalFormatting sqref="J77:K78">
    <cfRule type="cellIs" dxfId="14" priority="8" operator="equal">
      <formula>0</formula>
    </cfRule>
    <cfRule type="cellIs" dxfId="13" priority="9" operator="lessThan">
      <formula>0</formula>
    </cfRule>
    <cfRule type="cellIs" dxfId="12" priority="10" operator="greaterThan">
      <formula>0</formula>
    </cfRule>
  </conditionalFormatting>
  <conditionalFormatting sqref="K63">
    <cfRule type="cellIs" dxfId="11" priority="15" stopIfTrue="1" operator="equal">
      <formula>" $0.00 "</formula>
    </cfRule>
    <cfRule type="cellIs" dxfId="10" priority="17" stopIfTrue="1" operator="equal">
      <formula>0</formula>
    </cfRule>
    <cfRule type="cellIs" dxfId="9" priority="18" stopIfTrue="1" operator="lessThan">
      <formula>0</formula>
    </cfRule>
    <cfRule type="cellIs" dxfId="8" priority="19" operator="greaterThan">
      <formula>0</formula>
    </cfRule>
  </conditionalFormatting>
  <conditionalFormatting sqref="M38:N39">
    <cfRule type="cellIs" dxfId="7" priority="29" stopIfTrue="1" operator="equal">
      <formula>" $0.00 "</formula>
    </cfRule>
    <cfRule type="cellIs" dxfId="6" priority="31" stopIfTrue="1" operator="equal">
      <formula>0</formula>
    </cfRule>
    <cfRule type="cellIs" dxfId="5" priority="32" stopIfTrue="1" operator="lessThan">
      <formula>0</formula>
    </cfRule>
    <cfRule type="cellIs" dxfId="4" priority="33" operator="greaterThan">
      <formula>0</formula>
    </cfRule>
  </conditionalFormatting>
  <conditionalFormatting sqref="M88:N89">
    <cfRule type="cellIs" dxfId="3" priority="4" stopIfTrue="1" operator="equal">
      <formula>" $0.00 "</formula>
    </cfRule>
    <cfRule type="cellIs" dxfId="2" priority="5" stopIfTrue="1" operator="equal">
      <formula>0</formula>
    </cfRule>
    <cfRule type="cellIs" dxfId="1" priority="6" stopIfTrue="1" operator="lessThan">
      <formula>0</formula>
    </cfRule>
    <cfRule type="cellIs" dxfId="0" priority="7" operator="greater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6CBF-FAA4-4AD6-A5D5-1353370D4968}">
  <dimension ref="B2:P21"/>
  <sheetViews>
    <sheetView showGridLines="0" zoomScaleNormal="100" workbookViewId="0">
      <selection activeCell="O25" sqref="N25:O25"/>
    </sheetView>
  </sheetViews>
  <sheetFormatPr defaultRowHeight="14.4" x14ac:dyDescent="0.3"/>
  <cols>
    <col min="1" max="1" width="6.6640625" customWidth="1"/>
    <col min="2" max="2" width="7.88671875" customWidth="1"/>
    <col min="15" max="15" width="11.33203125" customWidth="1"/>
  </cols>
  <sheetData>
    <row r="2" spans="2:16" x14ac:dyDescent="0.3">
      <c r="B2" t="s">
        <v>33</v>
      </c>
      <c r="C2" t="s">
        <v>34</v>
      </c>
      <c r="O2" t="s">
        <v>4</v>
      </c>
      <c r="P2" t="s">
        <v>35</v>
      </c>
    </row>
    <row r="3" spans="2:16" x14ac:dyDescent="0.3">
      <c r="B3">
        <v>1</v>
      </c>
      <c r="C3">
        <f>(('Basic Information'!C17-'Basic Information'!C18-Dashboard!B3)*'Basic Information'!D7)-'Basic Information'!B8-'Basic Information'!B9</f>
        <v>36000</v>
      </c>
      <c r="O3">
        <v>500</v>
      </c>
      <c r="P3">
        <f>(('Basic Information'!C17-'Basic Information'!C18-'Basic Information'!D9)*O3)-'Basic Information'!B8-'Basic Information'!B9</f>
        <v>-7750</v>
      </c>
    </row>
    <row r="4" spans="2:16" x14ac:dyDescent="0.3">
      <c r="B4">
        <v>1.5</v>
      </c>
      <c r="C4">
        <f>(('Basic Information'!C17-'Basic Information'!C18-Dashboard!B4)*'Basic Information'!D7)-'Basic Information'!B8-'Basic Information'!B9</f>
        <v>33500</v>
      </c>
      <c r="O4">
        <v>1000</v>
      </c>
      <c r="P4">
        <f>(('Basic Information'!C17-'Basic Information'!C18-'Basic Information'!D9)*O4)-'Basic Information'!B8-'Basic Information'!B9</f>
        <v>-4000</v>
      </c>
    </row>
    <row r="5" spans="2:16" x14ac:dyDescent="0.3">
      <c r="B5">
        <v>2</v>
      </c>
      <c r="C5">
        <f>(('Basic Information'!C17-'Basic Information'!C18-B5)*'Basic Information'!D7)-'Basic Information'!B8-'Basic Information'!B9</f>
        <v>31000</v>
      </c>
      <c r="O5">
        <v>1500</v>
      </c>
      <c r="P5">
        <f>(('Basic Information'!C17-'Basic Information'!C18-'Basic Information'!D9)*O5)-'Basic Information'!B8-'Basic Information'!B9</f>
        <v>-250</v>
      </c>
    </row>
    <row r="6" spans="2:16" x14ac:dyDescent="0.3">
      <c r="B6">
        <v>2.5</v>
      </c>
      <c r="C6">
        <f>(('Basic Information'!C17-'Basic Information'!C18-B6)*'Basic Information'!D7)-'Basic Information'!B8-'Basic Information'!B9</f>
        <v>28500</v>
      </c>
      <c r="O6">
        <v>2000</v>
      </c>
      <c r="P6">
        <f>(('Basic Information'!C17-'Basic Information'!C18-'Basic Information'!D9)*O6)-'Basic Information'!B8-'Basic Information'!B9</f>
        <v>3500</v>
      </c>
    </row>
    <row r="7" spans="2:16" x14ac:dyDescent="0.3">
      <c r="B7">
        <v>3</v>
      </c>
      <c r="C7">
        <f>(('Basic Information'!C17-'Basic Information'!C18-Dashboard!B7)*'Basic Information'!D7)-'Basic Information'!B8-'Basic Information'!B9</f>
        <v>26000</v>
      </c>
      <c r="O7">
        <v>2500</v>
      </c>
      <c r="P7">
        <f>(('Basic Information'!C17-'Basic Information'!C18-'Basic Information'!D9)*O7)-'Basic Information'!B8-'Basic Information'!B9</f>
        <v>7250</v>
      </c>
    </row>
    <row r="8" spans="2:16" x14ac:dyDescent="0.3">
      <c r="B8">
        <v>3.5</v>
      </c>
      <c r="C8">
        <f>(('Basic Information'!C17-'Basic Information'!C18-Dashboard!B8)*'Basic Information'!D7)-'Basic Information'!B8-'Basic Information'!B9</f>
        <v>23500</v>
      </c>
      <c r="O8">
        <v>3000</v>
      </c>
      <c r="P8">
        <f>(('Basic Information'!C17-'Basic Information'!C18-'Basic Information'!D9)*O8)-'Basic Information'!B8-'Basic Information'!B9</f>
        <v>11000</v>
      </c>
    </row>
    <row r="9" spans="2:16" x14ac:dyDescent="0.3">
      <c r="B9">
        <v>4</v>
      </c>
      <c r="C9">
        <f>(('Basic Information'!C17-'Basic Information'!C18-Dashboard!B9)*'Basic Information'!D7)-'Basic Information'!B8-'Basic Information'!B9</f>
        <v>21000</v>
      </c>
      <c r="O9">
        <v>3500</v>
      </c>
      <c r="P9">
        <f>(('Basic Information'!C17-'Basic Information'!C18-'Basic Information'!D9)*O9)-'Basic Information'!B8-'Basic Information'!B9</f>
        <v>14750</v>
      </c>
    </row>
    <row r="10" spans="2:16" x14ac:dyDescent="0.3">
      <c r="B10">
        <v>4.5</v>
      </c>
      <c r="C10">
        <f>(('Basic Information'!C17-'Basic Information'!C18-Dashboard!B10)*'Basic Information'!D7)-'Basic Information'!B8-'Basic Information'!B9</f>
        <v>18500</v>
      </c>
      <c r="O10">
        <v>4000</v>
      </c>
      <c r="P10">
        <f>(('Basic Information'!C17-'Basic Information'!C18-'Basic Information'!D9)*O10)-'Basic Information'!B8-'Basic Information'!B9</f>
        <v>18500</v>
      </c>
    </row>
    <row r="11" spans="2:16" x14ac:dyDescent="0.3">
      <c r="B11">
        <v>5</v>
      </c>
      <c r="C11">
        <f>(('Basic Information'!C17-'Basic Information'!C18-Dashboard!B11)*'Basic Information'!D7)-'Basic Information'!B8-'Basic Information'!B9</f>
        <v>16000</v>
      </c>
      <c r="O11">
        <v>4500</v>
      </c>
      <c r="P11">
        <f>(('Basic Information'!C17-'Basic Information'!C18-'Basic Information'!D9)*O11)-'Basic Information'!B8-'Basic Information'!B9</f>
        <v>22250</v>
      </c>
    </row>
    <row r="12" spans="2:16" x14ac:dyDescent="0.3">
      <c r="B12">
        <v>5.5</v>
      </c>
      <c r="C12">
        <f>(('Basic Information'!C17-'Basic Information'!C18-Dashboard!B12)*'Basic Information'!D7)-'Basic Information'!B8-'Basic Information'!B9</f>
        <v>13500</v>
      </c>
      <c r="O12">
        <v>5000</v>
      </c>
      <c r="P12">
        <f>(('Basic Information'!C17-'Basic Information'!C18-'Basic Information'!D9)*O12)-'Basic Information'!B8-'Basic Information'!B9</f>
        <v>26000</v>
      </c>
    </row>
    <row r="13" spans="2:16" x14ac:dyDescent="0.3">
      <c r="B13">
        <v>6</v>
      </c>
      <c r="C13">
        <f>(('Basic Information'!C17-'Basic Information'!C18-Dashboard!B13)*'Basic Information'!D7)-'Basic Information'!B8-'Basic Information'!B9</f>
        <v>11000</v>
      </c>
    </row>
    <row r="14" spans="2:16" x14ac:dyDescent="0.3">
      <c r="B14">
        <v>6.5</v>
      </c>
      <c r="C14">
        <f>(('Basic Information'!C17-'Basic Information'!C18-Dashboard!B14)*'Basic Information'!D7)-'Basic Information'!B8-'Basic Information'!B9</f>
        <v>8500</v>
      </c>
    </row>
    <row r="15" spans="2:16" x14ac:dyDescent="0.3">
      <c r="B15">
        <v>7</v>
      </c>
      <c r="C15">
        <f>(('Basic Information'!C17-'Basic Information'!C18-Dashboard!B15)*'Basic Information'!D7)-'Basic Information'!B8-'Basic Information'!B9</f>
        <v>6000</v>
      </c>
    </row>
    <row r="16" spans="2:16" x14ac:dyDescent="0.3">
      <c r="B16">
        <v>7.5</v>
      </c>
      <c r="C16">
        <f>(('Basic Information'!C17-'Basic Information'!C18-Dashboard!B16)*'Basic Information'!D7)-'Basic Information'!B8-'Basic Information'!B9</f>
        <v>3500</v>
      </c>
    </row>
    <row r="17" spans="2:3" x14ac:dyDescent="0.3">
      <c r="B17">
        <v>8</v>
      </c>
      <c r="C17">
        <f>(('Basic Information'!C17-'Basic Information'!C18-Dashboard!B17)*'Basic Information'!D7)-'Basic Information'!B8-'Basic Information'!B9</f>
        <v>1000</v>
      </c>
    </row>
    <row r="18" spans="2:3" x14ac:dyDescent="0.3">
      <c r="B18">
        <v>8.5</v>
      </c>
      <c r="C18">
        <f>(('Basic Information'!C17-'Basic Information'!C18-Dashboard!B18)*'Basic Information'!D7)-'Basic Information'!B8-'Basic Information'!B9</f>
        <v>-1500</v>
      </c>
    </row>
    <row r="19" spans="2:3" x14ac:dyDescent="0.3">
      <c r="B19">
        <v>9</v>
      </c>
      <c r="C19">
        <f>(('Basic Information'!C17-'Basic Information'!C18-Dashboard!B19)*'Basic Information'!D7)-'Basic Information'!B8-'Basic Information'!B9</f>
        <v>-4000</v>
      </c>
    </row>
    <row r="20" spans="2:3" x14ac:dyDescent="0.3">
      <c r="B20">
        <v>9.5</v>
      </c>
      <c r="C20">
        <f>(('Basic Information'!C17-'Basic Information'!C18-Dashboard!B20)*'Basic Information'!D7)-'Basic Information'!B8-'Basic Information'!B9</f>
        <v>-6500</v>
      </c>
    </row>
    <row r="21" spans="2:3" x14ac:dyDescent="0.3">
      <c r="B21">
        <v>10</v>
      </c>
      <c r="C21">
        <f>(('Basic Information'!C17-'Basic Information'!C18-Dashboard!B21)*'Basic Information'!D7)-'Basic Information'!B8-'Basic Information'!B9</f>
        <v>-9000</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Information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Jodha</dc:creator>
  <cp:lastModifiedBy>Harsh Bhatti</cp:lastModifiedBy>
  <dcterms:created xsi:type="dcterms:W3CDTF">2025-01-29T11:22:00Z</dcterms:created>
  <dcterms:modified xsi:type="dcterms:W3CDTF">2025-02-05T11:12:07Z</dcterms:modified>
</cp:coreProperties>
</file>