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b4c0721ad86d31/Documents/"/>
    </mc:Choice>
  </mc:AlternateContent>
  <xr:revisionPtr revIDLastSave="0" documentId="13_ncr:1_{A37CAF78-E011-4F01-9124-B8F00B10AD45}" xr6:coauthVersionLast="47" xr6:coauthVersionMax="47" xr10:uidLastSave="{00000000-0000-0000-0000-000000000000}"/>
  <bookViews>
    <workbookView xWindow="-108" yWindow="-108" windowWidth="23256" windowHeight="12456" xr2:uid="{96BF1718-5CDB-418B-AB62-AFB6CF1C956B}"/>
  </bookViews>
  <sheets>
    <sheet name="Question 1 " sheetId="1" r:id="rId1"/>
    <sheet name="Question 2" sheetId="2" r:id="rId2"/>
    <sheet name="Question 5 " sheetId="3" r:id="rId3"/>
    <sheet name="Question 6 " sheetId="4" r:id="rId4"/>
  </sheets>
  <externalReferences>
    <externalReference r:id="rId5"/>
  </externalReferences>
  <definedNames>
    <definedName name="_xlchart.v1.0" hidden="1">'[1]Sum 3'!$A$2</definedName>
    <definedName name="_xlchart.v1.1" hidden="1">'[1]Sum 3'!$A$3:$A$16</definedName>
    <definedName name="_xlchart.v1.2" hidden="1">'[1]Sum 3'!$A$3:$A$16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4" l="1"/>
  <c r="C14" i="4" l="1"/>
  <c r="K7" i="4"/>
  <c r="J8" i="4" s="1"/>
  <c r="K6" i="4"/>
  <c r="J7" i="4"/>
  <c r="B14" i="4" s="1"/>
  <c r="C15" i="4" s="1"/>
  <c r="J6" i="4"/>
  <c r="K5" i="4"/>
  <c r="E5" i="4" s="1"/>
  <c r="G5" i="4" s="1"/>
  <c r="J5" i="4"/>
  <c r="D6" i="4" s="1"/>
  <c r="F6" i="4" s="1"/>
  <c r="C11" i="4"/>
  <c r="B11" i="4"/>
  <c r="G15" i="4" l="1"/>
  <c r="G14" i="4"/>
  <c r="G16" i="4" s="1"/>
  <c r="G17" i="4" s="1"/>
  <c r="G13" i="4"/>
  <c r="E6" i="4"/>
  <c r="G6" i="4" s="1"/>
  <c r="E7" i="4"/>
  <c r="G7" i="4" s="1"/>
  <c r="E8" i="4"/>
  <c r="G8" i="4" s="1"/>
  <c r="D7" i="4"/>
  <c r="F7" i="4" s="1"/>
  <c r="D8" i="4"/>
  <c r="F8" i="4" s="1"/>
  <c r="E9" i="4"/>
  <c r="G9" i="4" s="1"/>
  <c r="E10" i="4"/>
  <c r="G10" i="4" s="1"/>
  <c r="D5" i="4"/>
  <c r="F5" i="4" s="1"/>
  <c r="D9" i="4"/>
  <c r="F9" i="4" s="1"/>
  <c r="D10" i="4"/>
  <c r="F10" i="4" s="1"/>
  <c r="F19" i="4" l="1"/>
  <c r="G11" i="4"/>
  <c r="F11" i="4"/>
  <c r="N9" i="3" l="1"/>
  <c r="S4" i="3"/>
  <c r="R4" i="3"/>
  <c r="Q4" i="3"/>
  <c r="N7" i="3"/>
  <c r="H7" i="3" s="1"/>
  <c r="K7" i="3" s="1"/>
  <c r="N6" i="3"/>
  <c r="G10" i="3" s="1"/>
  <c r="J10" i="3" s="1"/>
  <c r="N5" i="3"/>
  <c r="F8" i="3" s="1"/>
  <c r="I8" i="3" s="1"/>
  <c r="D11" i="3"/>
  <c r="C11" i="3"/>
  <c r="B11" i="3"/>
  <c r="E10" i="3"/>
  <c r="E9" i="3"/>
  <c r="E8" i="3"/>
  <c r="E7" i="3"/>
  <c r="E6" i="3"/>
  <c r="E5" i="3"/>
  <c r="H4" i="2"/>
  <c r="B33" i="2"/>
  <c r="B26" i="2" a="1"/>
  <c r="B26" i="2" s="1"/>
  <c r="B24" i="2"/>
  <c r="B22" i="2"/>
  <c r="B20" i="2"/>
  <c r="D22" i="2" s="1"/>
  <c r="E22" i="2" s="1"/>
  <c r="E8" i="2"/>
  <c r="E5" i="2"/>
  <c r="B4" i="2" a="1"/>
  <c r="B4" i="2" s="1"/>
  <c r="N10" i="3" l="1"/>
  <c r="N11" i="3" s="1"/>
  <c r="S6" i="3"/>
  <c r="R6" i="3"/>
  <c r="F9" i="3"/>
  <c r="I9" i="3" s="1"/>
  <c r="F10" i="3"/>
  <c r="I10" i="3" s="1"/>
  <c r="Q5" i="3"/>
  <c r="Q6" i="3"/>
  <c r="F5" i="3"/>
  <c r="I5" i="3" s="1"/>
  <c r="F6" i="3"/>
  <c r="I6" i="3" s="1"/>
  <c r="G5" i="3"/>
  <c r="J5" i="3" s="1"/>
  <c r="G6" i="3"/>
  <c r="J6" i="3" s="1"/>
  <c r="G7" i="3"/>
  <c r="J7" i="3" s="1"/>
  <c r="G8" i="3"/>
  <c r="J8" i="3" s="1"/>
  <c r="G9" i="3"/>
  <c r="J9" i="3" s="1"/>
  <c r="F7" i="3"/>
  <c r="I7" i="3" s="1"/>
  <c r="H8" i="3"/>
  <c r="K8" i="3" s="1"/>
  <c r="H9" i="3"/>
  <c r="K9" i="3" s="1"/>
  <c r="H5" i="3"/>
  <c r="K5" i="3" s="1"/>
  <c r="H6" i="3"/>
  <c r="K6" i="3" s="1"/>
  <c r="H10" i="3"/>
  <c r="K10" i="3" s="1"/>
  <c r="E11" i="3"/>
  <c r="D12" i="2"/>
  <c r="E12" i="2" s="1"/>
  <c r="D13" i="2"/>
  <c r="E13" i="2" s="1"/>
  <c r="D14" i="2"/>
  <c r="E14" i="2" s="1"/>
  <c r="D18" i="2"/>
  <c r="E18" i="2" s="1"/>
  <c r="D19" i="2"/>
  <c r="E19" i="2" s="1"/>
  <c r="D23" i="2"/>
  <c r="E23" i="2" s="1"/>
  <c r="D24" i="2"/>
  <c r="E24" i="2" s="1"/>
  <c r="D20" i="2"/>
  <c r="E20" i="2" s="1"/>
  <c r="D25" i="2"/>
  <c r="E25" i="2" s="1"/>
  <c r="D15" i="2"/>
  <c r="E15" i="2" s="1"/>
  <c r="D21" i="2"/>
  <c r="E21" i="2" s="1"/>
  <c r="D16" i="2"/>
  <c r="E16" i="2" s="1"/>
  <c r="D17" i="2"/>
  <c r="E17" i="2" s="1"/>
  <c r="Q7" i="3" l="1"/>
  <c r="K11" i="3"/>
  <c r="J11" i="3"/>
  <c r="I11" i="3"/>
  <c r="B13" i="3" s="1"/>
  <c r="C17" i="3" s="1"/>
  <c r="E26" i="2"/>
  <c r="H7" i="2" s="1"/>
  <c r="C7" i="1"/>
  <c r="Q10" i="3" l="1"/>
  <c r="F14" i="3" s="1"/>
  <c r="Q11" i="3"/>
  <c r="G14" i="3" s="1"/>
  <c r="Q9" i="3"/>
  <c r="E14" i="3" s="1"/>
  <c r="H14" i="3" s="1"/>
  <c r="C18" i="3" s="1"/>
  <c r="C19" i="3" s="1"/>
  <c r="I19" i="1"/>
  <c r="I18" i="1"/>
  <c r="I15" i="1"/>
  <c r="I14" i="1"/>
  <c r="F23" i="1" l="1"/>
  <c r="E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I11" i="1"/>
  <c r="I10" i="1"/>
  <c r="B23" i="1"/>
  <c r="A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Harsh Modasiya</author>
  </authors>
  <commentList>
    <comment ref="K4" authorId="0" shapeId="0" xr:uid="{03DBA9A1-85A7-48B7-B621-9908B46AE486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analysis with the help of data analysis function 
</t>
        </r>
      </text>
    </comment>
    <comment ref="N4" authorId="0" shapeId="0" xr:uid="{839500CE-B1B4-49FF-9781-8748F23EF451}">
      <text>
        <r>
          <rPr>
            <b/>
            <sz val="9"/>
            <color indexed="81"/>
            <rFont val="Tahoma"/>
            <family val="2"/>
          </rPr>
          <t xml:space="preserve">Harsh Modasiya:
</t>
        </r>
        <r>
          <rPr>
            <sz val="9"/>
            <color indexed="81"/>
            <rFont val="Tahoma"/>
            <family val="2"/>
          </rPr>
          <t xml:space="preserve">for find analysis with the help of data analysis function 
</t>
        </r>
      </text>
    </comment>
    <comment ref="C6" authorId="0" shapeId="0" xr:uid="{A17BD8B8-6708-4AC3-A6D7-68F011FFF9AF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( x - x̅) with the help of formula ( x - mean of x )
</t>
        </r>
      </text>
    </comment>
    <comment ref="D6" authorId="0" shapeId="0" xr:uid="{366AB738-6825-4C6B-9258-335C64B5091D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( y - y̅) with the help of formula ( y - mean of y )
</t>
        </r>
      </text>
    </comment>
    <comment ref="E6" authorId="0" shapeId="0" xr:uid="{9D247BBD-99F5-450B-BFFD-B01FE2A023C3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for find ( x - x̅)² = multiply the value of ( x - x̅)
</t>
        </r>
      </text>
    </comment>
    <comment ref="F6" authorId="0" shapeId="0" xr:uid="{C5DA4967-9548-4997-9915-255B9C1834E3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For find value of ( y - y̅ )² = multiply the value of ( y - y̅ )</t>
        </r>
      </text>
    </comment>
    <comment ref="H9" authorId="0" shapeId="0" xr:uid="{65038A4F-15A8-42DC-B9FA-DD26847E3322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Mean with the help of Average function 
</t>
        </r>
      </text>
    </comment>
    <comment ref="H13" authorId="0" shapeId="0" xr:uid="{6114D51A-E79B-4881-BDF2-176B79FBFE54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Variance with the Help of Var Function 
</t>
        </r>
      </text>
    </comment>
    <comment ref="H17" authorId="0" shapeId="0" xr:uid="{91886C6C-4220-4C35-86CC-E115171224DD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Standard Deviation with the help of Stdev Function 
</t>
        </r>
      </text>
    </comment>
    <comment ref="A23" authorId="0" shapeId="0" xr:uid="{D7F69149-033D-4805-95FB-086366E932F0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Total with the help of Sum Function</t>
        </r>
      </text>
    </comment>
    <comment ref="B23" authorId="0" shapeId="0" xr:uid="{6171D48C-45AD-443B-BFC4-A7A57D7D645D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total with the help of Sum function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Harsh Modasiya</author>
  </authors>
  <commentList>
    <comment ref="D4" authorId="0" shapeId="0" xr:uid="{EA4EEBEB-CC19-4927-930E-69D36934031E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STATING POINT TO FIND CENTRAL LIMIT FOR STARING POINT</t>
        </r>
      </text>
    </comment>
    <comment ref="G4" authorId="0" shapeId="0" xr:uid="{CE79FCC8-E7DD-4B65-AF67-F6F3CB97679D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VARIENCE WITH THE HELP OF VAR FUNCTION 
</t>
        </r>
      </text>
    </comment>
    <comment ref="D7" authorId="0" shapeId="0" xr:uid="{8749A206-B139-4D33-852F-238E46F29A16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ENDING POINT TO FIND CENTRAL LIMIT FOR END
</t>
        </r>
      </text>
    </comment>
    <comment ref="G7" authorId="0" shapeId="0" xr:uid="{D7BF0109-5885-49BF-9C2F-9F7F5F41B74A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STANDARD DEVIATION WITH THE HELP OF STDEV FUNCTION </t>
        </r>
      </text>
    </comment>
    <comment ref="D11" authorId="0" shapeId="0" xr:uid="{3FE0A627-F229-4520-A625-1A27C0ECDE83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( x - x̅) with the help of formula ( x - mean of x )</t>
        </r>
      </text>
    </comment>
    <comment ref="E11" authorId="0" shapeId="0" xr:uid="{79A5701A-8D89-4040-AB28-30BA7EBE8A74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( y - y̅) with the help of formula ( y - mean of y )</t>
        </r>
      </text>
    </comment>
    <comment ref="G11" authorId="0" shapeId="0" xr:uid="{7436F050-F3A9-4498-8B19-B50D8286E1D8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ANALYSIS USING OF DATA A NALYSIS FUNCTION 
</t>
        </r>
      </text>
    </comment>
    <comment ref="A20" authorId="0" shapeId="0" xr:uid="{38D110C7-0DBC-4A5B-9197-2F40A35A15F5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TOTAL NUMBER OF SAMPLE
</t>
        </r>
      </text>
    </comment>
    <comment ref="A22" authorId="0" shapeId="0" xr:uid="{173AEAE8-57E6-420B-81F7-52A6C796FAD2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MEAN USE OF AVERAGE  FUNCTION
</t>
        </r>
      </text>
    </comment>
    <comment ref="A24" authorId="0" shapeId="0" xr:uid="{F0707A41-C2FD-47BF-9FCE-1EF5A2AC2697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MEDIAN USE OF MEDIAN FUNCTION
</t>
        </r>
      </text>
    </comment>
    <comment ref="A26" authorId="0" shapeId="0" xr:uid="{8A3EDCF4-47A2-42B9-B3DD-D166DDE2F0B9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MODE USE OF MOD.MULTI FUNCTION</t>
        </r>
      </text>
    </comment>
    <comment ref="A32" authorId="0" shapeId="0" xr:uid="{8A50CAC7-436D-4EA7-9DD3-CB7DED6939D3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INTERQUARTILE RANGE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Harsh Modasiya</author>
  </authors>
  <commentList>
    <comment ref="M4" authorId="0" shapeId="0" xr:uid="{03017BBE-F2B7-45B7-9166-F12E3584144B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FIND MEAN USE OF AVERAGE  FUNCTION
</t>
        </r>
      </text>
    </comment>
    <comment ref="A13" authorId="0" shapeId="0" xr:uid="{A4833683-DCDE-4A6E-B620-F19EDEE44EC2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( X - X̅)² + ( Y - Y̅)² + ( Z - Z̅)²</t>
        </r>
      </text>
    </comment>
    <comment ref="B17" authorId="0" shapeId="0" xr:uid="{9A0EF77E-9EBD-4A45-B031-C082A6F88A93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MSSW = Ssa / N - K
</t>
        </r>
      </text>
    </comment>
    <comment ref="B18" authorId="0" shapeId="0" xr:uid="{5AF5711F-F7BA-43E0-9178-C5B88DEB398F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MSSB = SUM OF SSB DIVIDED BY ( K - 1)</t>
        </r>
      </text>
    </comment>
    <comment ref="B19" authorId="0" shapeId="0" xr:uid="{96B98C26-0CD3-49C9-892D-B34A084B1064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F TEST = ANOVA = ( MSSB ) DIVIDED ( MSSW)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Harsh Modasiya</author>
  </authors>
  <commentList>
    <comment ref="I11" authorId="0" shapeId="0" xr:uid="{B204DBDE-34F2-4618-8D89-8EC2F8FC6CEA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DF = N - 1
</t>
        </r>
      </text>
    </comment>
    <comment ref="E13" authorId="0" shapeId="0" xr:uid="{83C8D9A6-C51B-4808-917F-60C3181CE677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( X̅ - Y̅ ) / (√S²P/N1) + (√S²P/N2)
</t>
        </r>
      </text>
    </comment>
    <comment ref="A14" authorId="0" shapeId="0" xr:uid="{92209DA9-9773-454F-8758-C4E6E75E4020}">
      <text>
        <r>
          <rPr>
            <b/>
            <sz val="9"/>
            <color indexed="81"/>
            <rFont val="Tahoma"/>
            <family val="2"/>
          </rPr>
          <t>Harsh Modasiya:</t>
        </r>
        <r>
          <rPr>
            <sz val="9"/>
            <color indexed="81"/>
            <rFont val="Tahoma"/>
            <family val="2"/>
          </rPr>
          <t xml:space="preserve">
(N1 - 1)S²X + (N2 - 1) S²Y / N1 + N2 - 2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<sst xmlns="http://schemas.openxmlformats.org/spreadsheetml/2006/main" count="192" uniqueCount="127">
  <si>
    <t>Question 1  For the given data find mean, standard deviation and variance.</t>
  </si>
  <si>
    <t>Dataset:</t>
  </si>
  <si>
    <t>x</t>
  </si>
  <si>
    <t>y</t>
  </si>
  <si>
    <t xml:space="preserve">Mean </t>
  </si>
  <si>
    <r>
      <t>( y - y</t>
    </r>
    <r>
      <rPr>
        <sz val="11"/>
        <color theme="1"/>
        <rFont val="Calibri"/>
        <family val="2"/>
      </rPr>
      <t>̅)</t>
    </r>
  </si>
  <si>
    <r>
      <t>( x - x</t>
    </r>
    <r>
      <rPr>
        <sz val="11"/>
        <color theme="1"/>
        <rFont val="Calibri"/>
        <family val="2"/>
      </rPr>
      <t>̅)²</t>
    </r>
  </si>
  <si>
    <r>
      <t>( x - x</t>
    </r>
    <r>
      <rPr>
        <sz val="11"/>
        <color theme="1"/>
        <rFont val="Calibri"/>
        <family val="2"/>
      </rPr>
      <t>̅)</t>
    </r>
  </si>
  <si>
    <r>
      <t>( y - y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)²</t>
    </r>
  </si>
  <si>
    <t xml:space="preserve">variance </t>
  </si>
  <si>
    <t xml:space="preserve">Standard Deviation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</si>
  <si>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</si>
  <si>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</si>
  <si>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</si>
  <si>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</si>
  <si>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</si>
  <si>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</si>
  <si>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</si>
  <si>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</si>
  <si>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</si>
  <si>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</si>
  <si>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</si>
  <si>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</si>
  <si>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</si>
  <si>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</si>
  <si>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</si>
  <si>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</si>
  <si>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 xml:space="preserve">Data Analysis of x </t>
  </si>
  <si>
    <t xml:space="preserve">Data Analysis of y </t>
  </si>
  <si>
    <t xml:space="preserve">  </t>
  </si>
  <si>
    <t xml:space="preserve">Question 2 From the given data, take a sample and find mean, standard deviation and variance for population in excel. Also, validate Central Limit </t>
  </si>
  <si>
    <t xml:space="preserve">DATA SET </t>
  </si>
  <si>
    <t>SORT</t>
  </si>
  <si>
    <t xml:space="preserve">STARTING POINT </t>
  </si>
  <si>
    <t>Q1 - 1.5(IQR)</t>
  </si>
  <si>
    <t xml:space="preserve">VARIENCE </t>
  </si>
  <si>
    <t xml:space="preserve">ENDING POINT </t>
  </si>
  <si>
    <t>Q3 + 1.5(IQR)</t>
  </si>
  <si>
    <t>STANDARD DEVIATION</t>
  </si>
  <si>
    <t>N</t>
  </si>
  <si>
    <t>MEAN</t>
  </si>
  <si>
    <t xml:space="preserve">MEDIAN </t>
  </si>
  <si>
    <t xml:space="preserve">MODE </t>
  </si>
  <si>
    <t>Q1</t>
  </si>
  <si>
    <t>Q3</t>
  </si>
  <si>
    <t>IQR</t>
  </si>
  <si>
    <t>Q3 - Q1</t>
  </si>
  <si>
    <r>
      <t>(X-X</t>
    </r>
    <r>
      <rPr>
        <b/>
        <sz val="11"/>
        <color theme="1"/>
        <rFont val="Calibri"/>
        <family val="2"/>
      </rPr>
      <t>̅)</t>
    </r>
  </si>
  <si>
    <r>
      <t>(X-X</t>
    </r>
    <r>
      <rPr>
        <b/>
        <sz val="11"/>
        <color theme="1"/>
        <rFont val="Calibri"/>
        <family val="2"/>
      </rPr>
      <t>̅)²</t>
    </r>
  </si>
  <si>
    <t xml:space="preserve">DATA ANALYSIS </t>
  </si>
  <si>
    <t>Question 5   Perform One-way and two-way ANOVA on the dataset as discussed in class using formulae as well as ANOVA 
function in excel.</t>
  </si>
  <si>
    <t>A</t>
  </si>
  <si>
    <t>B</t>
  </si>
  <si>
    <t>C</t>
  </si>
  <si>
    <t>X</t>
  </si>
  <si>
    <t>Y</t>
  </si>
  <si>
    <t>Z</t>
  </si>
  <si>
    <t xml:space="preserve">TOTAL </t>
  </si>
  <si>
    <t>DATASET</t>
  </si>
  <si>
    <t>DATASET:</t>
  </si>
  <si>
    <t xml:space="preserve">MEAN </t>
  </si>
  <si>
    <t>Xg</t>
  </si>
  <si>
    <t>K</t>
  </si>
  <si>
    <t>SSa</t>
  </si>
  <si>
    <t>SSb</t>
  </si>
  <si>
    <t xml:space="preserve">FORMULA </t>
  </si>
  <si>
    <t xml:space="preserve">MSSW </t>
  </si>
  <si>
    <t xml:space="preserve">MSSB </t>
  </si>
  <si>
    <t>F</t>
  </si>
  <si>
    <t xml:space="preserve">F TEST </t>
  </si>
  <si>
    <t>Question 6  Perform t-test on the dataset as discussed in class using t-test function in excel.</t>
  </si>
  <si>
    <t>SUMMARY</t>
  </si>
  <si>
    <t>Groups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</si>
  <si>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</si>
  <si>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</si>
  <si>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</si>
  <si>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</si>
  <si>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</si>
  <si>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</si>
  <si>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</si>
  <si>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</si>
  <si>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</si>
  <si>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</si>
  <si>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P-value</t>
  </si>
  <si>
    <t>F crit</t>
  </si>
  <si>
    <t>Between Groups</t>
  </si>
  <si>
    <t>Within Groups</t>
  </si>
  <si>
    <t>Total</t>
  </si>
  <si>
    <t>Anova: Single Factor ( ANALYSIS)</t>
  </si>
  <si>
    <r>
      <t>( X - X</t>
    </r>
    <r>
      <rPr>
        <sz val="11"/>
        <color theme="1"/>
        <rFont val="Calibri"/>
        <family val="2"/>
      </rPr>
      <t>̅ )</t>
    </r>
  </si>
  <si>
    <r>
      <t>( Y - Y</t>
    </r>
    <r>
      <rPr>
        <sz val="11"/>
        <color theme="1"/>
        <rFont val="Calibri"/>
        <family val="2"/>
      </rPr>
      <t xml:space="preserve">̅ ) </t>
    </r>
  </si>
  <si>
    <r>
      <t>( X - X</t>
    </r>
    <r>
      <rPr>
        <sz val="11"/>
        <color theme="1"/>
        <rFont val="Calibri"/>
        <family val="2"/>
      </rPr>
      <t>̅ )</t>
    </r>
    <r>
      <rPr>
        <sz val="11"/>
        <color theme="1"/>
        <rFont val="Calibri"/>
        <family val="2"/>
        <scheme val="minor"/>
      </rPr>
      <t>²</t>
    </r>
  </si>
  <si>
    <r>
      <t>( Y - Y</t>
    </r>
    <r>
      <rPr>
        <sz val="11"/>
        <color theme="1"/>
        <rFont val="Calibri"/>
        <family val="2"/>
      </rPr>
      <t xml:space="preserve">̅ ) </t>
    </r>
    <r>
      <rPr>
        <sz val="11"/>
        <color theme="1"/>
        <rFont val="Calibri"/>
        <family val="2"/>
        <scheme val="minor"/>
      </rPr>
      <t>²</t>
    </r>
  </si>
  <si>
    <t xml:space="preserve">STANDARD DEVIATION </t>
  </si>
  <si>
    <r>
      <t>( X -X</t>
    </r>
    <r>
      <rPr>
        <b/>
        <sz val="11"/>
        <color theme="1"/>
        <rFont val="Calibri"/>
        <family val="2"/>
      </rPr>
      <t>̅ )</t>
    </r>
  </si>
  <si>
    <r>
      <t>( Y - Y</t>
    </r>
    <r>
      <rPr>
        <b/>
        <sz val="11"/>
        <color theme="1"/>
        <rFont val="Calibri"/>
        <family val="2"/>
      </rPr>
      <t>̅ )</t>
    </r>
  </si>
  <si>
    <r>
      <t>( Z - Z</t>
    </r>
    <r>
      <rPr>
        <b/>
        <sz val="11"/>
        <color theme="1"/>
        <rFont val="Calibri"/>
        <family val="2"/>
      </rPr>
      <t>̅ )</t>
    </r>
  </si>
  <si>
    <r>
      <t>( X - X</t>
    </r>
    <r>
      <rPr>
        <b/>
        <sz val="11"/>
        <color theme="1"/>
        <rFont val="Calibri"/>
        <family val="2"/>
      </rPr>
      <t>̅)²</t>
    </r>
  </si>
  <si>
    <r>
      <t>( Y -Y</t>
    </r>
    <r>
      <rPr>
        <b/>
        <sz val="11"/>
        <color theme="1"/>
        <rFont val="Calibri"/>
        <family val="2"/>
      </rPr>
      <t>̅)²</t>
    </r>
  </si>
  <si>
    <r>
      <t>( Z - Z</t>
    </r>
    <r>
      <rPr>
        <b/>
        <sz val="11"/>
        <color theme="1"/>
        <rFont val="Calibri"/>
        <family val="2"/>
      </rPr>
      <t>̅)²</t>
    </r>
  </si>
  <si>
    <r>
      <t>X</t>
    </r>
    <r>
      <rPr>
        <b/>
        <sz val="11"/>
        <color theme="1"/>
        <rFont val="Calibri"/>
        <family val="2"/>
      </rPr>
      <t>̅</t>
    </r>
    <r>
      <rPr>
        <b/>
        <sz val="11"/>
        <color theme="1"/>
        <rFont val="Calibri"/>
        <family val="2"/>
        <scheme val="minor"/>
      </rPr>
      <t>G</t>
    </r>
  </si>
  <si>
    <r>
      <t>X</t>
    </r>
    <r>
      <rPr>
        <b/>
        <sz val="11"/>
        <color theme="1"/>
        <rFont val="Calibri"/>
        <family val="2"/>
      </rPr>
      <t>̅g</t>
    </r>
  </si>
  <si>
    <r>
      <t>X</t>
    </r>
    <r>
      <rPr>
        <b/>
        <sz val="11"/>
        <color theme="1"/>
        <rFont val="Calibri"/>
        <family val="2"/>
      </rPr>
      <t>̅G</t>
    </r>
  </si>
  <si>
    <r>
      <t>( X</t>
    </r>
    <r>
      <rPr>
        <b/>
        <sz val="11"/>
        <color theme="1"/>
        <rFont val="Calibri"/>
        <family val="2"/>
      </rPr>
      <t>̅ - X̅G)</t>
    </r>
  </si>
  <si>
    <r>
      <t>(Y</t>
    </r>
    <r>
      <rPr>
        <b/>
        <sz val="11"/>
        <color theme="1"/>
        <rFont val="Calibri"/>
        <family val="2"/>
      </rPr>
      <t>̅ - Y̅G)</t>
    </r>
  </si>
  <si>
    <r>
      <t>( Z</t>
    </r>
    <r>
      <rPr>
        <b/>
        <sz val="11"/>
        <color theme="1"/>
        <rFont val="Calibri"/>
        <family val="2"/>
      </rPr>
      <t>̅ - Z̅G)</t>
    </r>
  </si>
  <si>
    <r>
      <t>F DISTIBUTION (S</t>
    </r>
    <r>
      <rPr>
        <sz val="11"/>
        <color theme="1"/>
        <rFont val="Calibri"/>
        <family val="2"/>
      </rPr>
      <t>²)</t>
    </r>
  </si>
  <si>
    <t>VARIANCE (S)</t>
  </si>
  <si>
    <r>
      <t>S</t>
    </r>
    <r>
      <rPr>
        <sz val="11"/>
        <color theme="1"/>
        <rFont val="Calibri"/>
        <family val="2"/>
      </rPr>
      <t xml:space="preserve">²P </t>
    </r>
  </si>
  <si>
    <t xml:space="preserve">T TEST </t>
  </si>
  <si>
    <r>
      <t>(X</t>
    </r>
    <r>
      <rPr>
        <b/>
        <sz val="11"/>
        <color theme="1"/>
        <rFont val="Calibri"/>
        <family val="2"/>
      </rPr>
      <t>̅ - Y̅ )</t>
    </r>
  </si>
  <si>
    <r>
      <t>S</t>
    </r>
    <r>
      <rPr>
        <b/>
        <sz val="11"/>
        <color theme="1"/>
        <rFont val="Calibri"/>
        <family val="2"/>
      </rPr>
      <t>²P / N1</t>
    </r>
    <r>
      <rPr>
        <b/>
        <sz val="11"/>
        <color theme="1"/>
        <rFont val="Calibri"/>
        <family val="2"/>
        <scheme val="minor"/>
      </rPr>
      <t xml:space="preserve"> + S²P / N2</t>
    </r>
  </si>
  <si>
    <t xml:space="preserve">ROOT </t>
  </si>
  <si>
    <r>
      <t>S</t>
    </r>
    <r>
      <rPr>
        <b/>
        <sz val="11"/>
        <color theme="1"/>
        <rFont val="Calibri"/>
        <family val="2"/>
      </rPr>
      <t>²P / N1</t>
    </r>
  </si>
  <si>
    <r>
      <t>S</t>
    </r>
    <r>
      <rPr>
        <b/>
        <sz val="11"/>
        <color theme="1"/>
        <rFont val="Calibri"/>
        <family val="2"/>
      </rPr>
      <t>²P / N2</t>
    </r>
  </si>
  <si>
    <t>t-Test: Paired Two Sample for Means</t>
  </si>
  <si>
    <t>Variable 1</t>
  </si>
  <si>
    <t>Variable 2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</si>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</sst>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9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4" borderId="10" xfId="0" applyNumberFormat="1" applyFill="1" applyBorder="1" applyAlignment="1">
      <alignment horizontal="center" vertical="center"/>
    </xf>
    <xf numFmtId="165" fontId="0" fillId="4" borderId="1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164" fontId="3" fillId="4" borderId="11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164" fontId="3" fillId="4" borderId="13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0" fillId="2" borderId="17" xfId="0" applyFill="1" applyBorder="1" applyAlignment="1"/>
    <xf numFmtId="0" fontId="0" fillId="2" borderId="23" xfId="0" applyFill="1" applyBorder="1" applyAlignment="1"/>
    <xf numFmtId="0" fontId="0" fillId="4" borderId="0" xfId="0" applyFill="1" applyBorder="1" applyAlignment="1"/>
    <xf numFmtId="0" fontId="0" fillId="4" borderId="24" xfId="0" applyFill="1" applyBorder="1" applyAlignment="1"/>
    <xf numFmtId="0" fontId="0" fillId="4" borderId="26" xfId="0" applyFill="1" applyBorder="1" applyAlignment="1"/>
    <xf numFmtId="0" fontId="0" fillId="4" borderId="25" xfId="0" applyFill="1" applyBorder="1" applyAlignment="1"/>
    <xf numFmtId="0" fontId="8" fillId="2" borderId="27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7" borderId="23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i="1" u="sng">
              <a:solidFill>
                <a:schemeClr val="bg1"/>
              </a:solidFill>
            </a:defRPr>
          </a:pPr>
          <a:r>
            <a:rPr lang="en-US" sz="1400" b="1" i="1" u="sng" strike="noStrike" baseline="0">
              <a:solidFill>
                <a:schemeClr val="bg1"/>
              </a:solidFill>
              <a:latin typeface="Calibri" panose="020F0502020204030204"/>
            </a:rPr>
            <a:t>Histograme</a:t>
          </a:r>
        </a:p>
      </cx:txPr>
    </cx:title>
    <cx:plotArea>
      <cx:plotAreaRegion>
        <cx:series layoutId="clusteredColumn" uniqueId="{2DC931BC-EACB-4CE4-8B2A-C372373DFF24}">
          <cx:tx>
            <cx:txData>
              <cx:f>_xlchart.v1.0</cx:f>
              <cx:v>DATA SET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Box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i="1" u="sng"/>
          </a:pPr>
          <a:r>
            <a:rPr lang="en-US" sz="1600" b="1" i="1" u="sng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Box chart</a:t>
          </a:r>
        </a:p>
      </cx:txPr>
    </cx:title>
    <cx:plotArea>
      <cx:plotAreaRegion>
        <cx:series layoutId="boxWhisker" uniqueId="{09834594-1A7F-4D64-AC55-06135B56122E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591553</xdr:colOff>
      <xdr:row>1</xdr:row>
      <xdr:rowOff>154807</xdr:rowOff>
    </xdr:from>
    <xdr:to>
      <xdr:col>16</xdr:col>
      <xdr:colOff>272716</xdr:colOff>
      <xdr:row>16</xdr:row>
      <xdr:rowOff>90639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8393398-E5E3-471C-91D9-C01A01184F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4773" y="429127"/>
              <a:ext cx="4557963" cy="27476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10027</xdr:colOff>
      <xdr:row>17</xdr:row>
      <xdr:rowOff>29679</xdr:rowOff>
    </xdr:from>
    <xdr:to>
      <xdr:col>16</xdr:col>
      <xdr:colOff>300790</xdr:colOff>
      <xdr:row>31</xdr:row>
      <xdr:rowOff>115905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E0F417A-C3A4-4E62-8EBC-A55D1089F7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2847" y="3306279"/>
              <a:ext cx="4557963" cy="27456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9b4c0721ad86d31/Desktop/class/excel/SU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 1 "/>
      <sheetName val="SUM 2"/>
      <sheetName val="Sum 3"/>
      <sheetName val="SUM 4"/>
      <sheetName val="SUM 5"/>
    </sheetNames>
    <sheetDataSet>
      <sheetData sheetId="0"/>
      <sheetData sheetId="1"/>
      <sheetData sheetId="2">
        <row r="2">
          <cell r="A2" t="str">
            <v xml:space="preserve">DATA SET </v>
          </cell>
        </row>
        <row r="3">
          <cell r="A3">
            <v>33</v>
          </cell>
        </row>
        <row r="4">
          <cell r="A4">
            <v>29</v>
          </cell>
        </row>
        <row r="5">
          <cell r="A5">
            <v>79</v>
          </cell>
        </row>
        <row r="6">
          <cell r="A6">
            <v>106</v>
          </cell>
        </row>
        <row r="7">
          <cell r="A7">
            <v>3</v>
          </cell>
        </row>
        <row r="8">
          <cell r="A8">
            <v>33</v>
          </cell>
        </row>
        <row r="9">
          <cell r="A9">
            <v>29</v>
          </cell>
        </row>
        <row r="10">
          <cell r="A10">
            <v>101</v>
          </cell>
        </row>
        <row r="11">
          <cell r="A11">
            <v>28</v>
          </cell>
        </row>
        <row r="12">
          <cell r="A12">
            <v>1</v>
          </cell>
        </row>
        <row r="13">
          <cell r="A13">
            <v>1</v>
          </cell>
        </row>
        <row r="14">
          <cell r="A14">
            <v>1</v>
          </cell>
        </row>
        <row r="15">
          <cell r="A15">
            <v>80</v>
          </cell>
        </row>
        <row r="16">
          <cell r="A16">
            <v>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2055-0742-4020-89D3-9DAB2E976CD6}">
  <dimension ref="A1:O24"/>
  <sheetViews>
    <sheetView tabSelected="1" workbookViewId="0">
      <selection activeCell="I25" sqref="I25"/>
    </sheetView>
  </sheetViews>
  <sheetFormatPr defaultRowHeight="14.4" x14ac:dyDescent="0.3"/>
  <cols>
    <col min="1" max="1" width="8.6640625" style="37" bestFit="1" customWidth="1"/>
    <col min="2" max="2" width="8.88671875" style="37"/>
    <col min="3" max="3" width="9.44140625" style="1" customWidth="1"/>
    <col min="4" max="4" width="8.88671875" style="1"/>
    <col min="5" max="5" width="12.33203125" style="37" customWidth="1"/>
    <col min="6" max="6" width="11.5546875" style="37" customWidth="1"/>
    <col min="7" max="8" width="8.88671875" style="37"/>
    <col min="9" max="9" width="15.5546875" style="37" customWidth="1"/>
    <col min="10" max="10" width="8.88671875" style="37"/>
    <col min="11" max="11" width="21.33203125" style="37" bestFit="1" customWidth="1"/>
    <col min="12" max="12" width="12.6640625" style="37" bestFit="1" customWidth="1"/>
    <col min="13" max="13" width="8.88671875" style="37"/>
    <col min="14" max="14" width="21.33203125" style="37" bestFit="1" customWidth="1"/>
    <col min="15" max="15" width="15.77734375" style="37" customWidth="1"/>
    <col min="16" max="16384" width="8.88671875" style="37"/>
  </cols>
  <sheetData>
    <row r="1" spans="1:15" ht="15" thickBot="1" x14ac:dyDescent="0.35">
      <c r="C1" s="37"/>
      <c r="D1" s="37"/>
    </row>
    <row r="2" spans="1:15" ht="21.6" thickBot="1" x14ac:dyDescent="0.35">
      <c r="A2" s="111" t="s">
        <v>0</v>
      </c>
      <c r="B2" s="112"/>
      <c r="C2" s="112"/>
      <c r="D2" s="112"/>
      <c r="E2" s="112"/>
      <c r="F2" s="112"/>
      <c r="G2" s="112"/>
      <c r="H2" s="112"/>
      <c r="I2" s="113"/>
    </row>
    <row r="3" spans="1:15" ht="15" thickBot="1" x14ac:dyDescent="0.35">
      <c r="C3" s="37"/>
      <c r="D3" s="37"/>
    </row>
    <row r="4" spans="1:15" ht="16.2" thickBot="1" x14ac:dyDescent="0.35">
      <c r="A4" s="38" t="s">
        <v>1</v>
      </c>
      <c r="C4" s="37"/>
      <c r="D4" s="37"/>
      <c r="K4" s="109" t="s">
        <v>27</v>
      </c>
      <c r="L4" s="110"/>
      <c r="N4" s="109" t="s">
        <v>28</v>
      </c>
      <c r="O4" s="110"/>
    </row>
    <row r="5" spans="1:15" ht="15" thickBot="1" x14ac:dyDescent="0.35">
      <c r="C5" s="37"/>
      <c r="D5" s="37"/>
      <c r="K5" s="39"/>
      <c r="L5" s="40"/>
      <c r="N5" s="39"/>
      <c r="O5" s="40"/>
    </row>
    <row r="6" spans="1:15" ht="15" thickBot="1" x14ac:dyDescent="0.35">
      <c r="A6" s="41" t="s">
        <v>2</v>
      </c>
      <c r="B6" s="42" t="s">
        <v>3</v>
      </c>
      <c r="C6" s="42" t="s">
        <v>7</v>
      </c>
      <c r="D6" s="42" t="s">
        <v>5</v>
      </c>
      <c r="E6" s="42" t="s">
        <v>6</v>
      </c>
      <c r="F6" s="43" t="s">
        <v>8</v>
      </c>
      <c r="K6" s="44" t="s">
        <v>11</v>
      </c>
      <c r="L6" s="45">
        <v>50.3125</v>
      </c>
      <c r="N6" s="44" t="s">
        <v>11</v>
      </c>
      <c r="O6" s="45">
        <v>53.375</v>
      </c>
    </row>
    <row r="7" spans="1:15" x14ac:dyDescent="0.3">
      <c r="A7" s="46">
        <v>15</v>
      </c>
      <c r="B7" s="47">
        <v>80</v>
      </c>
      <c r="C7" s="47">
        <f>A7-$I$10</f>
        <v>-35.3125</v>
      </c>
      <c r="D7" s="47">
        <f>B7-$I$11</f>
        <v>26.625</v>
      </c>
      <c r="E7" s="48">
        <f>C7*C7</f>
        <v>1246.97265625</v>
      </c>
      <c r="F7" s="49">
        <f>D7*D7</f>
        <v>708.890625</v>
      </c>
      <c r="H7" s="1"/>
      <c r="I7" s="1"/>
      <c r="K7" s="44" t="s">
        <v>12</v>
      </c>
      <c r="L7" s="45">
        <v>6.3650862458152648</v>
      </c>
      <c r="N7" s="44" t="s">
        <v>12</v>
      </c>
      <c r="O7" s="45">
        <v>7.0159787865509777</v>
      </c>
    </row>
    <row r="8" spans="1:15" ht="15" thickBot="1" x14ac:dyDescent="0.35">
      <c r="A8" s="50">
        <v>20</v>
      </c>
      <c r="B8" s="51">
        <v>90</v>
      </c>
      <c r="C8" s="51">
        <f t="shared" ref="C8:C22" si="0">A8-$I$10</f>
        <v>-30.3125</v>
      </c>
      <c r="D8" s="51">
        <f t="shared" ref="D8:D22" si="1">B8-$I$11</f>
        <v>36.625</v>
      </c>
      <c r="E8" s="52">
        <f t="shared" ref="E8:E22" si="2">C8*C8</f>
        <v>918.84765625</v>
      </c>
      <c r="F8" s="53">
        <f t="shared" ref="F8:F22" si="3">D8*D8</f>
        <v>1341.390625</v>
      </c>
      <c r="H8" s="1"/>
      <c r="I8" s="1"/>
      <c r="K8" s="44" t="s">
        <v>13</v>
      </c>
      <c r="L8" s="45">
        <v>50</v>
      </c>
      <c r="N8" s="44" t="s">
        <v>13</v>
      </c>
      <c r="O8" s="45">
        <v>53</v>
      </c>
    </row>
    <row r="9" spans="1:15" ht="15" thickBot="1" x14ac:dyDescent="0.35">
      <c r="A9" s="50">
        <v>30</v>
      </c>
      <c r="B9" s="51">
        <v>95</v>
      </c>
      <c r="C9" s="51">
        <f t="shared" si="0"/>
        <v>-20.3125</v>
      </c>
      <c r="D9" s="51">
        <f t="shared" si="1"/>
        <v>41.625</v>
      </c>
      <c r="E9" s="52">
        <f t="shared" si="2"/>
        <v>412.59765625</v>
      </c>
      <c r="F9" s="53">
        <f t="shared" si="3"/>
        <v>1732.640625</v>
      </c>
      <c r="H9" s="116" t="s">
        <v>4</v>
      </c>
      <c r="I9" s="117"/>
      <c r="K9" s="44" t="s">
        <v>14</v>
      </c>
      <c r="L9" s="45">
        <v>15</v>
      </c>
      <c r="N9" s="44" t="s">
        <v>14</v>
      </c>
      <c r="O9" s="45">
        <v>25</v>
      </c>
    </row>
    <row r="10" spans="1:15" x14ac:dyDescent="0.3">
      <c r="A10" s="50">
        <v>65</v>
      </c>
      <c r="B10" s="51">
        <v>60</v>
      </c>
      <c r="C10" s="51">
        <f t="shared" si="0"/>
        <v>14.6875</v>
      </c>
      <c r="D10" s="51">
        <f t="shared" si="1"/>
        <v>6.625</v>
      </c>
      <c r="E10" s="52">
        <f t="shared" si="2"/>
        <v>215.72265625</v>
      </c>
      <c r="F10" s="53">
        <f t="shared" si="3"/>
        <v>43.890625</v>
      </c>
      <c r="H10" s="2" t="s">
        <v>2</v>
      </c>
      <c r="I10" s="3">
        <f>AVERAGE(A7:A22)</f>
        <v>50.3125</v>
      </c>
      <c r="K10" s="44" t="s">
        <v>15</v>
      </c>
      <c r="L10" s="45">
        <v>25.460344983261059</v>
      </c>
      <c r="N10" s="44" t="s">
        <v>15</v>
      </c>
      <c r="O10" s="45">
        <v>28.063915146203911</v>
      </c>
    </row>
    <row r="11" spans="1:15" ht="15" thickBot="1" x14ac:dyDescent="0.35">
      <c r="A11" s="50">
        <v>40</v>
      </c>
      <c r="B11" s="51">
        <v>54</v>
      </c>
      <c r="C11" s="51">
        <f t="shared" si="0"/>
        <v>-10.3125</v>
      </c>
      <c r="D11" s="51">
        <f t="shared" si="1"/>
        <v>0.625</v>
      </c>
      <c r="E11" s="52">
        <f t="shared" si="2"/>
        <v>106.34765625</v>
      </c>
      <c r="F11" s="53">
        <f t="shared" si="3"/>
        <v>0.390625</v>
      </c>
      <c r="H11" s="4" t="s">
        <v>3</v>
      </c>
      <c r="I11" s="5">
        <f>AVERAGE(B7:B22)</f>
        <v>53.375</v>
      </c>
      <c r="K11" s="44" t="s">
        <v>16</v>
      </c>
      <c r="L11" s="45">
        <v>648.22916666666663</v>
      </c>
      <c r="N11" s="44" t="s">
        <v>16</v>
      </c>
      <c r="O11" s="45">
        <v>787.58333333333337</v>
      </c>
    </row>
    <row r="12" spans="1:15" ht="15" thickBot="1" x14ac:dyDescent="0.35">
      <c r="A12" s="50">
        <v>45</v>
      </c>
      <c r="B12" s="51">
        <v>52</v>
      </c>
      <c r="C12" s="51">
        <f t="shared" si="0"/>
        <v>-5.3125</v>
      </c>
      <c r="D12" s="51">
        <f t="shared" si="1"/>
        <v>-1.375</v>
      </c>
      <c r="E12" s="52">
        <f t="shared" si="2"/>
        <v>28.22265625</v>
      </c>
      <c r="F12" s="53">
        <f t="shared" si="3"/>
        <v>1.890625</v>
      </c>
      <c r="H12" s="1"/>
      <c r="I12" s="1"/>
      <c r="K12" s="44" t="s">
        <v>17</v>
      </c>
      <c r="L12" s="45">
        <v>-1.2995552660853731</v>
      </c>
      <c r="N12" s="44" t="s">
        <v>17</v>
      </c>
      <c r="O12" s="45">
        <v>-1.3682339734258941</v>
      </c>
    </row>
    <row r="13" spans="1:15" ht="15" thickBot="1" x14ac:dyDescent="0.35">
      <c r="A13" s="50">
        <v>55</v>
      </c>
      <c r="B13" s="51">
        <v>65</v>
      </c>
      <c r="C13" s="51">
        <f t="shared" si="0"/>
        <v>4.6875</v>
      </c>
      <c r="D13" s="51">
        <f t="shared" si="1"/>
        <v>11.625</v>
      </c>
      <c r="E13" s="52">
        <f t="shared" si="2"/>
        <v>21.97265625</v>
      </c>
      <c r="F13" s="53">
        <f t="shared" si="3"/>
        <v>135.140625</v>
      </c>
      <c r="H13" s="116" t="s">
        <v>9</v>
      </c>
      <c r="I13" s="117"/>
      <c r="K13" s="44" t="s">
        <v>18</v>
      </c>
      <c r="L13" s="45">
        <v>-3.4217608675993025E-3</v>
      </c>
      <c r="N13" s="44" t="s">
        <v>18</v>
      </c>
      <c r="O13" s="45">
        <v>0.27271751391305293</v>
      </c>
    </row>
    <row r="14" spans="1:15" x14ac:dyDescent="0.3">
      <c r="A14" s="50">
        <v>60</v>
      </c>
      <c r="B14" s="51">
        <v>98</v>
      </c>
      <c r="C14" s="51">
        <f t="shared" si="0"/>
        <v>9.6875</v>
      </c>
      <c r="D14" s="51">
        <f t="shared" si="1"/>
        <v>44.625</v>
      </c>
      <c r="E14" s="52">
        <f t="shared" si="2"/>
        <v>93.84765625</v>
      </c>
      <c r="F14" s="53">
        <f t="shared" si="3"/>
        <v>1991.390625</v>
      </c>
      <c r="H14" s="2" t="s">
        <v>2</v>
      </c>
      <c r="I14" s="3">
        <f>_xlfn.VAR.S(A7:A22)</f>
        <v>648.22916666666663</v>
      </c>
      <c r="K14" s="44" t="s">
        <v>19</v>
      </c>
      <c r="L14" s="45">
        <v>75</v>
      </c>
      <c r="N14" s="44" t="s">
        <v>19</v>
      </c>
      <c r="O14" s="45">
        <v>83</v>
      </c>
    </row>
    <row r="15" spans="1:15" ht="15" thickBot="1" x14ac:dyDescent="0.35">
      <c r="A15" s="50">
        <v>80</v>
      </c>
      <c r="B15" s="51">
        <v>75</v>
      </c>
      <c r="C15" s="51">
        <f t="shared" si="0"/>
        <v>29.6875</v>
      </c>
      <c r="D15" s="51">
        <f t="shared" si="1"/>
        <v>21.625</v>
      </c>
      <c r="E15" s="52">
        <f t="shared" si="2"/>
        <v>881.34765625</v>
      </c>
      <c r="F15" s="53">
        <f t="shared" si="3"/>
        <v>467.640625</v>
      </c>
      <c r="H15" s="4" t="s">
        <v>3</v>
      </c>
      <c r="I15" s="5">
        <f>_xlfn.VAR.S(B7:B22)</f>
        <v>787.58333333333337</v>
      </c>
      <c r="K15" s="44" t="s">
        <v>20</v>
      </c>
      <c r="L15" s="45">
        <v>15</v>
      </c>
      <c r="N15" s="44" t="s">
        <v>20</v>
      </c>
      <c r="O15" s="45">
        <v>15</v>
      </c>
    </row>
    <row r="16" spans="1:15" ht="15" thickBot="1" x14ac:dyDescent="0.35">
      <c r="A16" s="50">
        <v>90</v>
      </c>
      <c r="B16" s="51">
        <v>25</v>
      </c>
      <c r="C16" s="51">
        <f t="shared" si="0"/>
        <v>39.6875</v>
      </c>
      <c r="D16" s="51">
        <f t="shared" si="1"/>
        <v>-28.375</v>
      </c>
      <c r="E16" s="52">
        <f t="shared" si="2"/>
        <v>1575.09765625</v>
      </c>
      <c r="F16" s="53">
        <f t="shared" si="3"/>
        <v>805.140625</v>
      </c>
      <c r="H16" s="1"/>
      <c r="I16" s="1"/>
      <c r="K16" s="44" t="s">
        <v>21</v>
      </c>
      <c r="L16" s="45">
        <v>90</v>
      </c>
      <c r="N16" s="44" t="s">
        <v>21</v>
      </c>
      <c r="O16" s="45">
        <v>98</v>
      </c>
    </row>
    <row r="17" spans="1:15" ht="15" thickBot="1" x14ac:dyDescent="0.35">
      <c r="A17" s="50">
        <v>45</v>
      </c>
      <c r="B17" s="51">
        <v>15</v>
      </c>
      <c r="C17" s="51">
        <f t="shared" si="0"/>
        <v>-5.3125</v>
      </c>
      <c r="D17" s="51">
        <f t="shared" si="1"/>
        <v>-38.375</v>
      </c>
      <c r="E17" s="52">
        <f t="shared" si="2"/>
        <v>28.22265625</v>
      </c>
      <c r="F17" s="53">
        <f t="shared" si="3"/>
        <v>1472.640625</v>
      </c>
      <c r="H17" s="114" t="s">
        <v>10</v>
      </c>
      <c r="I17" s="115"/>
      <c r="K17" s="44" t="s">
        <v>22</v>
      </c>
      <c r="L17" s="45">
        <v>805</v>
      </c>
      <c r="N17" s="44" t="s">
        <v>22</v>
      </c>
      <c r="O17" s="45">
        <v>854</v>
      </c>
    </row>
    <row r="18" spans="1:15" x14ac:dyDescent="0.3">
      <c r="A18" s="50">
        <v>65</v>
      </c>
      <c r="B18" s="51">
        <v>25</v>
      </c>
      <c r="C18" s="51">
        <f t="shared" si="0"/>
        <v>14.6875</v>
      </c>
      <c r="D18" s="51">
        <f t="shared" si="1"/>
        <v>-28.375</v>
      </c>
      <c r="E18" s="52">
        <f t="shared" si="2"/>
        <v>215.72265625</v>
      </c>
      <c r="F18" s="53">
        <f t="shared" si="3"/>
        <v>805.140625</v>
      </c>
      <c r="H18" s="2" t="s">
        <v>2</v>
      </c>
      <c r="I18" s="3">
        <f>_xlfn.STDEV.S(A7:A22)</f>
        <v>25.460344983261059</v>
      </c>
      <c r="K18" s="44" t="s">
        <v>23</v>
      </c>
      <c r="L18" s="45">
        <v>16</v>
      </c>
      <c r="N18" s="44" t="s">
        <v>23</v>
      </c>
      <c r="O18" s="45">
        <v>16</v>
      </c>
    </row>
    <row r="19" spans="1:15" ht="15" thickBot="1" x14ac:dyDescent="0.35">
      <c r="A19" s="50">
        <v>75</v>
      </c>
      <c r="B19" s="51">
        <v>36</v>
      </c>
      <c r="C19" s="51">
        <f t="shared" si="0"/>
        <v>24.6875</v>
      </c>
      <c r="D19" s="51">
        <f t="shared" si="1"/>
        <v>-17.375</v>
      </c>
      <c r="E19" s="52">
        <f t="shared" si="2"/>
        <v>609.47265625</v>
      </c>
      <c r="F19" s="53">
        <f t="shared" si="3"/>
        <v>301.890625</v>
      </c>
      <c r="H19" s="4" t="s">
        <v>3</v>
      </c>
      <c r="I19" s="5">
        <f>_xlfn.STDEV.S(B7:B22)</f>
        <v>28.063915146203911</v>
      </c>
      <c r="K19" s="44" t="s">
        <v>24</v>
      </c>
      <c r="L19" s="45">
        <v>90</v>
      </c>
      <c r="N19" s="44" t="s">
        <v>24</v>
      </c>
      <c r="O19" s="45">
        <v>98</v>
      </c>
    </row>
    <row r="20" spans="1:15" x14ac:dyDescent="0.3">
      <c r="A20" s="50">
        <v>85</v>
      </c>
      <c r="B20" s="51">
        <v>35</v>
      </c>
      <c r="C20" s="51">
        <f t="shared" si="0"/>
        <v>34.6875</v>
      </c>
      <c r="D20" s="51">
        <f t="shared" si="1"/>
        <v>-18.375</v>
      </c>
      <c r="E20" s="52">
        <f t="shared" si="2"/>
        <v>1203.22265625</v>
      </c>
      <c r="F20" s="53">
        <f t="shared" si="3"/>
        <v>337.640625</v>
      </c>
      <c r="K20" s="44" t="s">
        <v>25</v>
      </c>
      <c r="L20" s="45">
        <v>15</v>
      </c>
      <c r="N20" s="44" t="s">
        <v>25</v>
      </c>
      <c r="O20" s="45">
        <v>15</v>
      </c>
    </row>
    <row r="21" spans="1:15" ht="15" thickBot="1" x14ac:dyDescent="0.35">
      <c r="A21" s="50">
        <v>15</v>
      </c>
      <c r="B21" s="51">
        <v>24</v>
      </c>
      <c r="C21" s="51">
        <f t="shared" si="0"/>
        <v>-35.3125</v>
      </c>
      <c r="D21" s="51">
        <f t="shared" si="1"/>
        <v>-29.375</v>
      </c>
      <c r="E21" s="52">
        <f t="shared" si="2"/>
        <v>1246.97265625</v>
      </c>
      <c r="F21" s="53">
        <f t="shared" si="3"/>
        <v>862.890625</v>
      </c>
      <c r="K21" s="54" t="s">
        <v>26</v>
      </c>
      <c r="L21" s="55">
        <v>13.566860186091715</v>
      </c>
      <c r="N21" s="54" t="s">
        <v>26</v>
      </c>
      <c r="O21" s="55">
        <v>14.954204796251098</v>
      </c>
    </row>
    <row r="22" spans="1:15" x14ac:dyDescent="0.3">
      <c r="A22" s="50">
        <v>20</v>
      </c>
      <c r="B22" s="51">
        <v>25</v>
      </c>
      <c r="C22" s="51">
        <f t="shared" si="0"/>
        <v>-30.3125</v>
      </c>
      <c r="D22" s="51">
        <f t="shared" si="1"/>
        <v>-28.375</v>
      </c>
      <c r="E22" s="52">
        <f t="shared" si="2"/>
        <v>918.84765625</v>
      </c>
      <c r="F22" s="53">
        <f t="shared" si="3"/>
        <v>805.140625</v>
      </c>
    </row>
    <row r="23" spans="1:15" ht="15" thickBot="1" x14ac:dyDescent="0.35">
      <c r="A23" s="56">
        <f>SUM(A7:A22)</f>
        <v>805</v>
      </c>
      <c r="B23" s="57">
        <f>SUM(B7:B22)</f>
        <v>854</v>
      </c>
      <c r="C23" s="57"/>
      <c r="D23" s="57"/>
      <c r="E23" s="57">
        <f>SUM(E7:E22)</f>
        <v>9723.4375</v>
      </c>
      <c r="F23" s="58">
        <f>SUM(F7:F22)</f>
        <v>11813.75</v>
      </c>
    </row>
    <row r="24" spans="1:15" x14ac:dyDescent="0.3">
      <c r="I24" s="37" t="s">
        <v>29</v>
      </c>
    </row>
  </sheetData>
  <mergeCells count="6">
    <mergeCell ref="N4:O4"/>
    <mergeCell ref="A2:I2"/>
    <mergeCell ref="H17:I17"/>
    <mergeCell ref="H13:I13"/>
    <mergeCell ref="H9:I9"/>
    <mergeCell ref="K4:L4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F377-031D-4557-A956-2AC80D96B52A}">
  <dimension ref="A1:R34"/>
  <sheetViews>
    <sheetView zoomScale="82" workbookViewId="0">
      <selection activeCell="G15" sqref="G15"/>
    </sheetView>
  </sheetViews>
  <sheetFormatPr defaultRowHeight="14.4" x14ac:dyDescent="0.3"/>
  <cols>
    <col min="1" max="1" width="9.21875" style="8" bestFit="1" customWidth="1"/>
    <col min="2" max="2" width="7.5546875" style="8" bestFit="1" customWidth="1"/>
    <col min="3" max="3" width="8.88671875" style="8"/>
    <col min="4" max="4" width="15.77734375" style="8" bestFit="1" customWidth="1"/>
    <col min="5" max="5" width="12.33203125" style="8" bestFit="1" customWidth="1"/>
    <col min="6" max="6" width="8.88671875" style="8"/>
    <col min="7" max="7" width="21.6640625" style="8" bestFit="1" customWidth="1"/>
    <col min="8" max="8" width="13.5546875" style="8" bestFit="1" customWidth="1"/>
    <col min="9" max="17" width="8.88671875" style="8"/>
    <col min="18" max="18" width="27" style="8" customWidth="1"/>
    <col min="19" max="16384" width="8.88671875" style="8"/>
  </cols>
  <sheetData>
    <row r="1" spans="1:18" ht="21.6" thickBot="1" x14ac:dyDescent="0.45">
      <c r="A1" s="118" t="s">
        <v>30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20"/>
    </row>
    <row r="2" spans="1:18" ht="15" thickBot="1" x14ac:dyDescent="0.35"/>
    <row r="3" spans="1:18" s="1" customFormat="1" ht="15" thickBot="1" x14ac:dyDescent="0.35">
      <c r="A3" s="9" t="s">
        <v>31</v>
      </c>
      <c r="B3" s="10" t="s">
        <v>32</v>
      </c>
    </row>
    <row r="4" spans="1:18" s="1" customFormat="1" ht="15" thickBot="1" x14ac:dyDescent="0.35">
      <c r="A4" s="11">
        <v>33</v>
      </c>
      <c r="B4" s="11" cm="1">
        <f t="array" ref="B4:B17">_xlfn._xlws.SORT(A4:A17)</f>
        <v>1</v>
      </c>
      <c r="D4" s="14" t="s">
        <v>33</v>
      </c>
      <c r="E4" s="29" t="s">
        <v>34</v>
      </c>
      <c r="G4" s="16" t="s">
        <v>35</v>
      </c>
      <c r="H4" s="28">
        <f>_xlfn.VAR.S(A4:A17)</f>
        <v>1465.1923076923076</v>
      </c>
    </row>
    <row r="5" spans="1:18" s="1" customFormat="1" ht="15" thickBot="1" x14ac:dyDescent="0.35">
      <c r="A5" s="12">
        <v>29</v>
      </c>
      <c r="B5" s="12">
        <v>1</v>
      </c>
      <c r="D5" s="18"/>
      <c r="E5" s="34">
        <f>B28-(1.5*B33)</f>
        <v>-116</v>
      </c>
      <c r="G5" s="19"/>
    </row>
    <row r="6" spans="1:18" s="1" customFormat="1" ht="15" thickBot="1" x14ac:dyDescent="0.35">
      <c r="A6" s="12">
        <v>79</v>
      </c>
      <c r="B6" s="12">
        <v>1</v>
      </c>
      <c r="G6" s="19"/>
    </row>
    <row r="7" spans="1:18" s="1" customFormat="1" ht="15" thickBot="1" x14ac:dyDescent="0.35">
      <c r="A7" s="12">
        <v>106</v>
      </c>
      <c r="B7" s="12">
        <v>1</v>
      </c>
      <c r="D7" s="14" t="s">
        <v>36</v>
      </c>
      <c r="E7" s="29" t="s">
        <v>37</v>
      </c>
      <c r="G7" s="16" t="s">
        <v>38</v>
      </c>
      <c r="H7" s="28">
        <f>SQRT(H4)</f>
        <v>38.277830498766612</v>
      </c>
    </row>
    <row r="8" spans="1:18" s="1" customFormat="1" ht="15" thickBot="1" x14ac:dyDescent="0.35">
      <c r="A8" s="12">
        <v>3</v>
      </c>
      <c r="B8" s="12">
        <v>3</v>
      </c>
      <c r="D8" s="18"/>
      <c r="E8" s="34">
        <f>B30+(1.5*B33)</f>
        <v>196</v>
      </c>
      <c r="G8" s="19"/>
    </row>
    <row r="9" spans="1:18" s="1" customFormat="1" x14ac:dyDescent="0.3">
      <c r="A9" s="12">
        <v>33</v>
      </c>
      <c r="B9" s="12">
        <v>28</v>
      </c>
      <c r="G9" s="19"/>
    </row>
    <row r="10" spans="1:18" s="1" customFormat="1" ht="15" thickBot="1" x14ac:dyDescent="0.35">
      <c r="A10" s="12">
        <v>29</v>
      </c>
      <c r="B10" s="12">
        <v>29</v>
      </c>
      <c r="G10" s="19"/>
    </row>
    <row r="11" spans="1:18" s="1" customFormat="1" ht="15" thickBot="1" x14ac:dyDescent="0.35">
      <c r="A11" s="12">
        <v>101</v>
      </c>
      <c r="B11" s="12">
        <v>29</v>
      </c>
      <c r="D11" s="20" t="s">
        <v>47</v>
      </c>
      <c r="E11" s="21" t="s">
        <v>48</v>
      </c>
      <c r="G11" s="121" t="s">
        <v>49</v>
      </c>
      <c r="H11" s="122"/>
    </row>
    <row r="12" spans="1:18" s="1" customFormat="1" x14ac:dyDescent="0.3">
      <c r="A12" s="12">
        <v>28</v>
      </c>
      <c r="B12" s="12">
        <v>33</v>
      </c>
      <c r="D12" s="32">
        <f>A4-$B$20</f>
        <v>19</v>
      </c>
      <c r="E12" s="33">
        <f>D12*D12</f>
        <v>361</v>
      </c>
      <c r="G12" s="36" t="s">
        <v>11</v>
      </c>
      <c r="H12" s="36">
        <v>37.5</v>
      </c>
    </row>
    <row r="13" spans="1:18" s="1" customFormat="1" x14ac:dyDescent="0.3">
      <c r="A13" s="12">
        <v>1</v>
      </c>
      <c r="B13" s="12">
        <v>33</v>
      </c>
      <c r="D13" s="32">
        <f t="shared" ref="D13:D25" si="0">A5-$B$20</f>
        <v>15</v>
      </c>
      <c r="E13" s="33">
        <f t="shared" ref="E13:E25" si="1">D13*D13</f>
        <v>225</v>
      </c>
      <c r="G13" s="35" t="s">
        <v>12</v>
      </c>
      <c r="H13" s="35">
        <v>10.23018051681364</v>
      </c>
    </row>
    <row r="14" spans="1:18" s="1" customFormat="1" x14ac:dyDescent="0.3">
      <c r="A14" s="12">
        <v>1</v>
      </c>
      <c r="B14" s="12">
        <v>79</v>
      </c>
      <c r="D14" s="32">
        <f t="shared" si="0"/>
        <v>65</v>
      </c>
      <c r="E14" s="33">
        <f t="shared" si="1"/>
        <v>4225</v>
      </c>
      <c r="G14" s="35" t="s">
        <v>13</v>
      </c>
      <c r="H14" s="35">
        <v>29</v>
      </c>
    </row>
    <row r="15" spans="1:18" s="1" customFormat="1" x14ac:dyDescent="0.3">
      <c r="A15" s="12">
        <v>1</v>
      </c>
      <c r="B15" s="12">
        <v>80</v>
      </c>
      <c r="D15" s="32">
        <f t="shared" si="0"/>
        <v>92</v>
      </c>
      <c r="E15" s="33">
        <f t="shared" si="1"/>
        <v>8464</v>
      </c>
      <c r="G15" s="35" t="s">
        <v>14</v>
      </c>
      <c r="H15" s="35">
        <v>1</v>
      </c>
    </row>
    <row r="16" spans="1:18" s="1" customFormat="1" x14ac:dyDescent="0.3">
      <c r="A16" s="12">
        <v>80</v>
      </c>
      <c r="B16" s="12">
        <v>101</v>
      </c>
      <c r="D16" s="32">
        <f t="shared" si="0"/>
        <v>-11</v>
      </c>
      <c r="E16" s="33">
        <f t="shared" si="1"/>
        <v>121</v>
      </c>
      <c r="G16" s="35" t="s">
        <v>15</v>
      </c>
      <c r="H16" s="35">
        <v>38.277830498766612</v>
      </c>
    </row>
    <row r="17" spans="1:8" s="1" customFormat="1" ht="15" thickBot="1" x14ac:dyDescent="0.35">
      <c r="A17" s="13">
        <v>1</v>
      </c>
      <c r="B17" s="13">
        <v>106</v>
      </c>
      <c r="D17" s="32">
        <f t="shared" si="0"/>
        <v>19</v>
      </c>
      <c r="E17" s="33">
        <f t="shared" si="1"/>
        <v>361</v>
      </c>
      <c r="G17" s="35" t="s">
        <v>16</v>
      </c>
      <c r="H17" s="35">
        <v>1465.1923076923076</v>
      </c>
    </row>
    <row r="18" spans="1:8" s="1" customFormat="1" x14ac:dyDescent="0.3">
      <c r="D18" s="32">
        <f t="shared" si="0"/>
        <v>15</v>
      </c>
      <c r="E18" s="33">
        <f t="shared" si="1"/>
        <v>225</v>
      </c>
      <c r="G18" s="35" t="s">
        <v>17</v>
      </c>
      <c r="H18" s="35">
        <v>-0.81733136316835076</v>
      </c>
    </row>
    <row r="19" spans="1:8" s="1" customFormat="1" ht="15" thickBot="1" x14ac:dyDescent="0.35">
      <c r="D19" s="32">
        <f t="shared" si="0"/>
        <v>87</v>
      </c>
      <c r="E19" s="33">
        <f t="shared" si="1"/>
        <v>7569</v>
      </c>
      <c r="G19" s="35" t="s">
        <v>18</v>
      </c>
      <c r="H19" s="35">
        <v>0.78066021174667299</v>
      </c>
    </row>
    <row r="20" spans="1:8" s="1" customFormat="1" ht="15" thickBot="1" x14ac:dyDescent="0.35">
      <c r="A20" s="6" t="s">
        <v>39</v>
      </c>
      <c r="B20" s="28">
        <f>COUNT(A4:A17)</f>
        <v>14</v>
      </c>
      <c r="D20" s="32">
        <f t="shared" si="0"/>
        <v>14</v>
      </c>
      <c r="E20" s="33">
        <f t="shared" si="1"/>
        <v>196</v>
      </c>
      <c r="G20" s="35" t="s">
        <v>19</v>
      </c>
      <c r="H20" s="35">
        <v>105</v>
      </c>
    </row>
    <row r="21" spans="1:8" s="1" customFormat="1" ht="15" thickBot="1" x14ac:dyDescent="0.35">
      <c r="D21" s="32">
        <f t="shared" si="0"/>
        <v>-13</v>
      </c>
      <c r="E21" s="33">
        <f t="shared" si="1"/>
        <v>169</v>
      </c>
      <c r="G21" s="35" t="s">
        <v>20</v>
      </c>
      <c r="H21" s="35">
        <v>1</v>
      </c>
    </row>
    <row r="22" spans="1:8" s="1" customFormat="1" ht="15" thickBot="1" x14ac:dyDescent="0.35">
      <c r="A22" s="16" t="s">
        <v>40</v>
      </c>
      <c r="B22" s="28">
        <f>AVERAGE(A4:A17)</f>
        <v>37.5</v>
      </c>
      <c r="D22" s="32">
        <f t="shared" si="0"/>
        <v>-13</v>
      </c>
      <c r="E22" s="33">
        <f t="shared" si="1"/>
        <v>169</v>
      </c>
      <c r="G22" s="35" t="s">
        <v>21</v>
      </c>
      <c r="H22" s="35">
        <v>106</v>
      </c>
    </row>
    <row r="23" spans="1:8" s="1" customFormat="1" ht="15" thickBot="1" x14ac:dyDescent="0.35">
      <c r="A23" s="19"/>
      <c r="D23" s="32">
        <f t="shared" si="0"/>
        <v>-13</v>
      </c>
      <c r="E23" s="33">
        <f t="shared" si="1"/>
        <v>169</v>
      </c>
      <c r="G23" s="35" t="s">
        <v>22</v>
      </c>
      <c r="H23" s="35">
        <v>525</v>
      </c>
    </row>
    <row r="24" spans="1:8" s="1" customFormat="1" ht="15" thickBot="1" x14ac:dyDescent="0.35">
      <c r="A24" s="16" t="s">
        <v>41</v>
      </c>
      <c r="B24" s="28">
        <f>MEDIAN(A4:A17)</f>
        <v>29</v>
      </c>
      <c r="D24" s="32">
        <f t="shared" si="0"/>
        <v>66</v>
      </c>
      <c r="E24" s="33">
        <f t="shared" si="1"/>
        <v>4356</v>
      </c>
      <c r="G24" s="35" t="s">
        <v>23</v>
      </c>
      <c r="H24" s="35">
        <v>14</v>
      </c>
    </row>
    <row r="25" spans="1:8" s="1" customFormat="1" ht="15" thickBot="1" x14ac:dyDescent="0.35">
      <c r="A25" s="19"/>
      <c r="D25" s="32">
        <f t="shared" si="0"/>
        <v>-13</v>
      </c>
      <c r="E25" s="33">
        <f t="shared" si="1"/>
        <v>169</v>
      </c>
      <c r="G25" s="35" t="s">
        <v>24</v>
      </c>
      <c r="H25" s="35">
        <v>106</v>
      </c>
    </row>
    <row r="26" spans="1:8" s="1" customFormat="1" ht="15" thickBot="1" x14ac:dyDescent="0.35">
      <c r="A26" s="16" t="s">
        <v>42</v>
      </c>
      <c r="B26" s="28" cm="1">
        <f t="array" ref="B26">_xlfn.MODE.MULT(A4:A17)</f>
        <v>1</v>
      </c>
      <c r="D26" s="24"/>
      <c r="E26" s="31">
        <f>SUM(E12:E25)</f>
        <v>26779</v>
      </c>
      <c r="G26" s="35" t="s">
        <v>25</v>
      </c>
      <c r="H26" s="35">
        <v>1</v>
      </c>
    </row>
    <row r="27" spans="1:8" s="1" customFormat="1" ht="15" thickBot="1" x14ac:dyDescent="0.35">
      <c r="A27" s="19"/>
      <c r="G27" s="35" t="s">
        <v>26</v>
      </c>
      <c r="H27" s="35">
        <v>22.100961338480513</v>
      </c>
    </row>
    <row r="28" spans="1:8" s="1" customFormat="1" ht="15" thickBot="1" x14ac:dyDescent="0.35">
      <c r="A28" s="16" t="s">
        <v>43</v>
      </c>
      <c r="B28" s="28">
        <v>1</v>
      </c>
    </row>
    <row r="29" spans="1:8" s="1" customFormat="1" ht="15" thickBot="1" x14ac:dyDescent="0.35"/>
    <row r="30" spans="1:8" s="1" customFormat="1" ht="15" thickBot="1" x14ac:dyDescent="0.35">
      <c r="A30" s="16" t="s">
        <v>44</v>
      </c>
      <c r="B30" s="28">
        <v>79</v>
      </c>
    </row>
    <row r="31" spans="1:8" s="1" customFormat="1" ht="15" thickBot="1" x14ac:dyDescent="0.35"/>
    <row r="32" spans="1:8" s="1" customFormat="1" x14ac:dyDescent="0.3">
      <c r="A32" s="26" t="s">
        <v>45</v>
      </c>
      <c r="B32" s="29" t="s">
        <v>46</v>
      </c>
    </row>
    <row r="33" spans="1:2" s="1" customFormat="1" ht="15" thickBot="1" x14ac:dyDescent="0.35">
      <c r="A33" s="27"/>
      <c r="B33" s="30">
        <f>B30-B28</f>
        <v>78</v>
      </c>
    </row>
    <row r="34" spans="1:2" s="1" customFormat="1" x14ac:dyDescent="0.3"/>
  </sheetData>
  <mergeCells count="2">
    <mergeCell ref="A1:R1"/>
    <mergeCell ref="G11:H1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4FEA-9219-44BB-928E-28CBCC0F7752}">
  <dimension ref="A1:S25"/>
  <sheetViews>
    <sheetView zoomScale="66" workbookViewId="0">
      <selection activeCell="P9" sqref="P9:P11"/>
    </sheetView>
  </sheetViews>
  <sheetFormatPr defaultRowHeight="14.4" x14ac:dyDescent="0.3"/>
  <cols>
    <col min="1" max="1" width="10" style="67" bestFit="1" customWidth="1"/>
    <col min="2" max="2" width="13.33203125" style="67" bestFit="1" customWidth="1"/>
    <col min="3" max="3" width="15.21875" style="67" customWidth="1"/>
    <col min="4" max="4" width="10" style="67" customWidth="1"/>
    <col min="5" max="6" width="13.33203125" style="67" bestFit="1" customWidth="1"/>
    <col min="7" max="8" width="13.88671875" style="67" bestFit="1" customWidth="1"/>
    <col min="9" max="9" width="7.21875" style="67" bestFit="1" customWidth="1"/>
    <col min="10" max="10" width="18.5546875" style="67" bestFit="1" customWidth="1"/>
    <col min="11" max="11" width="13.33203125" style="67" bestFit="1" customWidth="1"/>
    <col min="12" max="12" width="5.33203125" style="67" bestFit="1" customWidth="1"/>
    <col min="13" max="14" width="13.33203125" style="67" bestFit="1" customWidth="1"/>
    <col min="15" max="15" width="12" style="67" bestFit="1" customWidth="1"/>
    <col min="16" max="16" width="13.33203125" style="67" bestFit="1" customWidth="1"/>
    <col min="17" max="17" width="13.88671875" style="67" bestFit="1" customWidth="1"/>
    <col min="18" max="19" width="13.33203125" style="67" bestFit="1" customWidth="1"/>
    <col min="20" max="16384" width="8.88671875" style="67"/>
  </cols>
  <sheetData>
    <row r="1" spans="1:19" ht="21.6" customHeight="1" thickBot="1" x14ac:dyDescent="0.35">
      <c r="A1" s="123" t="s">
        <v>50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5"/>
    </row>
    <row r="2" spans="1:19" ht="15" thickBot="1" x14ac:dyDescent="0.35"/>
    <row r="3" spans="1:19" ht="15" thickBot="1" x14ac:dyDescent="0.35">
      <c r="A3" s="34" t="s">
        <v>59</v>
      </c>
      <c r="P3" s="108" t="s">
        <v>39</v>
      </c>
      <c r="Q3" s="106" t="s">
        <v>54</v>
      </c>
      <c r="R3" s="89" t="s">
        <v>55</v>
      </c>
      <c r="S3" s="107" t="s">
        <v>56</v>
      </c>
    </row>
    <row r="4" spans="1:19" ht="15" thickBot="1" x14ac:dyDescent="0.35">
      <c r="B4" s="70" t="s">
        <v>54</v>
      </c>
      <c r="C4" s="70" t="s">
        <v>55</v>
      </c>
      <c r="D4" s="70" t="s">
        <v>56</v>
      </c>
      <c r="E4" s="71" t="s">
        <v>57</v>
      </c>
      <c r="F4" s="70" t="s">
        <v>94</v>
      </c>
      <c r="G4" s="70" t="s">
        <v>95</v>
      </c>
      <c r="H4" s="70" t="s">
        <v>96</v>
      </c>
      <c r="I4" s="70" t="s">
        <v>97</v>
      </c>
      <c r="J4" s="70" t="s">
        <v>98</v>
      </c>
      <c r="K4" s="70" t="s">
        <v>99</v>
      </c>
      <c r="M4" s="80" t="s">
        <v>40</v>
      </c>
      <c r="N4" s="15"/>
      <c r="P4" s="70" t="s">
        <v>61</v>
      </c>
      <c r="Q4" s="35">
        <f>COUNT(B5:B10)</f>
        <v>6</v>
      </c>
      <c r="R4" s="35">
        <f>COUNT(C5:C10)</f>
        <v>6</v>
      </c>
      <c r="S4" s="35">
        <f>COUNT(D5:D10)</f>
        <v>6</v>
      </c>
    </row>
    <row r="5" spans="1:19" x14ac:dyDescent="0.3">
      <c r="A5" s="74" t="s">
        <v>51</v>
      </c>
      <c r="B5" s="72">
        <v>11</v>
      </c>
      <c r="C5" s="35">
        <v>2</v>
      </c>
      <c r="D5" s="35">
        <v>2</v>
      </c>
      <c r="E5" s="64">
        <f>SUM(B5:D5)</f>
        <v>15</v>
      </c>
      <c r="F5" s="35">
        <f t="shared" ref="F5:F10" si="0">B5-$N$5</f>
        <v>4</v>
      </c>
      <c r="G5" s="35">
        <f t="shared" ref="G5:G10" si="1">C5-$N$6</f>
        <v>-0.66666666666666652</v>
      </c>
      <c r="H5" s="35">
        <f t="shared" ref="H5:H10" si="2">D5-$N$7</f>
        <v>-1.6666666666666665</v>
      </c>
      <c r="I5" s="35">
        <f>F5*F5</f>
        <v>16</v>
      </c>
      <c r="J5" s="35">
        <f>G5*G5</f>
        <v>0.44444444444444425</v>
      </c>
      <c r="K5" s="35">
        <f>H5*H5</f>
        <v>2.7777777777777772</v>
      </c>
      <c r="M5" s="74" t="s">
        <v>54</v>
      </c>
      <c r="N5" s="72">
        <f>AVERAGE(B5:B10)</f>
        <v>7</v>
      </c>
      <c r="P5" s="70" t="s">
        <v>100</v>
      </c>
      <c r="Q5" s="35">
        <f>SUM(Q4:S4)</f>
        <v>18</v>
      </c>
      <c r="R5" s="35"/>
      <c r="S5" s="35"/>
    </row>
    <row r="6" spans="1:19" x14ac:dyDescent="0.3">
      <c r="A6" s="75"/>
      <c r="B6" s="72">
        <v>8</v>
      </c>
      <c r="C6" s="35">
        <v>1</v>
      </c>
      <c r="D6" s="35">
        <v>1</v>
      </c>
      <c r="E6" s="64">
        <f t="shared" ref="E6:E10" si="3">SUM(B6:D6)</f>
        <v>10</v>
      </c>
      <c r="F6" s="35">
        <f t="shared" si="0"/>
        <v>1</v>
      </c>
      <c r="G6" s="35">
        <f t="shared" si="1"/>
        <v>-1.6666666666666665</v>
      </c>
      <c r="H6" s="35">
        <f t="shared" si="2"/>
        <v>-2.6666666666666665</v>
      </c>
      <c r="I6" s="35">
        <f t="shared" ref="I6:I10" si="4">F6*F6</f>
        <v>1</v>
      </c>
      <c r="J6" s="35">
        <f t="shared" ref="J6:J10" si="5">G6*G6</f>
        <v>2.7777777777777772</v>
      </c>
      <c r="K6" s="35">
        <f t="shared" ref="K6:K10" si="6">H6*H6</f>
        <v>7.1111111111111107</v>
      </c>
      <c r="M6" s="75" t="s">
        <v>55</v>
      </c>
      <c r="N6" s="72">
        <f>AVERAGE(C5:C10)</f>
        <v>2.6666666666666665</v>
      </c>
      <c r="P6" s="70" t="s">
        <v>101</v>
      </c>
      <c r="Q6" s="35">
        <f>N5</f>
        <v>7</v>
      </c>
      <c r="R6" s="35">
        <f>N6</f>
        <v>2.6666666666666665</v>
      </c>
      <c r="S6" s="35">
        <f>N7</f>
        <v>3.6666666666666665</v>
      </c>
    </row>
    <row r="7" spans="1:19" ht="15" thickBot="1" x14ac:dyDescent="0.35">
      <c r="A7" s="75" t="s">
        <v>52</v>
      </c>
      <c r="B7" s="72">
        <v>2</v>
      </c>
      <c r="C7" s="35">
        <v>3</v>
      </c>
      <c r="D7" s="35">
        <v>6</v>
      </c>
      <c r="E7" s="64">
        <f t="shared" si="3"/>
        <v>11</v>
      </c>
      <c r="F7" s="35">
        <f t="shared" si="0"/>
        <v>-5</v>
      </c>
      <c r="G7" s="35">
        <f t="shared" si="1"/>
        <v>0.33333333333333348</v>
      </c>
      <c r="H7" s="35">
        <f t="shared" si="2"/>
        <v>2.3333333333333335</v>
      </c>
      <c r="I7" s="35">
        <f t="shared" si="4"/>
        <v>25</v>
      </c>
      <c r="J7" s="35">
        <f t="shared" si="5"/>
        <v>0.11111111111111122</v>
      </c>
      <c r="K7" s="35">
        <f t="shared" si="6"/>
        <v>5.4444444444444455</v>
      </c>
      <c r="M7" s="77" t="s">
        <v>56</v>
      </c>
      <c r="N7" s="72">
        <f>AVERAGE(D5:D10)</f>
        <v>3.6666666666666665</v>
      </c>
      <c r="P7" s="70" t="s">
        <v>102</v>
      </c>
      <c r="Q7" s="35">
        <f>AVERAGE(Q6:S6)</f>
        <v>4.4444444444444438</v>
      </c>
      <c r="R7" s="35"/>
      <c r="S7" s="35"/>
    </row>
    <row r="8" spans="1:19" ht="15" thickBot="1" x14ac:dyDescent="0.35">
      <c r="A8" s="75"/>
      <c r="B8" s="72">
        <v>1</v>
      </c>
      <c r="C8" s="35">
        <v>8</v>
      </c>
      <c r="D8" s="35">
        <v>9</v>
      </c>
      <c r="E8" s="64">
        <f t="shared" si="3"/>
        <v>18</v>
      </c>
      <c r="F8" s="35">
        <f t="shared" si="0"/>
        <v>-6</v>
      </c>
      <c r="G8" s="35">
        <f t="shared" si="1"/>
        <v>5.3333333333333339</v>
      </c>
      <c r="H8" s="35">
        <f t="shared" si="2"/>
        <v>5.3333333333333339</v>
      </c>
      <c r="I8" s="35">
        <f t="shared" si="4"/>
        <v>36</v>
      </c>
      <c r="J8" s="35">
        <f t="shared" si="5"/>
        <v>28.44444444444445</v>
      </c>
      <c r="K8" s="35">
        <f t="shared" si="6"/>
        <v>28.44444444444445</v>
      </c>
    </row>
    <row r="9" spans="1:19" x14ac:dyDescent="0.3">
      <c r="A9" s="75" t="s">
        <v>53</v>
      </c>
      <c r="B9" s="72">
        <v>9</v>
      </c>
      <c r="C9" s="35">
        <v>1</v>
      </c>
      <c r="D9" s="35">
        <v>3</v>
      </c>
      <c r="E9" s="64">
        <f t="shared" si="3"/>
        <v>13</v>
      </c>
      <c r="F9" s="35">
        <f t="shared" si="0"/>
        <v>2</v>
      </c>
      <c r="G9" s="35">
        <f t="shared" si="1"/>
        <v>-1.6666666666666665</v>
      </c>
      <c r="H9" s="35">
        <f t="shared" si="2"/>
        <v>-0.66666666666666652</v>
      </c>
      <c r="I9" s="35">
        <f t="shared" si="4"/>
        <v>4</v>
      </c>
      <c r="J9" s="35">
        <f t="shared" si="5"/>
        <v>2.7777777777777772</v>
      </c>
      <c r="K9" s="35">
        <f t="shared" si="6"/>
        <v>0.44444444444444425</v>
      </c>
      <c r="M9" s="26" t="s">
        <v>39</v>
      </c>
      <c r="N9" s="35">
        <f>COUNT(B5:D10)</f>
        <v>18</v>
      </c>
      <c r="P9" s="70" t="s">
        <v>103</v>
      </c>
      <c r="Q9" s="35">
        <f>Q6-Q7</f>
        <v>2.5555555555555562</v>
      </c>
    </row>
    <row r="10" spans="1:19" ht="15" thickBot="1" x14ac:dyDescent="0.35">
      <c r="A10" s="75"/>
      <c r="B10" s="72">
        <v>11</v>
      </c>
      <c r="C10" s="35">
        <v>1</v>
      </c>
      <c r="D10" s="35">
        <v>1</v>
      </c>
      <c r="E10" s="64">
        <f t="shared" si="3"/>
        <v>13</v>
      </c>
      <c r="F10" s="35">
        <f t="shared" si="0"/>
        <v>4</v>
      </c>
      <c r="G10" s="35">
        <f t="shared" si="1"/>
        <v>-1.6666666666666665</v>
      </c>
      <c r="H10" s="35">
        <f t="shared" si="2"/>
        <v>-2.6666666666666665</v>
      </c>
      <c r="I10" s="35">
        <f t="shared" si="4"/>
        <v>16</v>
      </c>
      <c r="J10" s="35">
        <f t="shared" si="5"/>
        <v>2.7777777777777772</v>
      </c>
      <c r="K10" s="35">
        <f t="shared" si="6"/>
        <v>7.1111111111111107</v>
      </c>
      <c r="M10" s="79" t="s">
        <v>62</v>
      </c>
      <c r="N10" s="35">
        <f>COUNT(Q4:S4)</f>
        <v>3</v>
      </c>
      <c r="P10" s="70" t="s">
        <v>104</v>
      </c>
      <c r="Q10" s="35">
        <f>R6-Q7</f>
        <v>-1.7777777777777772</v>
      </c>
    </row>
    <row r="11" spans="1:19" ht="15" thickBot="1" x14ac:dyDescent="0.35">
      <c r="A11" s="76" t="s">
        <v>57</v>
      </c>
      <c r="B11" s="73">
        <f>SUM(B5:B10)</f>
        <v>42</v>
      </c>
      <c r="C11" s="64">
        <f t="shared" ref="C11:D11" si="7">SUM(C5:C10)</f>
        <v>16</v>
      </c>
      <c r="D11" s="64">
        <f t="shared" si="7"/>
        <v>22</v>
      </c>
      <c r="E11" s="64">
        <f>SUM(E5:E10)</f>
        <v>80</v>
      </c>
      <c r="F11" s="64"/>
      <c r="G11" s="64"/>
      <c r="H11" s="64"/>
      <c r="I11" s="64">
        <f>SUM(I5:I10)</f>
        <v>98</v>
      </c>
      <c r="J11" s="64">
        <f>SUM(J5:J10)</f>
        <v>37.333333333333336</v>
      </c>
      <c r="K11" s="64">
        <f>SUM(K5:K10)</f>
        <v>51.333333333333343</v>
      </c>
      <c r="N11" s="35">
        <f>N9-N10</f>
        <v>15</v>
      </c>
      <c r="P11" s="70" t="s">
        <v>105</v>
      </c>
      <c r="Q11" s="35">
        <f>S6-Q7</f>
        <v>-0.77777777777777724</v>
      </c>
    </row>
    <row r="12" spans="1:19" ht="15" thickBot="1" x14ac:dyDescent="0.35">
      <c r="D12" s="60"/>
      <c r="E12" s="60"/>
      <c r="F12" s="59"/>
      <c r="G12" s="59"/>
    </row>
    <row r="13" spans="1:19" ht="15" thickBot="1" x14ac:dyDescent="0.35">
      <c r="A13" s="7" t="s">
        <v>63</v>
      </c>
      <c r="B13" s="28">
        <f>I11+J11+K11</f>
        <v>186.66666666666669</v>
      </c>
      <c r="D13" s="61"/>
      <c r="E13" s="69" t="s">
        <v>54</v>
      </c>
      <c r="F13" s="69" t="s">
        <v>55</v>
      </c>
      <c r="G13" s="69" t="s">
        <v>56</v>
      </c>
      <c r="H13" s="67" t="s">
        <v>57</v>
      </c>
    </row>
    <row r="14" spans="1:19" ht="15" thickBot="1" x14ac:dyDescent="0.35">
      <c r="D14" s="16" t="s">
        <v>64</v>
      </c>
      <c r="E14" s="13">
        <f>Q4*(Q9*Q9)</f>
        <v>39.185185185185205</v>
      </c>
      <c r="F14" s="13">
        <f>R4*(Q10*Q10)</f>
        <v>18.962962962962951</v>
      </c>
      <c r="G14" s="30">
        <f>S4*Q11*Q11</f>
        <v>3.6296296296296244</v>
      </c>
      <c r="H14" s="34">
        <f>SUM(E14:G14)</f>
        <v>61.777777777777779</v>
      </c>
      <c r="J14" s="126" t="s">
        <v>88</v>
      </c>
      <c r="K14" s="127"/>
      <c r="L14" s="127"/>
      <c r="M14" s="127"/>
      <c r="N14" s="127"/>
      <c r="O14" s="127"/>
      <c r="P14" s="127"/>
      <c r="Q14" s="128"/>
    </row>
    <row r="15" spans="1:19" ht="15" thickBot="1" x14ac:dyDescent="0.35">
      <c r="J15" s="129" t="s">
        <v>71</v>
      </c>
      <c r="K15" s="130"/>
      <c r="L15" s="130"/>
      <c r="M15" s="130"/>
      <c r="N15" s="131"/>
      <c r="O15" s="59"/>
      <c r="P15" s="59"/>
      <c r="Q15" s="23"/>
    </row>
    <row r="16" spans="1:19" ht="15" thickBot="1" x14ac:dyDescent="0.35">
      <c r="A16" s="69" t="s">
        <v>65</v>
      </c>
      <c r="B16" s="62"/>
      <c r="C16" s="62"/>
      <c r="D16" s="15"/>
      <c r="J16" s="81" t="s">
        <v>72</v>
      </c>
      <c r="K16" s="104" t="s">
        <v>23</v>
      </c>
      <c r="L16" s="104" t="s">
        <v>22</v>
      </c>
      <c r="M16" s="104" t="s">
        <v>73</v>
      </c>
      <c r="N16" s="105" t="s">
        <v>74</v>
      </c>
      <c r="O16" s="59"/>
      <c r="P16" s="59"/>
      <c r="Q16" s="23"/>
    </row>
    <row r="17" spans="1:17" ht="15" thickBot="1" x14ac:dyDescent="0.35">
      <c r="A17" s="22"/>
      <c r="B17" s="16" t="s">
        <v>66</v>
      </c>
      <c r="C17" s="17">
        <f>B13/N11</f>
        <v>12.444444444444446</v>
      </c>
      <c r="D17" s="23"/>
      <c r="J17" s="78" t="s">
        <v>75</v>
      </c>
      <c r="K17" s="35">
        <v>6</v>
      </c>
      <c r="L17" s="35">
        <v>42</v>
      </c>
      <c r="M17" s="35">
        <v>7</v>
      </c>
      <c r="N17" s="35">
        <v>19.600000000000001</v>
      </c>
      <c r="O17" s="59"/>
      <c r="P17" s="59"/>
      <c r="Q17" s="23"/>
    </row>
    <row r="18" spans="1:17" ht="15" thickBot="1" x14ac:dyDescent="0.35">
      <c r="A18" s="22"/>
      <c r="B18" s="16" t="s">
        <v>67</v>
      </c>
      <c r="C18" s="17">
        <f>H14/(N10-1)</f>
        <v>30.888888888888889</v>
      </c>
      <c r="D18" s="23"/>
      <c r="J18" s="78" t="s">
        <v>76</v>
      </c>
      <c r="K18" s="35">
        <v>6</v>
      </c>
      <c r="L18" s="35">
        <v>16</v>
      </c>
      <c r="M18" s="35">
        <v>2.6666666666666665</v>
      </c>
      <c r="N18" s="35">
        <v>7.4666666666666668</v>
      </c>
      <c r="O18" s="59"/>
      <c r="P18" s="59"/>
      <c r="Q18" s="23"/>
    </row>
    <row r="19" spans="1:17" ht="15" thickBot="1" x14ac:dyDescent="0.35">
      <c r="A19" s="22"/>
      <c r="B19" s="16" t="s">
        <v>69</v>
      </c>
      <c r="C19" s="17">
        <f>C18/C17</f>
        <v>2.4821428571428568</v>
      </c>
      <c r="D19" s="23"/>
      <c r="J19" s="79" t="s">
        <v>77</v>
      </c>
      <c r="K19" s="35">
        <v>6</v>
      </c>
      <c r="L19" s="35">
        <v>22</v>
      </c>
      <c r="M19" s="35">
        <v>3.6666666666666665</v>
      </c>
      <c r="N19" s="35">
        <v>10.266666666666666</v>
      </c>
      <c r="O19" s="59"/>
      <c r="P19" s="59"/>
      <c r="Q19" s="23"/>
    </row>
    <row r="20" spans="1:17" ht="15" thickBot="1" x14ac:dyDescent="0.35">
      <c r="A20" s="18"/>
      <c r="B20" s="63"/>
      <c r="C20" s="63"/>
      <c r="D20" s="25"/>
      <c r="J20" s="132" t="s">
        <v>78</v>
      </c>
      <c r="K20" s="130"/>
      <c r="L20" s="130"/>
      <c r="M20" s="130"/>
      <c r="N20" s="130"/>
      <c r="O20" s="133"/>
      <c r="P20" s="134"/>
      <c r="Q20" s="23"/>
    </row>
    <row r="21" spans="1:17" ht="15" thickBot="1" x14ac:dyDescent="0.35">
      <c r="A21" s="59"/>
      <c r="B21" s="59"/>
      <c r="C21" s="59"/>
      <c r="D21" s="59"/>
      <c r="J21" s="81" t="s">
        <v>79</v>
      </c>
      <c r="K21" s="104" t="s">
        <v>80</v>
      </c>
      <c r="L21" s="104" t="s">
        <v>81</v>
      </c>
      <c r="M21" s="104" t="s">
        <v>82</v>
      </c>
      <c r="N21" s="104" t="s">
        <v>68</v>
      </c>
      <c r="O21" s="104" t="s">
        <v>83</v>
      </c>
      <c r="P21" s="105" t="s">
        <v>84</v>
      </c>
      <c r="Q21" s="23"/>
    </row>
    <row r="22" spans="1:17" x14ac:dyDescent="0.3">
      <c r="J22" s="78" t="s">
        <v>85</v>
      </c>
      <c r="K22" s="35">
        <v>61.777777777777771</v>
      </c>
      <c r="L22" s="35">
        <v>2</v>
      </c>
      <c r="M22" s="35">
        <v>30.888888888888886</v>
      </c>
      <c r="N22" s="35">
        <v>2.4821428571428563</v>
      </c>
      <c r="O22" s="35">
        <v>0.11716047367180391</v>
      </c>
      <c r="P22" s="35">
        <v>3.6823203436732408</v>
      </c>
      <c r="Q22" s="23"/>
    </row>
    <row r="23" spans="1:17" x14ac:dyDescent="0.3">
      <c r="J23" s="78" t="s">
        <v>86</v>
      </c>
      <c r="K23" s="35">
        <v>186.66666666666669</v>
      </c>
      <c r="L23" s="35">
        <v>15</v>
      </c>
      <c r="M23" s="35">
        <v>12.444444444444446</v>
      </c>
      <c r="N23" s="35"/>
      <c r="O23" s="35"/>
      <c r="P23" s="35"/>
      <c r="Q23" s="23"/>
    </row>
    <row r="24" spans="1:17" ht="15" thickBot="1" x14ac:dyDescent="0.35">
      <c r="J24" s="79" t="s">
        <v>87</v>
      </c>
      <c r="K24" s="35">
        <v>248.44444444444446</v>
      </c>
      <c r="L24" s="35">
        <v>17</v>
      </c>
      <c r="M24" s="35"/>
      <c r="N24" s="35"/>
      <c r="O24" s="35"/>
      <c r="P24" s="35"/>
      <c r="Q24" s="23"/>
    </row>
    <row r="25" spans="1:17" ht="15" thickBot="1" x14ac:dyDescent="0.35">
      <c r="J25" s="18"/>
      <c r="K25" s="63"/>
      <c r="L25" s="63"/>
      <c r="M25" s="63"/>
      <c r="N25" s="63"/>
      <c r="O25" s="63"/>
      <c r="P25" s="63"/>
      <c r="Q25" s="25"/>
    </row>
  </sheetData>
  <mergeCells count="4">
    <mergeCell ref="A1:R1"/>
    <mergeCell ref="J14:Q14"/>
    <mergeCell ref="J15:N15"/>
    <mergeCell ref="J20:P2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4666-9949-48AE-8377-62F7A9091497}">
  <dimension ref="A1:R25"/>
  <sheetViews>
    <sheetView workbookViewId="0">
      <selection activeCell="F19" sqref="F19"/>
    </sheetView>
  </sheetViews>
  <sheetFormatPr defaultRowHeight="14.4" x14ac:dyDescent="0.3"/>
  <cols>
    <col min="1" max="1" width="9.77734375" style="1" bestFit="1" customWidth="1"/>
    <col min="2" max="2" width="16.77734375" style="1" bestFit="1" customWidth="1"/>
    <col min="3" max="3" width="11.21875" style="1" customWidth="1"/>
    <col min="4" max="5" width="12.6640625" style="1" bestFit="1" customWidth="1"/>
    <col min="6" max="6" width="16.77734375" style="1" bestFit="1" customWidth="1"/>
    <col min="7" max="7" width="12" style="1" bestFit="1" customWidth="1"/>
    <col min="8" max="8" width="8.88671875" style="1"/>
    <col min="9" max="9" width="20.33203125" style="1" bestFit="1" customWidth="1"/>
    <col min="10" max="11" width="12" style="1" bestFit="1" customWidth="1"/>
    <col min="12" max="16384" width="8.88671875" style="1"/>
  </cols>
  <sheetData>
    <row r="1" spans="1:18" ht="21.6" thickBot="1" x14ac:dyDescent="0.35">
      <c r="A1" s="123" t="s">
        <v>70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5"/>
    </row>
    <row r="2" spans="1:18" ht="15" thickBot="1" x14ac:dyDescent="0.35"/>
    <row r="3" spans="1:18" ht="15" thickBot="1" x14ac:dyDescent="0.35">
      <c r="A3" s="34" t="s">
        <v>58</v>
      </c>
    </row>
    <row r="4" spans="1:18" x14ac:dyDescent="0.3">
      <c r="B4" s="83" t="s">
        <v>54</v>
      </c>
      <c r="C4" s="84" t="s">
        <v>55</v>
      </c>
      <c r="D4" s="84" t="s">
        <v>89</v>
      </c>
      <c r="E4" s="84" t="s">
        <v>90</v>
      </c>
      <c r="F4" s="84" t="s">
        <v>91</v>
      </c>
      <c r="G4" s="85" t="s">
        <v>92</v>
      </c>
      <c r="I4" s="82"/>
      <c r="J4" s="84" t="s">
        <v>54</v>
      </c>
      <c r="K4" s="85" t="s">
        <v>55</v>
      </c>
    </row>
    <row r="5" spans="1:18" x14ac:dyDescent="0.3">
      <c r="B5" s="86">
        <v>11</v>
      </c>
      <c r="C5" s="35">
        <v>89</v>
      </c>
      <c r="D5" s="35">
        <f t="shared" ref="D5:D10" si="0">B5-$J$5</f>
        <v>-1.3333333333333339</v>
      </c>
      <c r="E5" s="35">
        <f t="shared" ref="E5:E10" si="1">C5-$K$5</f>
        <v>25.666666666666664</v>
      </c>
      <c r="F5" s="35">
        <f>D5*D5</f>
        <v>1.7777777777777795</v>
      </c>
      <c r="G5" s="87">
        <f>E5*E5</f>
        <v>658.7777777777776</v>
      </c>
      <c r="I5" s="93" t="s">
        <v>60</v>
      </c>
      <c r="J5" s="35">
        <f>AVERAGE(B5:B10)</f>
        <v>12.333333333333334</v>
      </c>
      <c r="K5" s="87">
        <f>AVERAGE(C5:C10)</f>
        <v>63.333333333333336</v>
      </c>
    </row>
    <row r="6" spans="1:18" x14ac:dyDescent="0.3">
      <c r="B6" s="86">
        <v>10</v>
      </c>
      <c r="C6" s="35">
        <v>121</v>
      </c>
      <c r="D6" s="35">
        <f t="shared" si="0"/>
        <v>-2.3333333333333339</v>
      </c>
      <c r="E6" s="35">
        <f t="shared" si="1"/>
        <v>57.666666666666664</v>
      </c>
      <c r="F6" s="35">
        <f t="shared" ref="F6:F10" si="2">D6*D6</f>
        <v>5.4444444444444473</v>
      </c>
      <c r="G6" s="87">
        <f t="shared" ref="G6:G10" si="3">E6*E6</f>
        <v>3325.4444444444443</v>
      </c>
      <c r="I6" s="93" t="s">
        <v>93</v>
      </c>
      <c r="J6" s="35">
        <f>_xlfn.STDEV.S(B5:B10)</f>
        <v>8.5009803356240443</v>
      </c>
      <c r="K6" s="87">
        <f>_xlfn.STDEV.S(C5:C10)</f>
        <v>47.538054931461659</v>
      </c>
    </row>
    <row r="7" spans="1:18" x14ac:dyDescent="0.3">
      <c r="B7" s="86">
        <v>2</v>
      </c>
      <c r="C7" s="35">
        <v>69</v>
      </c>
      <c r="D7" s="35">
        <f t="shared" si="0"/>
        <v>-10.333333333333334</v>
      </c>
      <c r="E7" s="35">
        <f t="shared" si="1"/>
        <v>5.6666666666666643</v>
      </c>
      <c r="F7" s="35">
        <f t="shared" si="2"/>
        <v>106.77777777777779</v>
      </c>
      <c r="G7" s="87">
        <f t="shared" si="3"/>
        <v>32.111111111111086</v>
      </c>
      <c r="I7" s="93" t="s">
        <v>107</v>
      </c>
      <c r="J7" s="35">
        <f>_xlfn.VAR.S(B5:B10)</f>
        <v>72.26666666666668</v>
      </c>
      <c r="K7" s="87">
        <f>_xlfn.VAR.S(C5:C10)</f>
        <v>2259.8666666666663</v>
      </c>
    </row>
    <row r="8" spans="1:18" ht="15" thickBot="1" x14ac:dyDescent="0.35">
      <c r="B8" s="86">
        <v>6</v>
      </c>
      <c r="C8" s="35">
        <v>89</v>
      </c>
      <c r="D8" s="35">
        <f t="shared" si="0"/>
        <v>-6.3333333333333339</v>
      </c>
      <c r="E8" s="35">
        <f t="shared" si="1"/>
        <v>25.666666666666664</v>
      </c>
      <c r="F8" s="35">
        <f t="shared" si="2"/>
        <v>40.111111111111121</v>
      </c>
      <c r="G8" s="87">
        <f t="shared" si="3"/>
        <v>658.7777777777776</v>
      </c>
      <c r="I8" s="94" t="s">
        <v>106</v>
      </c>
      <c r="J8" s="135">
        <f>K7/J7</f>
        <v>31.271217712177112</v>
      </c>
      <c r="K8" s="136"/>
    </row>
    <row r="9" spans="1:18" x14ac:dyDescent="0.3">
      <c r="B9" s="86">
        <v>23</v>
      </c>
      <c r="C9" s="35">
        <v>11</v>
      </c>
      <c r="D9" s="35">
        <f t="shared" si="0"/>
        <v>10.666666666666666</v>
      </c>
      <c r="E9" s="35">
        <f t="shared" si="1"/>
        <v>-52.333333333333336</v>
      </c>
      <c r="F9" s="35">
        <f t="shared" si="2"/>
        <v>113.77777777777777</v>
      </c>
      <c r="G9" s="87">
        <f t="shared" si="3"/>
        <v>2738.7777777777778</v>
      </c>
    </row>
    <row r="10" spans="1:18" ht="15" thickBot="1" x14ac:dyDescent="0.35">
      <c r="B10" s="86">
        <v>22</v>
      </c>
      <c r="C10" s="35">
        <v>1</v>
      </c>
      <c r="D10" s="35">
        <f t="shared" si="0"/>
        <v>9.6666666666666661</v>
      </c>
      <c r="E10" s="35">
        <f t="shared" si="1"/>
        <v>-62.333333333333336</v>
      </c>
      <c r="F10" s="35">
        <f t="shared" si="2"/>
        <v>93.444444444444429</v>
      </c>
      <c r="G10" s="87">
        <f t="shared" si="3"/>
        <v>3885.4444444444448</v>
      </c>
      <c r="I10" s="91" t="s">
        <v>39</v>
      </c>
      <c r="J10" s="35">
        <v>6</v>
      </c>
    </row>
    <row r="11" spans="1:18" ht="15" thickBot="1" x14ac:dyDescent="0.35">
      <c r="A11" s="34" t="s">
        <v>57</v>
      </c>
      <c r="B11" s="4">
        <f>SUM(B5:B10)</f>
        <v>74</v>
      </c>
      <c r="C11" s="88">
        <f>SUM(C5:C10)</f>
        <v>380</v>
      </c>
      <c r="D11" s="88"/>
      <c r="E11" s="88"/>
      <c r="F11" s="88">
        <f>SUM(F5:F10)</f>
        <v>361.33333333333337</v>
      </c>
      <c r="G11" s="5">
        <f>SUM(G5:G10)</f>
        <v>11299.333333333334</v>
      </c>
      <c r="I11" s="91" t="s">
        <v>126</v>
      </c>
      <c r="J11" s="35">
        <f xml:space="preserve"> J10-1</f>
        <v>5</v>
      </c>
    </row>
    <row r="12" spans="1:18" ht="15" thickBot="1" x14ac:dyDescent="0.35"/>
    <row r="13" spans="1:18" ht="15" thickBot="1" x14ac:dyDescent="0.35">
      <c r="A13" s="11" t="s">
        <v>65</v>
      </c>
      <c r="E13" s="90" t="s">
        <v>109</v>
      </c>
      <c r="F13" s="70" t="s">
        <v>110</v>
      </c>
      <c r="G13" s="91">
        <f>J5-K5</f>
        <v>-51</v>
      </c>
      <c r="I13" s="137" t="s">
        <v>115</v>
      </c>
      <c r="J13" s="138"/>
      <c r="K13" s="139"/>
    </row>
    <row r="14" spans="1:18" ht="15" thickBot="1" x14ac:dyDescent="0.35">
      <c r="A14" s="69" t="s">
        <v>108</v>
      </c>
      <c r="B14" s="65">
        <f>(6-1)*(J7) + ( 6-1) * (K7)</f>
        <v>11660.666666666666</v>
      </c>
      <c r="C14" s="29">
        <f>6+6-2</f>
        <v>10</v>
      </c>
      <c r="E14" s="22"/>
      <c r="F14" s="70" t="s">
        <v>113</v>
      </c>
      <c r="G14" s="92">
        <f>C15/J10</f>
        <v>194.34444444444443</v>
      </c>
      <c r="I14" s="95"/>
      <c r="J14" s="96" t="s">
        <v>116</v>
      </c>
      <c r="K14" s="97" t="s">
        <v>117</v>
      </c>
    </row>
    <row r="15" spans="1:18" ht="15" thickBot="1" x14ac:dyDescent="0.35">
      <c r="A15" s="18"/>
      <c r="B15" s="66"/>
      <c r="C15" s="30">
        <f>B14/C14</f>
        <v>1166.0666666666666</v>
      </c>
      <c r="E15" s="22"/>
      <c r="F15" s="70" t="s">
        <v>114</v>
      </c>
      <c r="G15" s="92">
        <f>C15/J10</f>
        <v>194.34444444444443</v>
      </c>
      <c r="I15" s="98" t="s">
        <v>11</v>
      </c>
      <c r="J15" s="100">
        <v>12.333333333333334</v>
      </c>
      <c r="K15" s="101">
        <v>63.333333333333336</v>
      </c>
    </row>
    <row r="16" spans="1:18" x14ac:dyDescent="0.3">
      <c r="E16" s="22"/>
      <c r="F16" s="70" t="s">
        <v>111</v>
      </c>
      <c r="G16" s="92">
        <f>SUM(G14:G15)</f>
        <v>388.68888888888887</v>
      </c>
      <c r="I16" s="98" t="s">
        <v>74</v>
      </c>
      <c r="J16" s="100">
        <v>72.26666666666668</v>
      </c>
      <c r="K16" s="101">
        <v>2259.8666666666663</v>
      </c>
    </row>
    <row r="17" spans="4:11" x14ac:dyDescent="0.3">
      <c r="D17" s="68"/>
      <c r="E17" s="22"/>
      <c r="F17" s="70" t="s">
        <v>112</v>
      </c>
      <c r="G17" s="92">
        <f>SQRT(G16)</f>
        <v>19.71519436599317</v>
      </c>
      <c r="I17" s="98" t="s">
        <v>118</v>
      </c>
      <c r="J17" s="100">
        <v>6</v>
      </c>
      <c r="K17" s="101">
        <v>6</v>
      </c>
    </row>
    <row r="18" spans="4:11" ht="15" thickBot="1" x14ac:dyDescent="0.35">
      <c r="E18" s="22"/>
      <c r="F18" s="59"/>
      <c r="G18" s="23"/>
      <c r="I18" s="98" t="s">
        <v>119</v>
      </c>
      <c r="J18" s="100">
        <v>-0.76742868327675162</v>
      </c>
      <c r="K18" s="101"/>
    </row>
    <row r="19" spans="4:11" ht="15" thickBot="1" x14ac:dyDescent="0.35">
      <c r="E19" s="90" t="s">
        <v>65</v>
      </c>
      <c r="F19" s="91">
        <f>G13/G17</f>
        <v>-2.586837291747432</v>
      </c>
      <c r="G19" s="23"/>
      <c r="I19" s="98" t="s">
        <v>120</v>
      </c>
      <c r="J19" s="100">
        <v>0</v>
      </c>
      <c r="K19" s="101"/>
    </row>
    <row r="20" spans="4:11" ht="15" thickBot="1" x14ac:dyDescent="0.35">
      <c r="E20" s="18"/>
      <c r="F20" s="63"/>
      <c r="G20" s="25"/>
      <c r="I20" s="98" t="s">
        <v>81</v>
      </c>
      <c r="J20" s="100">
        <v>5</v>
      </c>
      <c r="K20" s="101"/>
    </row>
    <row r="21" spans="4:11" x14ac:dyDescent="0.3">
      <c r="I21" s="98" t="s">
        <v>121</v>
      </c>
      <c r="J21" s="100">
        <v>-2.2991018079730634</v>
      </c>
      <c r="K21" s="101"/>
    </row>
    <row r="22" spans="4:11" x14ac:dyDescent="0.3">
      <c r="I22" s="98" t="s">
        <v>122</v>
      </c>
      <c r="J22" s="100">
        <v>3.4925375361523167E-2</v>
      </c>
      <c r="K22" s="101"/>
    </row>
    <row r="23" spans="4:11" x14ac:dyDescent="0.3">
      <c r="I23" s="98" t="s">
        <v>123</v>
      </c>
      <c r="J23" s="100">
        <v>2.0150483733330233</v>
      </c>
      <c r="K23" s="101"/>
    </row>
    <row r="24" spans="4:11" x14ac:dyDescent="0.3">
      <c r="I24" s="98" t="s">
        <v>124</v>
      </c>
      <c r="J24" s="100">
        <v>6.9850750723046334E-2</v>
      </c>
      <c r="K24" s="101"/>
    </row>
    <row r="25" spans="4:11" ht="15" thickBot="1" x14ac:dyDescent="0.35">
      <c r="I25" s="99" t="s">
        <v>125</v>
      </c>
      <c r="J25" s="102">
        <v>2.570581835636315</v>
      </c>
      <c r="K25" s="103"/>
    </row>
  </sheetData>
  <mergeCells count="3">
    <mergeCell ref="A1:R1"/>
    <mergeCell ref="J8:K8"/>
    <mergeCell ref="I13:K13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 </vt:lpstr>
      <vt:lpstr>Question 2</vt:lpstr>
      <vt:lpstr>Question 5 </vt:lpstr>
      <vt:lpstr>Question 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Modasiya</dc:creator>
  <cp:lastModifiedBy>Harsh Modasiya</cp:lastModifiedBy>
  <dcterms:created xsi:type="dcterms:W3CDTF">2023-04-05T19:22:33Z</dcterms:created>
  <dcterms:modified xsi:type="dcterms:W3CDTF">2023-04-08T05:41:06Z</dcterms:modified>
</cp:coreProperties>
</file>