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4c0721ad86d31/Desktop/class/excel/ASSIGNMENT/"/>
    </mc:Choice>
  </mc:AlternateContent>
  <xr:revisionPtr revIDLastSave="7" documentId="13_ncr:1_{446F78FA-F421-4FF9-8A5A-6164F84D1E2E}" xr6:coauthVersionLast="47" xr6:coauthVersionMax="47" xr10:uidLastSave="{A018A487-A784-4220-BEA6-CD9D374F1E80}"/>
  <bookViews>
    <workbookView xWindow="-108" yWindow="-108" windowWidth="23256" windowHeight="12456" activeTab="3" xr2:uid="{96BF1718-5CDB-418B-AB62-AFB6CF1C956B}"/>
  </bookViews>
  <sheets>
    <sheet name="Question 1 " sheetId="1" r:id="rId1"/>
    <sheet name="Question 2" sheetId="2" r:id="rId2"/>
    <sheet name="Question 5 " sheetId="3" r:id="rId3"/>
    <sheet name="Question 6 " sheetId="4" r:id="rId4"/>
  </sheets>
  <externalReferences>
    <externalReference r:id="rId5"/>
  </externalReferences>
  <definedNames>
    <definedName name="_xlchart.v1.0" hidden="1">'Question 1 '!$A$6</definedName>
    <definedName name="_xlchart.v1.1" hidden="1">'Question 1 '!$A$7:$A$22</definedName>
    <definedName name="_xlchart.v1.10" hidden="1">'Question 5 '!$A$5:$A$10</definedName>
    <definedName name="_xlchart.v1.11" hidden="1">'Question 5 '!$B$4</definedName>
    <definedName name="_xlchart.v1.12" hidden="1">'Question 5 '!$B$5:$B$10</definedName>
    <definedName name="_xlchart.v1.13" hidden="1">'Question 5 '!$C$4</definedName>
    <definedName name="_xlchart.v1.14" hidden="1">'Question 5 '!$C$5:$C$10</definedName>
    <definedName name="_xlchart.v1.15" hidden="1">'Question 5 '!$D$4</definedName>
    <definedName name="_xlchart.v1.16" hidden="1">'Question 5 '!$D$5:$D$10</definedName>
    <definedName name="_xlchart.v1.17" hidden="1">'Question 5 '!$A$5:$A$10</definedName>
    <definedName name="_xlchart.v1.18" hidden="1">'Question 5 '!$B$4</definedName>
    <definedName name="_xlchart.v1.19" hidden="1">'Question 5 '!$B$5:$B$10</definedName>
    <definedName name="_xlchart.v1.2" hidden="1">'Question 1 '!$B$6</definedName>
    <definedName name="_xlchart.v1.20" hidden="1">'Question 5 '!$C$4</definedName>
    <definedName name="_xlchart.v1.21" hidden="1">'Question 5 '!$C$5:$C$10</definedName>
    <definedName name="_xlchart.v1.22" hidden="1">'Question 5 '!$D$4</definedName>
    <definedName name="_xlchart.v1.23" hidden="1">'Question 5 '!$D$5:$D$10</definedName>
    <definedName name="_xlchart.v1.24" hidden="1">'Question 6 '!$B$4</definedName>
    <definedName name="_xlchart.v1.25" hidden="1">'Question 6 '!$B$5:$B$10</definedName>
    <definedName name="_xlchart.v1.26" hidden="1">'Question 6 '!$C$4</definedName>
    <definedName name="_xlchart.v1.27" hidden="1">'Question 6 '!$C$5:$C$10</definedName>
    <definedName name="_xlchart.v1.28" hidden="1">'Question 6 '!$B$4</definedName>
    <definedName name="_xlchart.v1.29" hidden="1">'Question 6 '!$B$5:$B$10</definedName>
    <definedName name="_xlchart.v1.3" hidden="1">'Question 1 '!$B$7:$B$22</definedName>
    <definedName name="_xlchart.v1.30" hidden="1">'Question 6 '!$C$4</definedName>
    <definedName name="_xlchart.v1.31" hidden="1">'Question 6 '!$C$5:$C$10</definedName>
    <definedName name="_xlchart.v1.4" hidden="1">'Question 1 '!$A$6</definedName>
    <definedName name="_xlchart.v1.5" hidden="1">'Question 1 '!$A$7:$A$22</definedName>
    <definedName name="_xlchart.v1.6" hidden="1">'Question 1 '!$B$6</definedName>
    <definedName name="_xlchart.v1.7" hidden="1">'Question 1 '!$B$7:$B$22</definedName>
    <definedName name="_xlchart.v1.8" hidden="1">'[1]Sum 3'!$A$3:$A$16</definedName>
    <definedName name="_xlchart.v1.9" hidden="1">'Question 2'!$A$4:$A$17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1" l="1"/>
  <c r="F20" i="4"/>
  <c r="C14" i="4" l="1"/>
  <c r="G16" i="4"/>
  <c r="F17" i="4" s="1"/>
  <c r="G15" i="4"/>
  <c r="F16" i="4"/>
  <c r="B14" i="4" s="1"/>
  <c r="C15" i="4" s="1"/>
  <c r="F15" i="4"/>
  <c r="G14" i="4"/>
  <c r="E5" i="4" s="1"/>
  <c r="G5" i="4" s="1"/>
  <c r="F14" i="4"/>
  <c r="D6" i="4" s="1"/>
  <c r="F6" i="4" s="1"/>
  <c r="C11" i="4"/>
  <c r="B11" i="4"/>
  <c r="C19" i="4" l="1"/>
  <c r="C18" i="4"/>
  <c r="C20" i="4" s="1"/>
  <c r="C21" i="4" s="1"/>
  <c r="C17" i="4"/>
  <c r="E6" i="4"/>
  <c r="G6" i="4" s="1"/>
  <c r="E7" i="4"/>
  <c r="G7" i="4" s="1"/>
  <c r="E8" i="4"/>
  <c r="G8" i="4" s="1"/>
  <c r="D7" i="4"/>
  <c r="F7" i="4" s="1"/>
  <c r="D8" i="4"/>
  <c r="F8" i="4" s="1"/>
  <c r="E9" i="4"/>
  <c r="G9" i="4" s="1"/>
  <c r="E10" i="4"/>
  <c r="G10" i="4" s="1"/>
  <c r="D5" i="4"/>
  <c r="F5" i="4" s="1"/>
  <c r="D9" i="4"/>
  <c r="F9" i="4" s="1"/>
  <c r="D10" i="4"/>
  <c r="F10" i="4" s="1"/>
  <c r="B23" i="4" l="1"/>
  <c r="G11" i="4"/>
  <c r="F11" i="4"/>
  <c r="B18" i="3" l="1"/>
  <c r="G14" i="3"/>
  <c r="F14" i="3"/>
  <c r="E14" i="3"/>
  <c r="B16" i="3"/>
  <c r="H7" i="3" s="1"/>
  <c r="K7" i="3" s="1"/>
  <c r="B15" i="3"/>
  <c r="G10" i="3" s="1"/>
  <c r="J10" i="3" s="1"/>
  <c r="B14" i="3"/>
  <c r="F8" i="3" s="1"/>
  <c r="I8" i="3" s="1"/>
  <c r="D11" i="3"/>
  <c r="C11" i="3"/>
  <c r="B11" i="3"/>
  <c r="E10" i="3"/>
  <c r="E9" i="3"/>
  <c r="E8" i="3"/>
  <c r="E7" i="3"/>
  <c r="E6" i="3"/>
  <c r="E5" i="3"/>
  <c r="H4" i="2"/>
  <c r="B33" i="2"/>
  <c r="B26" i="2" a="1"/>
  <c r="B26" i="2" s="1"/>
  <c r="B24" i="2"/>
  <c r="B22" i="2"/>
  <c r="B20" i="2"/>
  <c r="D22" i="2" s="1"/>
  <c r="E22" i="2" s="1"/>
  <c r="E8" i="2"/>
  <c r="E5" i="2"/>
  <c r="B4" i="2" a="1"/>
  <c r="B4" i="2" s="1"/>
  <c r="B19" i="3" l="1"/>
  <c r="B20" i="3" s="1"/>
  <c r="G16" i="3"/>
  <c r="F16" i="3"/>
  <c r="F9" i="3"/>
  <c r="I9" i="3" s="1"/>
  <c r="F10" i="3"/>
  <c r="I10" i="3" s="1"/>
  <c r="E15" i="3"/>
  <c r="E16" i="3"/>
  <c r="F5" i="3"/>
  <c r="I5" i="3" s="1"/>
  <c r="F6" i="3"/>
  <c r="I6" i="3" s="1"/>
  <c r="G5" i="3"/>
  <c r="J5" i="3" s="1"/>
  <c r="G6" i="3"/>
  <c r="J6" i="3" s="1"/>
  <c r="G7" i="3"/>
  <c r="J7" i="3" s="1"/>
  <c r="G8" i="3"/>
  <c r="J8" i="3" s="1"/>
  <c r="G9" i="3"/>
  <c r="J9" i="3" s="1"/>
  <c r="F7" i="3"/>
  <c r="I7" i="3" s="1"/>
  <c r="H8" i="3"/>
  <c r="K8" i="3" s="1"/>
  <c r="H9" i="3"/>
  <c r="K9" i="3" s="1"/>
  <c r="H5" i="3"/>
  <c r="K5" i="3" s="1"/>
  <c r="H6" i="3"/>
  <c r="K6" i="3" s="1"/>
  <c r="H10" i="3"/>
  <c r="K10" i="3" s="1"/>
  <c r="E11" i="3"/>
  <c r="D12" i="2"/>
  <c r="E12" i="2" s="1"/>
  <c r="D13" i="2"/>
  <c r="E13" i="2" s="1"/>
  <c r="D14" i="2"/>
  <c r="E14" i="2" s="1"/>
  <c r="D18" i="2"/>
  <c r="E18" i="2" s="1"/>
  <c r="D19" i="2"/>
  <c r="E19" i="2" s="1"/>
  <c r="D23" i="2"/>
  <c r="E23" i="2" s="1"/>
  <c r="D24" i="2"/>
  <c r="E24" i="2" s="1"/>
  <c r="D20" i="2"/>
  <c r="E20" i="2" s="1"/>
  <c r="D25" i="2"/>
  <c r="E25" i="2" s="1"/>
  <c r="D15" i="2"/>
  <c r="E15" i="2" s="1"/>
  <c r="D21" i="2"/>
  <c r="E21" i="2" s="1"/>
  <c r="D16" i="2"/>
  <c r="E16" i="2" s="1"/>
  <c r="D17" i="2"/>
  <c r="E17" i="2" s="1"/>
  <c r="E17" i="3" l="1"/>
  <c r="K11" i="3"/>
  <c r="J11" i="3"/>
  <c r="I11" i="3"/>
  <c r="B22" i="3" s="1"/>
  <c r="C27" i="3" s="1"/>
  <c r="E26" i="2"/>
  <c r="H7" i="2" s="1"/>
  <c r="E20" i="3" l="1"/>
  <c r="E24" i="3" s="1"/>
  <c r="E21" i="3"/>
  <c r="F24" i="3" s="1"/>
  <c r="E19" i="3"/>
  <c r="D24" i="3" s="1"/>
  <c r="B35" i="1"/>
  <c r="B32" i="1"/>
  <c r="B31" i="1"/>
  <c r="G24" i="3" l="1"/>
  <c r="C28" i="3" s="1"/>
  <c r="C29" i="3" s="1"/>
  <c r="B28" i="1"/>
  <c r="D19" i="1" s="1"/>
  <c r="F19" i="1" s="1"/>
  <c r="B27" i="1"/>
  <c r="C7" i="1" s="1"/>
  <c r="E7" i="1" s="1"/>
  <c r="B23" i="1"/>
  <c r="A23" i="1"/>
  <c r="C17" i="1" l="1"/>
  <c r="E1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C12" i="1"/>
  <c r="E12" i="1" s="1"/>
  <c r="D14" i="1"/>
  <c r="F14" i="1" s="1"/>
  <c r="C13" i="1"/>
  <c r="E13" i="1" s="1"/>
  <c r="D20" i="1"/>
  <c r="F20" i="1" s="1"/>
  <c r="C14" i="1"/>
  <c r="E14" i="1" s="1"/>
  <c r="D21" i="1"/>
  <c r="F21" i="1" s="1"/>
  <c r="C15" i="1"/>
  <c r="E15" i="1" s="1"/>
  <c r="D22" i="1"/>
  <c r="F22" i="1" s="1"/>
  <c r="C16" i="1"/>
  <c r="E16" i="1" s="1"/>
  <c r="C18" i="1"/>
  <c r="E18" i="1" s="1"/>
  <c r="C19" i="1"/>
  <c r="E19" i="1" s="1"/>
  <c r="D15" i="1"/>
  <c r="F15" i="1" s="1"/>
  <c r="C8" i="1"/>
  <c r="E8" i="1" s="1"/>
  <c r="C20" i="1"/>
  <c r="E20" i="1" s="1"/>
  <c r="D16" i="1"/>
  <c r="F16" i="1" s="1"/>
  <c r="C9" i="1"/>
  <c r="E9" i="1" s="1"/>
  <c r="C21" i="1"/>
  <c r="E21" i="1" s="1"/>
  <c r="D17" i="1"/>
  <c r="F17" i="1" s="1"/>
  <c r="C10" i="1"/>
  <c r="E10" i="1" s="1"/>
  <c r="C22" i="1"/>
  <c r="E22" i="1" s="1"/>
  <c r="D18" i="1"/>
  <c r="F18" i="1" s="1"/>
  <c r="C11" i="1"/>
  <c r="E11" i="1" s="1"/>
  <c r="D7" i="1"/>
  <c r="F7" i="1" s="1"/>
  <c r="F23" i="1" l="1"/>
  <c r="E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H5" authorId="0" shapeId="0" xr:uid="{03DBA9A1-85A7-48B7-B621-9908B46AE486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analysis with the help of data analysis function 
</t>
        </r>
      </text>
    </comment>
    <comment ref="K5" authorId="0" shapeId="0" xr:uid="{839500CE-B1B4-49FF-9781-8748F23EF451}">
      <text>
        <r>
          <rPr>
            <b/>
            <sz val="9"/>
            <color indexed="81"/>
            <rFont val="Tahoma"/>
            <family val="2"/>
          </rPr>
          <t xml:space="preserve">Harsh Modasiya:
</t>
        </r>
        <r>
          <rPr>
            <sz val="9"/>
            <color indexed="81"/>
            <rFont val="Tahoma"/>
            <family val="2"/>
          </rPr>
          <t xml:space="preserve">for find analysis with the help of data analysis function 
</t>
        </r>
      </text>
    </comment>
    <comment ref="C6" authorId="0" shapeId="0" xr:uid="{A17BD8B8-6708-4AC3-A6D7-68F011FFF9AF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x - x̅) with the help of formula ( x - mean of x )
</t>
        </r>
      </text>
    </comment>
    <comment ref="D6" authorId="0" shapeId="0" xr:uid="{366AB738-6825-4C6B-9258-335C64B5091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y - y̅) with the help of formula ( y - mean of y )
</t>
        </r>
      </text>
    </comment>
    <comment ref="E6" authorId="0" shapeId="0" xr:uid="{9D247BBD-99F5-450B-BFFD-B01FE2A023C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for find ( x - x̅)² = multiply the value of ( x - x̅)
</t>
        </r>
      </text>
    </comment>
    <comment ref="F6" authorId="0" shapeId="0" xr:uid="{C5DA4967-9548-4997-9915-255B9C1834E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For find value of ( y - y̅ )² = multiply the value of ( y - y̅ )</t>
        </r>
      </text>
    </comment>
    <comment ref="A23" authorId="0" shapeId="0" xr:uid="{D7F69149-033D-4805-95FB-086366E932F0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Total with the help of Sum Function</t>
        </r>
      </text>
    </comment>
    <comment ref="B23" authorId="0" shapeId="0" xr:uid="{6171D48C-45AD-443B-BFC4-A7A57D7D645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total with the help of Sum function 
</t>
        </r>
      </text>
    </comment>
    <comment ref="A26" authorId="0" shapeId="0" xr:uid="{65038A4F-15A8-42DC-B9FA-DD26847E3322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Mean with the help of Average function 
</t>
        </r>
      </text>
    </comment>
    <comment ref="A30" authorId="0" shapeId="0" xr:uid="{6114D51A-E79B-4881-BDF2-176B79FBFE54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Variance with the Help of Var Function 
</t>
        </r>
      </text>
    </comment>
    <comment ref="A34" authorId="0" shapeId="0" xr:uid="{91886C6C-4220-4C35-86CC-E115171224D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Standard Deviation with the help of Stdev Function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D4" authorId="0" shapeId="0" xr:uid="{EA4EEBEB-CC19-4927-930E-69D36934031E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STATING POINT TO FIND CENTRAL LIMIT FOR STARING POINT</t>
        </r>
      </text>
    </comment>
    <comment ref="G4" authorId="0" shapeId="0" xr:uid="{CE79FCC8-E7DD-4B65-AF67-F6F3CB97679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VARIENCE WITH THE HELP OF VAR FUNCTION 
</t>
        </r>
      </text>
    </comment>
    <comment ref="D7" authorId="0" shapeId="0" xr:uid="{8749A206-B139-4D33-852F-238E46F29A16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ENDING POINT TO FIND CENTRAL LIMIT FOR END
</t>
        </r>
      </text>
    </comment>
    <comment ref="G7" authorId="0" shapeId="0" xr:uid="{D7BF0109-5885-49BF-9C2F-9F7F5F41B74A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STANDARD DEVIATION WITH THE HELP OF STDEV FUNCTION </t>
        </r>
      </text>
    </comment>
    <comment ref="D11" authorId="0" shapeId="0" xr:uid="{3FE0A627-F229-4520-A625-1A27C0ECDE8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x - x̅) with the help of formula ( x - mean of x )</t>
        </r>
      </text>
    </comment>
    <comment ref="E11" authorId="0" shapeId="0" xr:uid="{79A5701A-8D89-4040-AB28-30BA7EBE8A74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y - y̅) with the help of formula ( y - mean of y )</t>
        </r>
      </text>
    </comment>
    <comment ref="G11" authorId="0" shapeId="0" xr:uid="{7436F050-F3A9-4498-8B19-B50D8286E1D8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ANALYSIS USING OF DATA A NALYSIS FUNCTION 
</t>
        </r>
      </text>
    </comment>
    <comment ref="A20" authorId="0" shapeId="0" xr:uid="{38D110C7-0DBC-4A5B-9197-2F40A35A15F5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TOTAL NUMBER OF SAMPLE
</t>
        </r>
      </text>
    </comment>
    <comment ref="A22" authorId="0" shapeId="0" xr:uid="{173AEAE8-57E6-420B-81F7-52A6C796FAD2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MEAN USE OF AVERAGE  FUNCTION
</t>
        </r>
      </text>
    </comment>
    <comment ref="A24" authorId="0" shapeId="0" xr:uid="{F0707A41-C2FD-47BF-9FCE-1EF5A2AC2697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MEDIAN USE OF MEDIAN FUNCTION
</t>
        </r>
      </text>
    </comment>
    <comment ref="A26" authorId="0" shapeId="0" xr:uid="{8A3EDCF4-47A2-42B9-B3DD-D166DDE2F0B9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MODE USE OF MOD.MULTI FUNCTION</t>
        </r>
      </text>
    </comment>
    <comment ref="A32" authorId="0" shapeId="0" xr:uid="{8A50CAC7-436D-4EA7-9DD3-CB7DED6939D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INTERQUARTILE RANGE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A13" authorId="0" shapeId="0" xr:uid="{03017BBE-F2B7-45B7-9166-F12E3584144B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MEAN USE OF AVERAGE  FUNCTION
</t>
        </r>
      </text>
    </comment>
    <comment ref="A22" authorId="0" shapeId="0" xr:uid="{A4833683-DCDE-4A6E-B620-F19EDEE44EC2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( X - X̅)² + ( Y - Y̅)² + ( Z - Z̅)²</t>
        </r>
      </text>
    </comment>
    <comment ref="B27" authorId="0" shapeId="0" xr:uid="{9A0EF77E-9EBD-4A45-B031-C082A6F88A9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MSSW = Ssa / N - K
</t>
        </r>
      </text>
    </comment>
    <comment ref="B28" authorId="0" shapeId="0" xr:uid="{5AF5711F-F7BA-43E0-9178-C5B88DEB398F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MSSB = SUM OF SSB DIVIDED BY ( K - 1)</t>
        </r>
      </text>
    </comment>
    <comment ref="B29" authorId="0" shapeId="0" xr:uid="{96B98C26-0CD3-49C9-892D-B34A084B1064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 TEST = ANOVA = ( MSSB ) DIVIDED ( MSSW)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A14" authorId="0" shapeId="0" xr:uid="{92209DA9-9773-454F-8758-C4E6E75E4020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(N1 - 1)S²X + (N2 - 1) S²Y / N1 + N2 - 2 </t>
        </r>
      </text>
    </comment>
    <comment ref="A17" authorId="0" shapeId="0" xr:uid="{83C8D9A6-C51B-4808-917F-60C3181CE677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( X̅ - Y̅ ) / (√S²P/N1) + (√S²P/N2)
</t>
        </r>
      </text>
    </comment>
    <comment ref="E20" authorId="0" shapeId="0" xr:uid="{B204DBDE-34F2-4618-8D89-8EC2F8FC6CEA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DF = N - 1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<sst xmlns="http://schemas.openxmlformats.org/spreadsheetml/2006/main" count="193" uniqueCount="128">
  <si>
    <t>Question 1  For the given data find mean, standard deviation and variance.</t>
  </si>
  <si>
    <t>Dataset:</t>
  </si>
  <si>
    <t>x</t>
  </si>
  <si>
    <t>y</t>
  </si>
  <si>
    <t xml:space="preserve">Mean </t>
  </si>
  <si>
    <t xml:space="preserve">variance </t>
  </si>
  <si>
    <t xml:space="preserve">Standard Deviation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</si>
  <si>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</si>
  <si>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</si>
  <si>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</si>
  <si>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</si>
  <si>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</si>
  <si>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</si>
  <si>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</si>
  <si>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</si>
  <si>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</si>
  <si>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</si>
  <si>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</si>
  <si>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</si>
  <si>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</si>
  <si>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</si>
  <si>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</si>
  <si>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</si>
  <si>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 xml:space="preserve">Data Analysis of x </t>
  </si>
  <si>
    <t xml:space="preserve">Data Analysis of y </t>
  </si>
  <si>
    <t xml:space="preserve">  </t>
  </si>
  <si>
    <t xml:space="preserve">Question 2 From the given data, take a sample and find mean, standard deviation and variance for population in excel. Also, validate Central Limit </t>
  </si>
  <si>
    <t xml:space="preserve">DATA SET </t>
  </si>
  <si>
    <t>SORT</t>
  </si>
  <si>
    <t xml:space="preserve">STARTING POINT </t>
  </si>
  <si>
    <t>Q1 - 1.5(IQR)</t>
  </si>
  <si>
    <t xml:space="preserve">VARIENCE </t>
  </si>
  <si>
    <t xml:space="preserve">ENDING POINT </t>
  </si>
  <si>
    <t>Q3 + 1.5(IQR)</t>
  </si>
  <si>
    <t>STANDARD DEVIATION</t>
  </si>
  <si>
    <t>N</t>
  </si>
  <si>
    <t>MEAN</t>
  </si>
  <si>
    <t xml:space="preserve">MEDIAN </t>
  </si>
  <si>
    <t xml:space="preserve">MODE </t>
  </si>
  <si>
    <t>Q1</t>
  </si>
  <si>
    <t>Q3</t>
  </si>
  <si>
    <t>IQR</t>
  </si>
  <si>
    <t>Q3 - Q1</t>
  </si>
  <si>
    <r>
      <t>(X-X</t>
    </r>
    <r>
      <rPr>
        <b/>
        <sz val="11"/>
        <color theme="1"/>
        <rFont val="Calibri"/>
        <family val="2"/>
      </rPr>
      <t>̅)</t>
    </r>
  </si>
  <si>
    <r>
      <t>(X-X</t>
    </r>
    <r>
      <rPr>
        <b/>
        <sz val="11"/>
        <color theme="1"/>
        <rFont val="Calibri"/>
        <family val="2"/>
      </rPr>
      <t>̅)²</t>
    </r>
  </si>
  <si>
    <t xml:space="preserve">DATA ANALYSIS </t>
  </si>
  <si>
    <t>Question 5   Perform One-way and two-way ANOVA on the dataset as discussed in class using formulae as well as ANOVA 
function in excel.</t>
  </si>
  <si>
    <t>A</t>
  </si>
  <si>
    <t>B</t>
  </si>
  <si>
    <t>C</t>
  </si>
  <si>
    <t>X</t>
  </si>
  <si>
    <t>Y</t>
  </si>
  <si>
    <t>Z</t>
  </si>
  <si>
    <t xml:space="preserve">TOTAL </t>
  </si>
  <si>
    <t>DATASET</t>
  </si>
  <si>
    <t>DATASET:</t>
  </si>
  <si>
    <t xml:space="preserve">MEAN </t>
  </si>
  <si>
    <t>Xg</t>
  </si>
  <si>
    <t>K</t>
  </si>
  <si>
    <t>SSa</t>
  </si>
  <si>
    <t>SSb</t>
  </si>
  <si>
    <t xml:space="preserve">FORMULA </t>
  </si>
  <si>
    <t xml:space="preserve">MSSW </t>
  </si>
  <si>
    <t xml:space="preserve">MSSB </t>
  </si>
  <si>
    <t>F</t>
  </si>
  <si>
    <t xml:space="preserve">F TEST </t>
  </si>
  <si>
    <t>Question 6  Perform t-test on the dataset as discussed in class using t-test function in excel.</t>
  </si>
  <si>
    <t>SUMMARY</t>
  </si>
  <si>
    <t>Groups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</si>
  <si>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</si>
  <si>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</si>
  <si>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</si>
  <si>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</si>
  <si>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</si>
  <si>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</si>
  <si>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</si>
  <si>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</si>
  <si>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</si>
  <si>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</si>
  <si>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</si>
  <si>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</si>
  <si>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</si>
  <si>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</si>
  <si>
    <t>Total</t>
  </si>
  <si>
    <t>Anova: Single Factor ( ANALYSIS)</t>
  </si>
  <si>
    <r>
      <t>( X - X</t>
    </r>
    <r>
      <rPr>
        <sz val="11"/>
        <color theme="1"/>
        <rFont val="Calibri"/>
        <family val="2"/>
      </rPr>
      <t>̅ )</t>
    </r>
  </si>
  <si>
    <r>
      <t>( Y - Y</t>
    </r>
    <r>
      <rPr>
        <sz val="11"/>
        <color theme="1"/>
        <rFont val="Calibri"/>
        <family val="2"/>
      </rPr>
      <t xml:space="preserve">̅ ) </t>
    </r>
  </si>
  <si>
    <r>
      <t>( X - X</t>
    </r>
    <r>
      <rPr>
        <sz val="11"/>
        <color theme="1"/>
        <rFont val="Calibri"/>
        <family val="2"/>
      </rPr>
      <t>̅ )</t>
    </r>
    <r>
      <rPr>
        <sz val="11"/>
        <color theme="1"/>
        <rFont val="Calibri"/>
        <family val="2"/>
        <scheme val="minor"/>
      </rPr>
      <t>²</t>
    </r>
  </si>
  <si>
    <r>
      <t>( Y - Y</t>
    </r>
    <r>
      <rPr>
        <sz val="11"/>
        <color theme="1"/>
        <rFont val="Calibri"/>
        <family val="2"/>
      </rPr>
      <t xml:space="preserve">̅ ) </t>
    </r>
    <r>
      <rPr>
        <sz val="11"/>
        <color theme="1"/>
        <rFont val="Calibri"/>
        <family val="2"/>
        <scheme val="minor"/>
      </rPr>
      <t>²</t>
    </r>
  </si>
  <si>
    <t xml:space="preserve">STANDARD DEVIATION </t>
  </si>
  <si>
    <r>
      <t>( X -X</t>
    </r>
    <r>
      <rPr>
        <b/>
        <sz val="11"/>
        <color theme="1"/>
        <rFont val="Calibri"/>
        <family val="2"/>
      </rPr>
      <t>̅ )</t>
    </r>
  </si>
  <si>
    <r>
      <t>( Y - Y</t>
    </r>
    <r>
      <rPr>
        <b/>
        <sz val="11"/>
        <color theme="1"/>
        <rFont val="Calibri"/>
        <family val="2"/>
      </rPr>
      <t>̅ )</t>
    </r>
  </si>
  <si>
    <r>
      <t>( Z - Z</t>
    </r>
    <r>
      <rPr>
        <b/>
        <sz val="11"/>
        <color theme="1"/>
        <rFont val="Calibri"/>
        <family val="2"/>
      </rPr>
      <t>̅ )</t>
    </r>
  </si>
  <si>
    <r>
      <t>( X - X</t>
    </r>
    <r>
      <rPr>
        <b/>
        <sz val="11"/>
        <color theme="1"/>
        <rFont val="Calibri"/>
        <family val="2"/>
      </rPr>
      <t>̅)²</t>
    </r>
  </si>
  <si>
    <r>
      <t>( Y -Y</t>
    </r>
    <r>
      <rPr>
        <b/>
        <sz val="11"/>
        <color theme="1"/>
        <rFont val="Calibri"/>
        <family val="2"/>
      </rPr>
      <t>̅)²</t>
    </r>
  </si>
  <si>
    <r>
      <t>( Z - Z</t>
    </r>
    <r>
      <rPr>
        <b/>
        <sz val="11"/>
        <color theme="1"/>
        <rFont val="Calibri"/>
        <family val="2"/>
      </rPr>
      <t>̅)²</t>
    </r>
  </si>
  <si>
    <r>
      <t>X</t>
    </r>
    <r>
      <rPr>
        <b/>
        <sz val="11"/>
        <color theme="1"/>
        <rFont val="Calibri"/>
        <family val="2"/>
      </rPr>
      <t>̅</t>
    </r>
    <r>
      <rPr>
        <b/>
        <sz val="11"/>
        <color theme="1"/>
        <rFont val="Calibri"/>
        <family val="2"/>
        <scheme val="minor"/>
      </rPr>
      <t>G</t>
    </r>
  </si>
  <si>
    <r>
      <t>X</t>
    </r>
    <r>
      <rPr>
        <b/>
        <sz val="11"/>
        <color theme="1"/>
        <rFont val="Calibri"/>
        <family val="2"/>
      </rPr>
      <t>̅g</t>
    </r>
  </si>
  <si>
    <r>
      <t>X</t>
    </r>
    <r>
      <rPr>
        <b/>
        <sz val="11"/>
        <color theme="1"/>
        <rFont val="Calibri"/>
        <family val="2"/>
      </rPr>
      <t>̅G</t>
    </r>
  </si>
  <si>
    <r>
      <t>( X</t>
    </r>
    <r>
      <rPr>
        <b/>
        <sz val="11"/>
        <color theme="1"/>
        <rFont val="Calibri"/>
        <family val="2"/>
      </rPr>
      <t>̅ - X̅G)</t>
    </r>
  </si>
  <si>
    <r>
      <t>(Y</t>
    </r>
    <r>
      <rPr>
        <b/>
        <sz val="11"/>
        <color theme="1"/>
        <rFont val="Calibri"/>
        <family val="2"/>
      </rPr>
      <t>̅ - Y̅G)</t>
    </r>
  </si>
  <si>
    <r>
      <t>( Z</t>
    </r>
    <r>
      <rPr>
        <b/>
        <sz val="11"/>
        <color theme="1"/>
        <rFont val="Calibri"/>
        <family val="2"/>
      </rPr>
      <t>̅ - Z̅G)</t>
    </r>
  </si>
  <si>
    <r>
      <t>F DISTIBUTION (S</t>
    </r>
    <r>
      <rPr>
        <sz val="11"/>
        <color theme="1"/>
        <rFont val="Calibri"/>
        <family val="2"/>
      </rPr>
      <t>²)</t>
    </r>
  </si>
  <si>
    <t>VARIANCE (S)</t>
  </si>
  <si>
    <r>
      <t>S</t>
    </r>
    <r>
      <rPr>
        <sz val="11"/>
        <color theme="1"/>
        <rFont val="Calibri"/>
        <family val="2"/>
      </rPr>
      <t xml:space="preserve">²P </t>
    </r>
  </si>
  <si>
    <t xml:space="preserve">T TEST </t>
  </si>
  <si>
    <r>
      <t>(X</t>
    </r>
    <r>
      <rPr>
        <b/>
        <sz val="11"/>
        <color theme="1"/>
        <rFont val="Calibri"/>
        <family val="2"/>
      </rPr>
      <t>̅ - Y̅ )</t>
    </r>
  </si>
  <si>
    <r>
      <t>S</t>
    </r>
    <r>
      <rPr>
        <b/>
        <sz val="11"/>
        <color theme="1"/>
        <rFont val="Calibri"/>
        <family val="2"/>
      </rPr>
      <t>²P / N1</t>
    </r>
    <r>
      <rPr>
        <b/>
        <sz val="11"/>
        <color theme="1"/>
        <rFont val="Calibri"/>
        <family val="2"/>
        <scheme val="minor"/>
      </rPr>
      <t xml:space="preserve"> + S²P / N2</t>
    </r>
  </si>
  <si>
    <t xml:space="preserve">ROOT </t>
  </si>
  <si>
    <r>
      <t>S</t>
    </r>
    <r>
      <rPr>
        <b/>
        <sz val="11"/>
        <color theme="1"/>
        <rFont val="Calibri"/>
        <family val="2"/>
      </rPr>
      <t>²P / N1</t>
    </r>
  </si>
  <si>
    <r>
      <t>S</t>
    </r>
    <r>
      <rPr>
        <b/>
        <sz val="11"/>
        <color theme="1"/>
        <rFont val="Calibri"/>
        <family val="2"/>
      </rPr>
      <t>²P / N2</t>
    </r>
  </si>
  <si>
    <t>t-Test: Paired Two Sample for Means</t>
  </si>
  <si>
    <t>Variable 1</t>
  </si>
  <si>
    <t>Variable 2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</si>
  <si>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</si>
  <si>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</si>
  <si>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</si>
  <si>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</si>
  <si>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</si>
  <si>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</si>
  <si>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</si>
  <si>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</si>
  <si>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DF</t>
  </si>
  <si>
    <t>N -K</t>
  </si>
  <si>
    <r>
      <t>( x - x</t>
    </r>
    <r>
      <rPr>
        <sz val="11"/>
        <color theme="1"/>
        <rFont val="Calibri"/>
        <family val="2"/>
        <scheme val="minor"/>
      </rPr>
      <t>̅)</t>
    </r>
  </si>
  <si>
    <r>
      <t>( y - y</t>
    </r>
    <r>
      <rPr>
        <sz val="11"/>
        <color theme="1"/>
        <rFont val="Calibri"/>
        <family val="2"/>
        <scheme val="minor"/>
      </rPr>
      <t>̅)</t>
    </r>
  </si>
  <si>
    <r>
      <t>( x - x</t>
    </r>
    <r>
      <rPr>
        <sz val="11"/>
        <color theme="1"/>
        <rFont val="Calibri"/>
        <family val="2"/>
        <scheme val="minor"/>
      </rPr>
      <t>̅)²</t>
    </r>
  </si>
  <si>
    <r>
      <t>( y - y</t>
    </r>
    <r>
      <rPr>
        <sz val="11"/>
        <color theme="1"/>
        <rFont val="Calibri"/>
        <family val="2"/>
        <scheme val="minor"/>
      </rPr>
      <t>̅ )²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</si>
</sst>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164" fontId="0" fillId="4" borderId="33" xfId="0" applyNumberFormat="1" applyFill="1" applyBorder="1" applyAlignment="1">
      <alignment horizontal="center" vertical="center"/>
    </xf>
    <xf numFmtId="164" fontId="0" fillId="4" borderId="34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36" xfId="0" applyNumberFormat="1" applyFill="1" applyBorder="1" applyAlignment="1">
      <alignment horizontal="center" vertical="center"/>
    </xf>
    <xf numFmtId="164" fontId="0" fillId="4" borderId="40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164" fontId="0" fillId="4" borderId="28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164" fontId="0" fillId="4" borderId="21" xfId="0" applyNumberFormat="1" applyFill="1" applyBorder="1" applyAlignment="1">
      <alignment horizontal="center" vertical="center"/>
    </xf>
    <xf numFmtId="164" fontId="0" fillId="4" borderId="25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2" borderId="12" xfId="0" applyFill="1" applyBorder="1" applyAlignment="1"/>
    <xf numFmtId="0" fontId="0" fillId="2" borderId="14" xfId="0" applyFill="1" applyBorder="1" applyAlignment="1"/>
    <xf numFmtId="0" fontId="0" fillId="4" borderId="34" xfId="0" applyFill="1" applyBorder="1" applyAlignment="1">
      <alignment horizontal="center" vertical="center"/>
    </xf>
    <xf numFmtId="164" fontId="0" fillId="4" borderId="5" xfId="0" applyNumberFormat="1" applyFill="1" applyBorder="1" applyAlignment="1"/>
    <xf numFmtId="164" fontId="0" fillId="4" borderId="13" xfId="0" applyNumberFormat="1" applyFill="1" applyBorder="1" applyAlignment="1"/>
    <xf numFmtId="164" fontId="0" fillId="4" borderId="15" xfId="0" applyNumberFormat="1" applyFill="1" applyBorder="1" applyAlignment="1"/>
    <xf numFmtId="164" fontId="0" fillId="4" borderId="16" xfId="0" applyNumberFormat="1" applyFill="1" applyBorder="1" applyAlignment="1"/>
    <xf numFmtId="0" fontId="9" fillId="0" borderId="0" xfId="0" applyFont="1" applyFill="1" applyBorder="1" applyAlignment="1">
      <alignment vertical="center" wrapText="1"/>
    </xf>
    <xf numFmtId="0" fontId="6" fillId="2" borderId="2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4" borderId="12" xfId="0" applyFont="1" applyFill="1" applyBorder="1" applyAlignment="1">
      <alignment vertical="center"/>
    </xf>
    <xf numFmtId="164" fontId="0" fillId="4" borderId="13" xfId="0" applyNumberFormat="1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164" fontId="0" fillId="4" borderId="16" xfId="0" applyNumberFormat="1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4" borderId="11" xfId="0" applyNumberFormat="1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164" fontId="0" fillId="4" borderId="16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4" borderId="26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164" fontId="0" fillId="4" borderId="15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0" fontId="0" fillId="7" borderId="18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Histograme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Histograme</a:t>
          </a:r>
        </a:p>
      </cx:txPr>
    </cx:title>
    <cx:plotArea>
      <cx:plotAreaRegion>
        <cx:series layoutId="clusteredColumn" uniqueId="{256DA3F8-45A0-4031-85DA-5121F2A56B69}" formatIdx="0">
          <cx:tx>
            <cx:txData>
              <cx:f>_xlchart.v1.4</cx:f>
              <cx:v>x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6C75C255-E955-47CD-AF96-CC22F8F4EA83}" formatIdx="1">
          <cx:axisId val="2"/>
        </cx:series>
        <cx:series layoutId="clusteredColumn" hidden="1" uniqueId="{0E67094B-FF6A-4D00-B65B-8660F6F9BD18}" formatIdx="2">
          <cx:tx>
            <cx:txData>
              <cx:f>_xlchart.v1.6</cx:f>
              <cx:v>y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  <cx:axisId val="1"/>
        </cx:series>
        <cx:series layoutId="paretoLine" ownerIdx="2" uniqueId="{325A8DFC-A68C-400D-8A54-9CD89FA23579}" formatIdx="3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plot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</a:t>
          </a:r>
        </a:p>
      </cx:txPr>
    </cx:title>
    <cx:plotArea>
      <cx:plotAreaRegion>
        <cx:series layoutId="boxWhisker" uniqueId="{6ED73488-18DA-45A8-A58E-25B8F6CA6C8C}">
          <cx:tx>
            <cx:txData>
              <cx:f>_xlchart.v1.0</cx:f>
              <cx:v>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A173DC3-5505-4135-A7A7-D281C8D280AF}">
          <cx:tx>
            <cx:txData>
              <cx:f>_xlchart.v1.2</cx:f>
              <cx:v>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Box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i="1" u="sng"/>
          </a:pPr>
          <a:r>
            <a:rPr lang="en-US" sz="1600" b="1" i="1" u="sng" strike="noStrike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Box chart</a:t>
          </a:r>
        </a:p>
      </cx:txPr>
    </cx:title>
    <cx:plotArea>
      <cx:plotAreaRegion>
        <cx:series layoutId="boxWhisker" uniqueId="{09834594-1A7F-4D64-AC55-06135B56122E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Histograme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Histograme</a:t>
          </a:r>
        </a:p>
      </cx:txPr>
    </cx:title>
    <cx:plotArea>
      <cx:plotAreaRegion>
        <cx:series layoutId="clusteredColumn" uniqueId="{4440698A-E4F1-4D33-875E-C7CA8EE2598A}"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49817957-A70B-4A8C-B50A-E3A427E7A591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  <cx:data id="1">
      <cx:strDim type="cat">
        <cx:f>_xlchart.v1.17</cx:f>
      </cx:strDim>
      <cx:numDim type="val">
        <cx:f>_xlchart.v1.21</cx:f>
      </cx:numDim>
    </cx:data>
    <cx:data id="2">
      <cx:strDim type="cat">
        <cx:f>_xlchart.v1.17</cx:f>
      </cx:strDim>
      <cx:numDim type="val">
        <cx:f>_xlchart.v1.23</cx:f>
      </cx:numDim>
    </cx:data>
  </cx:chartData>
  <cx:chart>
    <cx:title pos="t" align="ctr" overlay="0">
      <cx:tx>
        <cx:txData>
          <cx:v>Histograme</cx:v>
        </cx:txData>
      </cx:tx>
      <cx:spPr>
        <a:solidFill>
          <a:sysClr val="window" lastClr="FFFFFF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600" b="1" i="0" u="none" strike="noStrike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Histograme</a:t>
          </a:r>
        </a:p>
      </cx:txPr>
    </cx:title>
    <cx:plotArea>
      <cx:plotAreaRegion>
        <cx:series layoutId="clusteredColumn" uniqueId="{43EE2872-C9A5-4117-A37B-E46E75E3884B}" formatIdx="0">
          <cx:tx>
            <cx:txData>
              <cx:f>_xlchart.v1.18</cx:f>
              <cx:v>X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90E89B53-CD32-4A66-AADA-615F4DAE8B55}" formatIdx="1">
          <cx:axisId val="2"/>
        </cx:series>
        <cx:series layoutId="clusteredColumn" hidden="1" uniqueId="{DFECC2CD-8469-4A04-9EB9-173A98831D15}" formatIdx="2">
          <cx:tx>
            <cx:txData>
              <cx:f>_xlchart.v1.20</cx:f>
              <cx:v>Y</cx:v>
            </cx:txData>
          </cx:tx>
          <cx:dataLabels pos="in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EBD0263E-00A8-4079-A626-429D816D855F}" formatIdx="3">
          <cx:axisId val="2"/>
        </cx:series>
        <cx:series layoutId="clusteredColumn" hidden="1" uniqueId="{31D6DC69-D1D2-4AC5-9434-37657DA09867}" formatIdx="4">
          <cx:tx>
            <cx:txData>
              <cx:f>_xlchart.v1.22</cx:f>
              <cx:v>Z</cx:v>
            </cx:txData>
          </cx:tx>
          <cx:dataLabels pos="inEnd"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4" uniqueId="{3017CD69-D1D4-400B-A940-589732C09AD8}" formatIdx="5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  <cx:data id="2">
      <cx:strDim type="cat">
        <cx:f>_xlchart.v1.10</cx:f>
      </cx:strDim>
      <cx:numDim type="val">
        <cx:f>_xlchart.v1.16</cx:f>
      </cx:numDim>
    </cx:data>
  </cx:chartData>
  <cx:chart>
    <cx:title pos="t" align="ctr" overlay="0">
      <cx:tx>
        <cx:txData>
          <cx:v>Box Plot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Plot </a:t>
          </a:r>
        </a:p>
      </cx:txPr>
    </cx:title>
    <cx:plotArea>
      <cx:plotAreaRegion>
        <cx:series layoutId="boxWhisker" uniqueId="{1DF8C51B-3479-4950-BB12-811606449282}">
          <cx:tx>
            <cx:txData>
              <cx:f>_xlchart.v1.11</cx:f>
              <cx:v>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9950270-D367-4764-B8ED-C3BF46410595}">
          <cx:tx>
            <cx:txData>
              <cx:f>_xlchart.v1.13</cx:f>
              <cx:v>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E67BE7F-01B3-409A-BEA9-3042C125F64C}">
          <cx:tx>
            <cx:txData>
              <cx:f>_xlchart.v1.15</cx:f>
              <cx:v>Z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</cx:chartData>
  <cx:chart>
    <cx:title pos="t" align="ctr" overlay="0">
      <cx:tx>
        <cx:txData>
          <cx:v>Histograme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Histograme</a:t>
          </a:r>
        </a:p>
      </cx:txPr>
    </cx:title>
    <cx:plotArea>
      <cx:plotAreaRegion>
        <cx:series layoutId="clusteredColumn" uniqueId="{F37A80BA-9A58-42EE-BA72-D2DEF7901B37}" formatIdx="0">
          <cx:tx>
            <cx:txData>
              <cx:f>_xlchart.v1.24</cx:f>
              <cx:v>X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D2B8AF99-2B1C-41CE-BF16-A54559DC0CF8}" formatIdx="1">
          <cx:axisId val="2"/>
        </cx:series>
        <cx:series layoutId="clusteredColumn" hidden="1" uniqueId="{48D4A42E-C438-4F62-A612-D9856D85B755}" formatIdx="2">
          <cx:tx>
            <cx:txData>
              <cx:f>_xlchart.v1.26</cx:f>
              <cx:v>Y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  <cx:axisId val="1"/>
        </cx:series>
        <cx:series layoutId="paretoLine" ownerIdx="2" uniqueId="{713CBF38-0918-4487-A72E-A2C1437FBFFA}" formatIdx="3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>
      <cx:tx>
        <cx:txData>
          <cx:v>Box Plot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Plot </a:t>
          </a:r>
        </a:p>
      </cx:txPr>
    </cx:title>
    <cx:plotArea>
      <cx:plotAreaRegion>
        <cx:series layoutId="boxWhisker" uniqueId="{32844EEE-67AF-4ACB-A2A1-D6FF3B0B183F}">
          <cx:tx>
            <cx:txData>
              <cx:f>_xlchart.v1.28</cx:f>
              <cx:v>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00F822-E121-421F-9A31-1087EA666557}">
          <cx:tx>
            <cx:txData>
              <cx:f>_xlchart.v1.30</cx:f>
              <cx:v>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606201</xdr:colOff>
      <xdr:row>2</xdr:row>
      <xdr:rowOff>4233</xdr:rowOff>
    </xdr:from>
    <xdr:to>
      <xdr:col>19</xdr:col>
      <xdr:colOff>0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8D046DE-1005-4830-B06C-2F12164557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63561" y="469053"/>
              <a:ext cx="4986879" cy="29675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592667</xdr:colOff>
      <xdr:row>19</xdr:row>
      <xdr:rowOff>57150</xdr:rowOff>
    </xdr:from>
    <xdr:to>
      <xdr:col>19</xdr:col>
      <xdr:colOff>21166</xdr:colOff>
      <xdr:row>35</xdr:row>
      <xdr:rowOff>21166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00C812-961E-4428-9C9C-356D1DB409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027" y="3676650"/>
              <a:ext cx="5021579" cy="29662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10027</xdr:colOff>
      <xdr:row>17</xdr:row>
      <xdr:rowOff>29679</xdr:rowOff>
    </xdr:from>
    <xdr:to>
      <xdr:col>16</xdr:col>
      <xdr:colOff>300790</xdr:colOff>
      <xdr:row>31</xdr:row>
      <xdr:rowOff>115905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E0F417A-C3A4-4E62-8EBC-A55D1089F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2847" y="3306279"/>
              <a:ext cx="4557963" cy="27456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37171</xdr:colOff>
      <xdr:row>1</xdr:row>
      <xdr:rowOff>194217</xdr:rowOff>
    </xdr:from>
    <xdr:to>
      <xdr:col>16</xdr:col>
      <xdr:colOff>315952</xdr:colOff>
      <xdr:row>16</xdr:row>
      <xdr:rowOff>65977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6D27B7-638A-4774-B9CD-8B7B1C87D8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9991" y="468537"/>
              <a:ext cx="4545981" cy="2683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178953</xdr:colOff>
      <xdr:row>1</xdr:row>
      <xdr:rowOff>146629</xdr:rowOff>
    </xdr:from>
    <xdr:to>
      <xdr:col>24</xdr:col>
      <xdr:colOff>103907</xdr:colOff>
      <xdr:row>19</xdr:row>
      <xdr:rowOff>92366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5DF3E6-A34A-4654-B88B-81E35FCD98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98813" y="420949"/>
              <a:ext cx="6592454" cy="33518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178953</xdr:colOff>
      <xdr:row>20</xdr:row>
      <xdr:rowOff>65810</xdr:rowOff>
    </xdr:from>
    <xdr:to>
      <xdr:col>24</xdr:col>
      <xdr:colOff>173182</xdr:colOff>
      <xdr:row>36</xdr:row>
      <xdr:rowOff>115457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5CC117-AAAA-44B3-9627-36324CFD04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98813" y="3936770"/>
              <a:ext cx="6661729" cy="30519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348867</xdr:colOff>
      <xdr:row>1</xdr:row>
      <xdr:rowOff>147810</xdr:rowOff>
    </xdr:from>
    <xdr:to>
      <xdr:col>19</xdr:col>
      <xdr:colOff>73446</xdr:colOff>
      <xdr:row>16</xdr:row>
      <xdr:rowOff>44986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6FD8892-B561-49FA-94A9-271F32F023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3607" y="422130"/>
              <a:ext cx="4601379" cy="2716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358048</xdr:colOff>
      <xdr:row>16</xdr:row>
      <xdr:rowOff>120268</xdr:rowOff>
    </xdr:from>
    <xdr:to>
      <xdr:col>19</xdr:col>
      <xdr:colOff>82627</xdr:colOff>
      <xdr:row>31</xdr:row>
      <xdr:rowOff>54167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91EB0AB-E587-4F12-8412-4ECF6CF557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12788" y="3213988"/>
              <a:ext cx="4601379" cy="2722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 1 "/>
      <sheetName val="SUM 2"/>
      <sheetName val="Sum 3"/>
      <sheetName val="SUM 4"/>
      <sheetName val="SUM 5"/>
    </sheetNames>
    <sheetDataSet>
      <sheetData sheetId="0"/>
      <sheetData sheetId="1"/>
      <sheetData sheetId="2">
        <row r="2">
          <cell r="A2" t="str">
            <v xml:space="preserve">DATA SET </v>
          </cell>
        </row>
        <row r="3">
          <cell r="A3">
            <v>33</v>
          </cell>
        </row>
        <row r="4">
          <cell r="A4">
            <v>29</v>
          </cell>
        </row>
        <row r="5">
          <cell r="A5">
            <v>79</v>
          </cell>
        </row>
        <row r="6">
          <cell r="A6">
            <v>106</v>
          </cell>
        </row>
        <row r="7">
          <cell r="A7">
            <v>3</v>
          </cell>
        </row>
        <row r="8">
          <cell r="A8">
            <v>33</v>
          </cell>
        </row>
        <row r="9">
          <cell r="A9">
            <v>29</v>
          </cell>
        </row>
        <row r="10">
          <cell r="A10">
            <v>101</v>
          </cell>
        </row>
        <row r="11">
          <cell r="A11">
            <v>28</v>
          </cell>
        </row>
        <row r="12">
          <cell r="A12">
            <v>1</v>
          </cell>
        </row>
        <row r="13">
          <cell r="A13">
            <v>1</v>
          </cell>
        </row>
        <row r="14">
          <cell r="A14">
            <v>1</v>
          </cell>
        </row>
        <row r="15">
          <cell r="A15">
            <v>80</v>
          </cell>
        </row>
        <row r="16">
          <cell r="A16">
            <v>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055-0742-4020-89D3-9DAB2E976CD6}">
  <dimension ref="A1:L36"/>
  <sheetViews>
    <sheetView zoomScale="72" workbookViewId="0">
      <selection activeCell="K26" sqref="K26"/>
    </sheetView>
  </sheetViews>
  <sheetFormatPr defaultRowHeight="14.4" x14ac:dyDescent="0.3"/>
  <cols>
    <col min="1" max="1" width="8.6640625" style="127" bestFit="1" customWidth="1"/>
    <col min="2" max="2" width="12.88671875" style="127" bestFit="1" customWidth="1"/>
    <col min="3" max="3" width="9.21875" style="132" bestFit="1" customWidth="1"/>
    <col min="4" max="4" width="8.109375" style="132" bestFit="1" customWidth="1"/>
    <col min="5" max="5" width="10.77734375" style="127" bestFit="1" customWidth="1"/>
    <col min="6" max="6" width="9.6640625" style="127" bestFit="1" customWidth="1"/>
    <col min="7" max="7" width="8.88671875" style="127"/>
    <col min="8" max="8" width="21.6640625" style="127" bestFit="1" customWidth="1"/>
    <col min="9" max="9" width="8" style="127" bestFit="1" customWidth="1"/>
    <col min="10" max="10" width="8.88671875" style="127"/>
    <col min="11" max="11" width="21.6640625" style="127" bestFit="1" customWidth="1"/>
    <col min="12" max="12" width="8" style="127" bestFit="1" customWidth="1"/>
    <col min="13" max="13" width="8.88671875" style="127"/>
    <col min="14" max="14" width="21.33203125" style="127" bestFit="1" customWidth="1"/>
    <col min="15" max="15" width="15.77734375" style="127" customWidth="1"/>
    <col min="16" max="16384" width="8.88671875" style="127"/>
  </cols>
  <sheetData>
    <row r="1" spans="1:12" ht="15" thickBot="1" x14ac:dyDescent="0.35">
      <c r="C1" s="127"/>
      <c r="D1" s="127"/>
    </row>
    <row r="2" spans="1:12" ht="21.6" thickBot="1" x14ac:dyDescent="0.35">
      <c r="A2" s="162" t="s">
        <v>0</v>
      </c>
      <c r="B2" s="163"/>
      <c r="C2" s="163"/>
      <c r="D2" s="163"/>
      <c r="E2" s="163"/>
      <c r="F2" s="163"/>
      <c r="G2" s="163"/>
      <c r="H2" s="163"/>
      <c r="I2" s="164"/>
    </row>
    <row r="3" spans="1:12" ht="15" thickBot="1" x14ac:dyDescent="0.35">
      <c r="C3" s="127"/>
      <c r="D3" s="127"/>
    </row>
    <row r="4" spans="1:12" ht="16.2" thickBot="1" x14ac:dyDescent="0.35">
      <c r="A4" s="31" t="s">
        <v>1</v>
      </c>
      <c r="C4" s="127"/>
      <c r="D4" s="127"/>
    </row>
    <row r="5" spans="1:12" ht="15" thickBot="1" x14ac:dyDescent="0.35">
      <c r="C5" s="127"/>
      <c r="D5" s="127"/>
      <c r="H5" s="160" t="s">
        <v>23</v>
      </c>
      <c r="I5" s="161"/>
      <c r="K5" s="160" t="s">
        <v>24</v>
      </c>
      <c r="L5" s="161"/>
    </row>
    <row r="6" spans="1:12" ht="15" thickBot="1" x14ac:dyDescent="0.35">
      <c r="A6" s="70" t="s">
        <v>2</v>
      </c>
      <c r="B6" s="32" t="s">
        <v>3</v>
      </c>
      <c r="C6" s="32" t="s">
        <v>124</v>
      </c>
      <c r="D6" s="32" t="s">
        <v>125</v>
      </c>
      <c r="E6" s="32" t="s">
        <v>126</v>
      </c>
      <c r="F6" s="71" t="s">
        <v>127</v>
      </c>
      <c r="H6" s="128" t="s">
        <v>7</v>
      </c>
      <c r="I6" s="129">
        <v>50.3125</v>
      </c>
      <c r="K6" s="128" t="s">
        <v>7</v>
      </c>
      <c r="L6" s="129">
        <v>53.375</v>
      </c>
    </row>
    <row r="7" spans="1:12" x14ac:dyDescent="0.3">
      <c r="A7" s="133">
        <v>15</v>
      </c>
      <c r="B7" s="136">
        <v>80</v>
      </c>
      <c r="C7" s="136">
        <f t="shared" ref="C7:C22" si="0">A7-$B$27</f>
        <v>-35.3125</v>
      </c>
      <c r="D7" s="136">
        <f t="shared" ref="D7:D22" si="1">B7-$B$28</f>
        <v>26.625</v>
      </c>
      <c r="E7" s="137">
        <f>C7*C7</f>
        <v>1246.97265625</v>
      </c>
      <c r="F7" s="138">
        <f>D7*D7</f>
        <v>708.890625</v>
      </c>
      <c r="H7" s="128" t="s">
        <v>8</v>
      </c>
      <c r="I7" s="129">
        <v>6.3650862458152648</v>
      </c>
      <c r="K7" s="128" t="s">
        <v>8</v>
      </c>
      <c r="L7" s="129">
        <v>7.0159787865509777</v>
      </c>
    </row>
    <row r="8" spans="1:12" x14ac:dyDescent="0.3">
      <c r="A8" s="139">
        <v>20</v>
      </c>
      <c r="B8" s="140">
        <v>90</v>
      </c>
      <c r="C8" s="140">
        <f t="shared" si="0"/>
        <v>-30.3125</v>
      </c>
      <c r="D8" s="140">
        <f t="shared" si="1"/>
        <v>36.625</v>
      </c>
      <c r="E8" s="141">
        <f t="shared" ref="E8:E22" si="2">C8*C8</f>
        <v>918.84765625</v>
      </c>
      <c r="F8" s="142">
        <f t="shared" ref="F8:F22" si="3">D8*D8</f>
        <v>1341.390625</v>
      </c>
      <c r="H8" s="128" t="s">
        <v>9</v>
      </c>
      <c r="I8" s="129">
        <v>50</v>
      </c>
      <c r="K8" s="128" t="s">
        <v>9</v>
      </c>
      <c r="L8" s="129">
        <v>53</v>
      </c>
    </row>
    <row r="9" spans="1:12" x14ac:dyDescent="0.3">
      <c r="A9" s="139">
        <v>30</v>
      </c>
      <c r="B9" s="140">
        <v>95</v>
      </c>
      <c r="C9" s="140">
        <f t="shared" si="0"/>
        <v>-20.3125</v>
      </c>
      <c r="D9" s="140">
        <f t="shared" si="1"/>
        <v>41.625</v>
      </c>
      <c r="E9" s="141">
        <f t="shared" si="2"/>
        <v>412.59765625</v>
      </c>
      <c r="F9" s="142">
        <f t="shared" si="3"/>
        <v>1732.640625</v>
      </c>
      <c r="H9" s="128" t="s">
        <v>10</v>
      </c>
      <c r="I9" s="129">
        <v>15</v>
      </c>
      <c r="K9" s="128" t="s">
        <v>10</v>
      </c>
      <c r="L9" s="129">
        <v>25</v>
      </c>
    </row>
    <row r="10" spans="1:12" x14ac:dyDescent="0.3">
      <c r="A10" s="139">
        <v>65</v>
      </c>
      <c r="B10" s="140">
        <v>60</v>
      </c>
      <c r="C10" s="140">
        <f t="shared" si="0"/>
        <v>14.6875</v>
      </c>
      <c r="D10" s="140">
        <f t="shared" si="1"/>
        <v>6.625</v>
      </c>
      <c r="E10" s="141">
        <f t="shared" si="2"/>
        <v>215.72265625</v>
      </c>
      <c r="F10" s="142">
        <f t="shared" si="3"/>
        <v>43.890625</v>
      </c>
      <c r="H10" s="128" t="s">
        <v>11</v>
      </c>
      <c r="I10" s="129">
        <v>25.460344983261059</v>
      </c>
      <c r="K10" s="128" t="s">
        <v>11</v>
      </c>
      <c r="L10" s="129">
        <v>28.063915146203911</v>
      </c>
    </row>
    <row r="11" spans="1:12" x14ac:dyDescent="0.3">
      <c r="A11" s="139">
        <v>40</v>
      </c>
      <c r="B11" s="140">
        <v>54</v>
      </c>
      <c r="C11" s="140">
        <f t="shared" si="0"/>
        <v>-10.3125</v>
      </c>
      <c r="D11" s="140">
        <f t="shared" si="1"/>
        <v>0.625</v>
      </c>
      <c r="E11" s="141">
        <f t="shared" si="2"/>
        <v>106.34765625</v>
      </c>
      <c r="F11" s="142">
        <f t="shared" si="3"/>
        <v>0.390625</v>
      </c>
      <c r="H11" s="128" t="s">
        <v>12</v>
      </c>
      <c r="I11" s="129">
        <v>648.22916666666663</v>
      </c>
      <c r="K11" s="128" t="s">
        <v>12</v>
      </c>
      <c r="L11" s="129">
        <v>787.58333333333337</v>
      </c>
    </row>
    <row r="12" spans="1:12" x14ac:dyDescent="0.3">
      <c r="A12" s="139">
        <v>45</v>
      </c>
      <c r="B12" s="140">
        <v>52</v>
      </c>
      <c r="C12" s="140">
        <f t="shared" si="0"/>
        <v>-5.3125</v>
      </c>
      <c r="D12" s="140">
        <f t="shared" si="1"/>
        <v>-1.375</v>
      </c>
      <c r="E12" s="141">
        <f t="shared" si="2"/>
        <v>28.22265625</v>
      </c>
      <c r="F12" s="142">
        <f t="shared" si="3"/>
        <v>1.890625</v>
      </c>
      <c r="H12" s="128" t="s">
        <v>13</v>
      </c>
      <c r="I12" s="129">
        <v>-1.2995552660853731</v>
      </c>
      <c r="K12" s="128" t="s">
        <v>13</v>
      </c>
      <c r="L12" s="129">
        <v>-1.3682339734258941</v>
      </c>
    </row>
    <row r="13" spans="1:12" x14ac:dyDescent="0.3">
      <c r="A13" s="139">
        <v>55</v>
      </c>
      <c r="B13" s="140">
        <v>65</v>
      </c>
      <c r="C13" s="140">
        <f t="shared" si="0"/>
        <v>4.6875</v>
      </c>
      <c r="D13" s="140">
        <f t="shared" si="1"/>
        <v>11.625</v>
      </c>
      <c r="E13" s="141">
        <f t="shared" si="2"/>
        <v>21.97265625</v>
      </c>
      <c r="F13" s="142">
        <f t="shared" si="3"/>
        <v>135.140625</v>
      </c>
      <c r="H13" s="128" t="s">
        <v>14</v>
      </c>
      <c r="I13" s="129">
        <v>-3.4217608675993025E-3</v>
      </c>
      <c r="K13" s="128" t="s">
        <v>14</v>
      </c>
      <c r="L13" s="129">
        <v>0.27271751391305293</v>
      </c>
    </row>
    <row r="14" spans="1:12" x14ac:dyDescent="0.3">
      <c r="A14" s="139">
        <v>60</v>
      </c>
      <c r="B14" s="140">
        <v>98</v>
      </c>
      <c r="C14" s="140">
        <f t="shared" si="0"/>
        <v>9.6875</v>
      </c>
      <c r="D14" s="140">
        <f t="shared" si="1"/>
        <v>44.625</v>
      </c>
      <c r="E14" s="141">
        <f t="shared" si="2"/>
        <v>93.84765625</v>
      </c>
      <c r="F14" s="142">
        <f t="shared" si="3"/>
        <v>1991.390625</v>
      </c>
      <c r="H14" s="128" t="s">
        <v>15</v>
      </c>
      <c r="I14" s="129">
        <v>75</v>
      </c>
      <c r="K14" s="128" t="s">
        <v>15</v>
      </c>
      <c r="L14" s="129">
        <v>83</v>
      </c>
    </row>
    <row r="15" spans="1:12" x14ac:dyDescent="0.3">
      <c r="A15" s="139">
        <v>80</v>
      </c>
      <c r="B15" s="140">
        <v>75</v>
      </c>
      <c r="C15" s="140">
        <f t="shared" si="0"/>
        <v>29.6875</v>
      </c>
      <c r="D15" s="140">
        <f t="shared" si="1"/>
        <v>21.625</v>
      </c>
      <c r="E15" s="141">
        <f t="shared" si="2"/>
        <v>881.34765625</v>
      </c>
      <c r="F15" s="142">
        <f t="shared" si="3"/>
        <v>467.640625</v>
      </c>
      <c r="H15" s="128" t="s">
        <v>16</v>
      </c>
      <c r="I15" s="129">
        <v>15</v>
      </c>
      <c r="K15" s="128" t="s">
        <v>16</v>
      </c>
      <c r="L15" s="129">
        <v>15</v>
      </c>
    </row>
    <row r="16" spans="1:12" x14ac:dyDescent="0.3">
      <c r="A16" s="139">
        <v>90</v>
      </c>
      <c r="B16" s="140">
        <v>25</v>
      </c>
      <c r="C16" s="140">
        <f t="shared" si="0"/>
        <v>39.6875</v>
      </c>
      <c r="D16" s="140">
        <f t="shared" si="1"/>
        <v>-28.375</v>
      </c>
      <c r="E16" s="141">
        <f t="shared" si="2"/>
        <v>1575.09765625</v>
      </c>
      <c r="F16" s="142">
        <f t="shared" si="3"/>
        <v>805.140625</v>
      </c>
      <c r="H16" s="128" t="s">
        <v>17</v>
      </c>
      <c r="I16" s="129">
        <v>90</v>
      </c>
      <c r="K16" s="128" t="s">
        <v>17</v>
      </c>
      <c r="L16" s="129">
        <v>98</v>
      </c>
    </row>
    <row r="17" spans="1:12" x14ac:dyDescent="0.3">
      <c r="A17" s="139">
        <v>45</v>
      </c>
      <c r="B17" s="140">
        <v>15</v>
      </c>
      <c r="C17" s="140">
        <f t="shared" si="0"/>
        <v>-5.3125</v>
      </c>
      <c r="D17" s="140">
        <f t="shared" si="1"/>
        <v>-38.375</v>
      </c>
      <c r="E17" s="141">
        <f t="shared" si="2"/>
        <v>28.22265625</v>
      </c>
      <c r="F17" s="142">
        <f t="shared" si="3"/>
        <v>1472.640625</v>
      </c>
      <c r="H17" s="128" t="s">
        <v>18</v>
      </c>
      <c r="I17" s="129">
        <v>805</v>
      </c>
      <c r="K17" s="128" t="s">
        <v>18</v>
      </c>
      <c r="L17" s="129">
        <v>854</v>
      </c>
    </row>
    <row r="18" spans="1:12" x14ac:dyDescent="0.3">
      <c r="A18" s="139">
        <v>65</v>
      </c>
      <c r="B18" s="140">
        <v>25</v>
      </c>
      <c r="C18" s="140">
        <f t="shared" si="0"/>
        <v>14.6875</v>
      </c>
      <c r="D18" s="140">
        <f t="shared" si="1"/>
        <v>-28.375</v>
      </c>
      <c r="E18" s="141">
        <f t="shared" si="2"/>
        <v>215.72265625</v>
      </c>
      <c r="F18" s="142">
        <f t="shared" si="3"/>
        <v>805.140625</v>
      </c>
      <c r="H18" s="128" t="s">
        <v>19</v>
      </c>
      <c r="I18" s="129">
        <v>16</v>
      </c>
      <c r="K18" s="128" t="s">
        <v>19</v>
      </c>
      <c r="L18" s="129">
        <v>16</v>
      </c>
    </row>
    <row r="19" spans="1:12" x14ac:dyDescent="0.3">
      <c r="A19" s="139">
        <v>75</v>
      </c>
      <c r="B19" s="140">
        <v>36</v>
      </c>
      <c r="C19" s="140">
        <f t="shared" si="0"/>
        <v>24.6875</v>
      </c>
      <c r="D19" s="140">
        <f t="shared" si="1"/>
        <v>-17.375</v>
      </c>
      <c r="E19" s="141">
        <f t="shared" si="2"/>
        <v>609.47265625</v>
      </c>
      <c r="F19" s="142">
        <f t="shared" si="3"/>
        <v>301.890625</v>
      </c>
      <c r="H19" s="128" t="s">
        <v>20</v>
      </c>
      <c r="I19" s="129">
        <v>90</v>
      </c>
      <c r="K19" s="128" t="s">
        <v>20</v>
      </c>
      <c r="L19" s="129">
        <v>98</v>
      </c>
    </row>
    <row r="20" spans="1:12" x14ac:dyDescent="0.3">
      <c r="A20" s="139">
        <v>85</v>
      </c>
      <c r="B20" s="140">
        <v>35</v>
      </c>
      <c r="C20" s="140">
        <f t="shared" si="0"/>
        <v>34.6875</v>
      </c>
      <c r="D20" s="140">
        <f t="shared" si="1"/>
        <v>-18.375</v>
      </c>
      <c r="E20" s="141">
        <f t="shared" si="2"/>
        <v>1203.22265625</v>
      </c>
      <c r="F20" s="142">
        <f t="shared" si="3"/>
        <v>337.640625</v>
      </c>
      <c r="H20" s="128" t="s">
        <v>21</v>
      </c>
      <c r="I20" s="129">
        <v>15</v>
      </c>
      <c r="K20" s="128" t="s">
        <v>21</v>
      </c>
      <c r="L20" s="129">
        <v>15</v>
      </c>
    </row>
    <row r="21" spans="1:12" ht="15" thickBot="1" x14ac:dyDescent="0.35">
      <c r="A21" s="139">
        <v>15</v>
      </c>
      <c r="B21" s="140">
        <v>24</v>
      </c>
      <c r="C21" s="140">
        <f t="shared" si="0"/>
        <v>-35.3125</v>
      </c>
      <c r="D21" s="140">
        <f t="shared" si="1"/>
        <v>-29.375</v>
      </c>
      <c r="E21" s="141">
        <f t="shared" si="2"/>
        <v>1246.97265625</v>
      </c>
      <c r="F21" s="142">
        <f t="shared" si="3"/>
        <v>862.890625</v>
      </c>
      <c r="H21" s="130" t="s">
        <v>22</v>
      </c>
      <c r="I21" s="131">
        <v>13.566860186091715</v>
      </c>
      <c r="K21" s="130" t="s">
        <v>22</v>
      </c>
      <c r="L21" s="131">
        <v>14.954204796251098</v>
      </c>
    </row>
    <row r="22" spans="1:12" x14ac:dyDescent="0.3">
      <c r="A22" s="139">
        <v>20</v>
      </c>
      <c r="B22" s="140">
        <v>25</v>
      </c>
      <c r="C22" s="140">
        <f t="shared" si="0"/>
        <v>-30.3125</v>
      </c>
      <c r="D22" s="140">
        <f t="shared" si="1"/>
        <v>-28.375</v>
      </c>
      <c r="E22" s="141">
        <f t="shared" si="2"/>
        <v>918.84765625</v>
      </c>
      <c r="F22" s="142">
        <f t="shared" si="3"/>
        <v>805.140625</v>
      </c>
    </row>
    <row r="23" spans="1:12" ht="15" thickBot="1" x14ac:dyDescent="0.35">
      <c r="A23" s="134">
        <f>SUM(A7:A22)</f>
        <v>805</v>
      </c>
      <c r="B23" s="143">
        <f>SUM(B7:B22)</f>
        <v>854</v>
      </c>
      <c r="C23" s="143"/>
      <c r="D23" s="143"/>
      <c r="E23" s="143">
        <f>SUM(E7:E22)</f>
        <v>9723.4375</v>
      </c>
      <c r="F23" s="135">
        <f>SUM(F7:F22)</f>
        <v>11813.75</v>
      </c>
      <c r="I23" s="127" t="s">
        <v>25</v>
      </c>
    </row>
    <row r="25" spans="1:12" ht="15" thickBot="1" x14ac:dyDescent="0.35"/>
    <row r="26" spans="1:12" ht="15" thickBot="1" x14ac:dyDescent="0.35">
      <c r="A26" s="167" t="s">
        <v>4</v>
      </c>
      <c r="B26" s="168"/>
    </row>
    <row r="27" spans="1:12" x14ac:dyDescent="0.3">
      <c r="A27" s="133" t="s">
        <v>2</v>
      </c>
      <c r="B27" s="138">
        <f>AVERAGE(A7:A22)</f>
        <v>50.3125</v>
      </c>
    </row>
    <row r="28" spans="1:12" ht="15" thickBot="1" x14ac:dyDescent="0.35">
      <c r="A28" s="134" t="s">
        <v>3</v>
      </c>
      <c r="B28" s="144">
        <f>AVERAGE(B7:B22)</f>
        <v>53.375</v>
      </c>
    </row>
    <row r="29" spans="1:12" ht="15" thickBot="1" x14ac:dyDescent="0.35"/>
    <row r="30" spans="1:12" ht="15" thickBot="1" x14ac:dyDescent="0.35">
      <c r="A30" s="167" t="s">
        <v>5</v>
      </c>
      <c r="B30" s="168"/>
    </row>
    <row r="31" spans="1:12" x14ac:dyDescent="0.3">
      <c r="A31" s="133" t="s">
        <v>2</v>
      </c>
      <c r="B31" s="138">
        <f>_xlfn.VAR.S(A7:A22)</f>
        <v>648.22916666666663</v>
      </c>
    </row>
    <row r="32" spans="1:12" ht="15" thickBot="1" x14ac:dyDescent="0.35">
      <c r="A32" s="134" t="s">
        <v>3</v>
      </c>
      <c r="B32" s="144">
        <f>_xlfn.VAR.S(B7:B22)</f>
        <v>787.58333333333337</v>
      </c>
    </row>
    <row r="33" spans="1:2" ht="15" thickBot="1" x14ac:dyDescent="0.35"/>
    <row r="34" spans="1:2" ht="15" thickBot="1" x14ac:dyDescent="0.35">
      <c r="A34" s="165" t="s">
        <v>6</v>
      </c>
      <c r="B34" s="166"/>
    </row>
    <row r="35" spans="1:2" x14ac:dyDescent="0.3">
      <c r="A35" s="133" t="s">
        <v>2</v>
      </c>
      <c r="B35" s="138">
        <f>_xlfn.STDEV.S(A7:A22)</f>
        <v>25.460344983261059</v>
      </c>
    </row>
    <row r="36" spans="1:2" ht="15" thickBot="1" x14ac:dyDescent="0.35">
      <c r="A36" s="134" t="s">
        <v>3</v>
      </c>
      <c r="B36" s="144">
        <f>_xlfn.STDEV.S(B7:B22)</f>
        <v>28.063915146203911</v>
      </c>
    </row>
  </sheetData>
  <mergeCells count="6">
    <mergeCell ref="K5:L5"/>
    <mergeCell ref="A2:I2"/>
    <mergeCell ref="A34:B34"/>
    <mergeCell ref="A30:B30"/>
    <mergeCell ref="A26:B26"/>
    <mergeCell ref="H5:I5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F377-031D-4557-A956-2AC80D96B52A}">
  <dimension ref="A1:R34"/>
  <sheetViews>
    <sheetView zoomScale="82" workbookViewId="0">
      <selection activeCell="A32" sqref="A32"/>
    </sheetView>
  </sheetViews>
  <sheetFormatPr defaultRowHeight="14.4" x14ac:dyDescent="0.3"/>
  <cols>
    <col min="1" max="1" width="9.21875" style="5" bestFit="1" customWidth="1"/>
    <col min="2" max="2" width="7.5546875" style="5" bestFit="1" customWidth="1"/>
    <col min="3" max="3" width="8.88671875" style="5"/>
    <col min="4" max="4" width="15.77734375" style="5" bestFit="1" customWidth="1"/>
    <col min="5" max="5" width="12.33203125" style="5" bestFit="1" customWidth="1"/>
    <col min="6" max="6" width="8.88671875" style="5"/>
    <col min="7" max="7" width="21.6640625" style="5" bestFit="1" customWidth="1"/>
    <col min="8" max="8" width="13.5546875" style="5" bestFit="1" customWidth="1"/>
    <col min="9" max="17" width="8.88671875" style="5"/>
    <col min="18" max="18" width="27" style="5" customWidth="1"/>
    <col min="19" max="16384" width="8.88671875" style="5"/>
  </cols>
  <sheetData>
    <row r="1" spans="1:18" ht="21.6" thickBot="1" x14ac:dyDescent="0.45">
      <c r="A1" s="169" t="s">
        <v>26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1"/>
    </row>
    <row r="2" spans="1:18" ht="15" thickBot="1" x14ac:dyDescent="0.35"/>
    <row r="3" spans="1:18" s="1" customFormat="1" ht="15" thickBot="1" x14ac:dyDescent="0.35">
      <c r="A3" s="6" t="s">
        <v>27</v>
      </c>
      <c r="B3" s="7" t="s">
        <v>28</v>
      </c>
    </row>
    <row r="4" spans="1:18" s="1" customFormat="1" ht="15" thickBot="1" x14ac:dyDescent="0.35">
      <c r="A4" s="8">
        <v>33</v>
      </c>
      <c r="B4" s="8" cm="1">
        <f t="array" ref="B4:B17">_xlfn._xlws.SORT(A4:A17)</f>
        <v>1</v>
      </c>
      <c r="D4" s="11" t="s">
        <v>29</v>
      </c>
      <c r="E4" s="25" t="s">
        <v>30</v>
      </c>
      <c r="G4" s="13" t="s">
        <v>31</v>
      </c>
      <c r="H4" s="109">
        <f>_xlfn.VAR.S(A4:A17)</f>
        <v>1465.1923076923076</v>
      </c>
    </row>
    <row r="5" spans="1:18" s="1" customFormat="1" ht="15" thickBot="1" x14ac:dyDescent="0.35">
      <c r="A5" s="9">
        <v>29</v>
      </c>
      <c r="B5" s="9">
        <v>1</v>
      </c>
      <c r="D5" s="14"/>
      <c r="E5" s="28">
        <f>B28-(1.5*B33)</f>
        <v>-116</v>
      </c>
      <c r="G5" s="15"/>
      <c r="H5" s="145"/>
    </row>
    <row r="6" spans="1:18" s="1" customFormat="1" ht="15" thickBot="1" x14ac:dyDescent="0.35">
      <c r="A6" s="9">
        <v>79</v>
      </c>
      <c r="B6" s="9">
        <v>1</v>
      </c>
      <c r="G6" s="15"/>
      <c r="H6" s="145"/>
    </row>
    <row r="7" spans="1:18" s="1" customFormat="1" ht="15" thickBot="1" x14ac:dyDescent="0.35">
      <c r="A7" s="9">
        <v>106</v>
      </c>
      <c r="B7" s="9">
        <v>1</v>
      </c>
      <c r="D7" s="11" t="s">
        <v>32</v>
      </c>
      <c r="E7" s="25" t="s">
        <v>33</v>
      </c>
      <c r="G7" s="13" t="s">
        <v>34</v>
      </c>
      <c r="H7" s="109">
        <f>SQRT(H4)</f>
        <v>38.277830498766612</v>
      </c>
    </row>
    <row r="8" spans="1:18" s="1" customFormat="1" ht="15" thickBot="1" x14ac:dyDescent="0.35">
      <c r="A8" s="9">
        <v>3</v>
      </c>
      <c r="B8" s="9">
        <v>3</v>
      </c>
      <c r="D8" s="14"/>
      <c r="E8" s="28">
        <f>B30+(1.5*B33)</f>
        <v>196</v>
      </c>
      <c r="G8" s="15"/>
    </row>
    <row r="9" spans="1:18" s="1" customFormat="1" x14ac:dyDescent="0.3">
      <c r="A9" s="9">
        <v>33</v>
      </c>
      <c r="B9" s="9">
        <v>28</v>
      </c>
      <c r="G9" s="15"/>
    </row>
    <row r="10" spans="1:18" s="1" customFormat="1" ht="15" thickBot="1" x14ac:dyDescent="0.35">
      <c r="A10" s="9">
        <v>29</v>
      </c>
      <c r="B10" s="9">
        <v>29</v>
      </c>
      <c r="G10" s="15"/>
    </row>
    <row r="11" spans="1:18" s="1" customFormat="1" ht="15" thickBot="1" x14ac:dyDescent="0.35">
      <c r="A11" s="9">
        <v>101</v>
      </c>
      <c r="B11" s="9">
        <v>29</v>
      </c>
      <c r="D11" s="16" t="s">
        <v>43</v>
      </c>
      <c r="E11" s="17" t="s">
        <v>44</v>
      </c>
      <c r="G11" s="172" t="s">
        <v>45</v>
      </c>
      <c r="H11" s="173"/>
    </row>
    <row r="12" spans="1:18" s="1" customFormat="1" x14ac:dyDescent="0.3">
      <c r="A12" s="9">
        <v>28</v>
      </c>
      <c r="B12" s="9">
        <v>33</v>
      </c>
      <c r="D12" s="27">
        <f>A4-$B$20</f>
        <v>19</v>
      </c>
      <c r="E12" s="103">
        <f>D12*D12</f>
        <v>361</v>
      </c>
      <c r="G12" s="30" t="s">
        <v>7</v>
      </c>
      <c r="H12" s="102">
        <v>37.5</v>
      </c>
    </row>
    <row r="13" spans="1:18" s="1" customFormat="1" x14ac:dyDescent="0.3">
      <c r="A13" s="9">
        <v>1</v>
      </c>
      <c r="B13" s="9">
        <v>33</v>
      </c>
      <c r="D13" s="27">
        <f t="shared" ref="D13:D25" si="0">A5-$B$20</f>
        <v>15</v>
      </c>
      <c r="E13" s="103">
        <f t="shared" ref="E13:E25" si="1">D13*D13</f>
        <v>225</v>
      </c>
      <c r="G13" s="29" t="s">
        <v>8</v>
      </c>
      <c r="H13" s="110">
        <v>10.23018051681364</v>
      </c>
    </row>
    <row r="14" spans="1:18" s="1" customFormat="1" x14ac:dyDescent="0.3">
      <c r="A14" s="9">
        <v>1</v>
      </c>
      <c r="B14" s="9">
        <v>79</v>
      </c>
      <c r="D14" s="27">
        <f t="shared" si="0"/>
        <v>65</v>
      </c>
      <c r="E14" s="103">
        <f t="shared" si="1"/>
        <v>4225</v>
      </c>
      <c r="G14" s="29" t="s">
        <v>9</v>
      </c>
      <c r="H14" s="110">
        <v>29</v>
      </c>
    </row>
    <row r="15" spans="1:18" s="1" customFormat="1" x14ac:dyDescent="0.3">
      <c r="A15" s="9">
        <v>1</v>
      </c>
      <c r="B15" s="9">
        <v>80</v>
      </c>
      <c r="D15" s="27">
        <f t="shared" si="0"/>
        <v>92</v>
      </c>
      <c r="E15" s="103">
        <f t="shared" si="1"/>
        <v>8464</v>
      </c>
      <c r="G15" s="29" t="s">
        <v>10</v>
      </c>
      <c r="H15" s="110">
        <v>1</v>
      </c>
    </row>
    <row r="16" spans="1:18" s="1" customFormat="1" x14ac:dyDescent="0.3">
      <c r="A16" s="9">
        <v>80</v>
      </c>
      <c r="B16" s="9">
        <v>101</v>
      </c>
      <c r="D16" s="27">
        <f t="shared" si="0"/>
        <v>-11</v>
      </c>
      <c r="E16" s="103">
        <f t="shared" si="1"/>
        <v>121</v>
      </c>
      <c r="G16" s="29" t="s">
        <v>11</v>
      </c>
      <c r="H16" s="110">
        <v>38.277830498766612</v>
      </c>
    </row>
    <row r="17" spans="1:8" s="1" customFormat="1" ht="15" thickBot="1" x14ac:dyDescent="0.35">
      <c r="A17" s="10">
        <v>1</v>
      </c>
      <c r="B17" s="10">
        <v>106</v>
      </c>
      <c r="D17" s="27">
        <f t="shared" si="0"/>
        <v>19</v>
      </c>
      <c r="E17" s="103">
        <f t="shared" si="1"/>
        <v>361</v>
      </c>
      <c r="G17" s="29" t="s">
        <v>12</v>
      </c>
      <c r="H17" s="110">
        <v>1465.1923076923076</v>
      </c>
    </row>
    <row r="18" spans="1:8" s="1" customFormat="1" x14ac:dyDescent="0.3">
      <c r="D18" s="27">
        <f t="shared" si="0"/>
        <v>15</v>
      </c>
      <c r="E18" s="103">
        <f t="shared" si="1"/>
        <v>225</v>
      </c>
      <c r="G18" s="29" t="s">
        <v>13</v>
      </c>
      <c r="H18" s="110">
        <v>-0.81733136316835076</v>
      </c>
    </row>
    <row r="19" spans="1:8" s="1" customFormat="1" ht="15" thickBot="1" x14ac:dyDescent="0.35">
      <c r="D19" s="27">
        <f t="shared" si="0"/>
        <v>87</v>
      </c>
      <c r="E19" s="103">
        <f t="shared" si="1"/>
        <v>7569</v>
      </c>
      <c r="G19" s="29" t="s">
        <v>14</v>
      </c>
      <c r="H19" s="110">
        <v>0.78066021174667299</v>
      </c>
    </row>
    <row r="20" spans="1:8" s="1" customFormat="1" ht="15" thickBot="1" x14ac:dyDescent="0.35">
      <c r="A20" s="40" t="s">
        <v>35</v>
      </c>
      <c r="B20" s="24">
        <f>COUNT(A4:A17)</f>
        <v>14</v>
      </c>
      <c r="D20" s="27">
        <f t="shared" si="0"/>
        <v>14</v>
      </c>
      <c r="E20" s="103">
        <f t="shared" si="1"/>
        <v>196</v>
      </c>
      <c r="G20" s="29" t="s">
        <v>15</v>
      </c>
      <c r="H20" s="110">
        <v>105</v>
      </c>
    </row>
    <row r="21" spans="1:8" s="1" customFormat="1" ht="15" thickBot="1" x14ac:dyDescent="0.35">
      <c r="D21" s="27">
        <f t="shared" si="0"/>
        <v>-13</v>
      </c>
      <c r="E21" s="103">
        <f t="shared" si="1"/>
        <v>169</v>
      </c>
      <c r="G21" s="29" t="s">
        <v>16</v>
      </c>
      <c r="H21" s="110">
        <v>1</v>
      </c>
    </row>
    <row r="22" spans="1:8" s="1" customFormat="1" ht="15" thickBot="1" x14ac:dyDescent="0.35">
      <c r="A22" s="11" t="s">
        <v>36</v>
      </c>
      <c r="B22" s="24">
        <f>AVERAGE(A4:A17)</f>
        <v>37.5</v>
      </c>
      <c r="D22" s="27">
        <f t="shared" si="0"/>
        <v>-13</v>
      </c>
      <c r="E22" s="103">
        <f t="shared" si="1"/>
        <v>169</v>
      </c>
      <c r="G22" s="29" t="s">
        <v>17</v>
      </c>
      <c r="H22" s="110">
        <v>106</v>
      </c>
    </row>
    <row r="23" spans="1:8" s="1" customFormat="1" ht="15" thickBot="1" x14ac:dyDescent="0.35">
      <c r="A23" s="15"/>
      <c r="D23" s="27">
        <f t="shared" si="0"/>
        <v>-13</v>
      </c>
      <c r="E23" s="103">
        <f t="shared" si="1"/>
        <v>169</v>
      </c>
      <c r="G23" s="29" t="s">
        <v>18</v>
      </c>
      <c r="H23" s="110">
        <v>525</v>
      </c>
    </row>
    <row r="24" spans="1:8" s="1" customFormat="1" ht="15" thickBot="1" x14ac:dyDescent="0.35">
      <c r="A24" s="11" t="s">
        <v>37</v>
      </c>
      <c r="B24" s="24">
        <f>MEDIAN(A4:A17)</f>
        <v>29</v>
      </c>
      <c r="D24" s="27">
        <f t="shared" si="0"/>
        <v>66</v>
      </c>
      <c r="E24" s="103">
        <f t="shared" si="1"/>
        <v>4356</v>
      </c>
      <c r="G24" s="29" t="s">
        <v>19</v>
      </c>
      <c r="H24" s="110">
        <v>14</v>
      </c>
    </row>
    <row r="25" spans="1:8" s="1" customFormat="1" ht="15" thickBot="1" x14ac:dyDescent="0.35">
      <c r="A25" s="15"/>
      <c r="D25" s="27">
        <f t="shared" si="0"/>
        <v>-13</v>
      </c>
      <c r="E25" s="103">
        <f t="shared" si="1"/>
        <v>169</v>
      </c>
      <c r="G25" s="29" t="s">
        <v>20</v>
      </c>
      <c r="H25" s="110">
        <v>106</v>
      </c>
    </row>
    <row r="26" spans="1:8" s="1" customFormat="1" ht="15" thickBot="1" x14ac:dyDescent="0.35">
      <c r="A26" s="11" t="s">
        <v>38</v>
      </c>
      <c r="B26" s="24" cm="1">
        <f t="array" ref="B26">_xlfn.MODE.MULT(A4:A17)</f>
        <v>1</v>
      </c>
      <c r="D26" s="20"/>
      <c r="E26" s="114">
        <f>SUM(E12:E25)</f>
        <v>26779</v>
      </c>
      <c r="G26" s="29" t="s">
        <v>21</v>
      </c>
      <c r="H26" s="110">
        <v>1</v>
      </c>
    </row>
    <row r="27" spans="1:8" s="1" customFormat="1" ht="15" thickBot="1" x14ac:dyDescent="0.35">
      <c r="A27" s="15"/>
      <c r="G27" s="29" t="s">
        <v>22</v>
      </c>
      <c r="H27" s="110">
        <v>22.100961338480513</v>
      </c>
    </row>
    <row r="28" spans="1:8" s="1" customFormat="1" ht="15" thickBot="1" x14ac:dyDescent="0.35">
      <c r="A28" s="11" t="s">
        <v>39</v>
      </c>
      <c r="B28" s="24">
        <v>1</v>
      </c>
    </row>
    <row r="29" spans="1:8" s="1" customFormat="1" ht="15" thickBot="1" x14ac:dyDescent="0.35"/>
    <row r="30" spans="1:8" s="1" customFormat="1" ht="15" thickBot="1" x14ac:dyDescent="0.35">
      <c r="A30" s="11" t="s">
        <v>40</v>
      </c>
      <c r="B30" s="24">
        <v>79</v>
      </c>
    </row>
    <row r="31" spans="1:8" s="1" customFormat="1" ht="15" thickBot="1" x14ac:dyDescent="0.35"/>
    <row r="32" spans="1:8" s="1" customFormat="1" ht="15" thickBot="1" x14ac:dyDescent="0.35">
      <c r="A32" s="11" t="s">
        <v>41</v>
      </c>
      <c r="B32" s="25" t="s">
        <v>42</v>
      </c>
    </row>
    <row r="33" spans="1:2" s="1" customFormat="1" ht="15" thickBot="1" x14ac:dyDescent="0.35">
      <c r="A33" s="23"/>
      <c r="B33" s="26">
        <f>B30-B28</f>
        <v>78</v>
      </c>
    </row>
    <row r="34" spans="1:2" s="1" customFormat="1" x14ac:dyDescent="0.3"/>
  </sheetData>
  <mergeCells count="2">
    <mergeCell ref="A1:R1"/>
    <mergeCell ref="G11:H1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4FEA-9219-44BB-928E-28CBCC0F7752}">
  <dimension ref="A1:R31"/>
  <sheetViews>
    <sheetView zoomScale="66" workbookViewId="0">
      <selection activeCell="J28" sqref="J28"/>
    </sheetView>
  </sheetViews>
  <sheetFormatPr defaultRowHeight="14.4" x14ac:dyDescent="0.3"/>
  <cols>
    <col min="1" max="1" width="10.21875" style="38" bestFit="1" customWidth="1"/>
    <col min="2" max="3" width="12.21875" style="38" bestFit="1" customWidth="1"/>
    <col min="4" max="4" width="8.33203125" style="38" bestFit="1" customWidth="1"/>
    <col min="5" max="5" width="13.88671875" style="38" bestFit="1" customWidth="1"/>
    <col min="6" max="6" width="12.77734375" style="38" bestFit="1" customWidth="1"/>
    <col min="7" max="7" width="13" style="38" bestFit="1" customWidth="1"/>
    <col min="8" max="8" width="12.88671875" style="38" bestFit="1" customWidth="1"/>
    <col min="9" max="9" width="29.21875" style="38" bestFit="1" customWidth="1"/>
    <col min="10" max="10" width="18.21875" style="38" bestFit="1" customWidth="1"/>
    <col min="11" max="12" width="12.77734375" style="38" bestFit="1" customWidth="1"/>
    <col min="13" max="15" width="12.44140625" style="38" bestFit="1" customWidth="1"/>
    <col min="16" max="16" width="12.21875" style="38" bestFit="1" customWidth="1"/>
    <col min="17" max="17" width="13.88671875" style="38" bestFit="1" customWidth="1"/>
    <col min="18" max="19" width="13.33203125" style="38" bestFit="1" customWidth="1"/>
    <col min="20" max="16384" width="8.88671875" style="38"/>
  </cols>
  <sheetData>
    <row r="1" spans="1:18" ht="21.6" customHeight="1" thickBot="1" x14ac:dyDescent="0.35">
      <c r="A1" s="174" t="s">
        <v>46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6"/>
      <c r="N1" s="124"/>
      <c r="O1" s="124"/>
      <c r="P1" s="124"/>
      <c r="Q1" s="124"/>
      <c r="R1" s="124"/>
    </row>
    <row r="2" spans="1:18" ht="15" thickBot="1" x14ac:dyDescent="0.35"/>
    <row r="3" spans="1:18" ht="15" thickBot="1" x14ac:dyDescent="0.35">
      <c r="A3" s="28" t="s">
        <v>55</v>
      </c>
    </row>
    <row r="4" spans="1:18" ht="15" thickBot="1" x14ac:dyDescent="0.35">
      <c r="B4" s="87" t="s">
        <v>50</v>
      </c>
      <c r="C4" s="88" t="s">
        <v>51</v>
      </c>
      <c r="D4" s="88" t="s">
        <v>52</v>
      </c>
      <c r="E4" s="89" t="s">
        <v>53</v>
      </c>
      <c r="F4" s="88" t="s">
        <v>90</v>
      </c>
      <c r="G4" s="88" t="s">
        <v>91</v>
      </c>
      <c r="H4" s="88" t="s">
        <v>92</v>
      </c>
      <c r="I4" s="90" t="s">
        <v>93</v>
      </c>
      <c r="J4" s="87" t="s">
        <v>94</v>
      </c>
      <c r="K4" s="91" t="s">
        <v>95</v>
      </c>
    </row>
    <row r="5" spans="1:18" x14ac:dyDescent="0.3">
      <c r="A5" s="79" t="s">
        <v>47</v>
      </c>
      <c r="B5" s="94">
        <v>11</v>
      </c>
      <c r="C5" s="95">
        <v>2</v>
      </c>
      <c r="D5" s="95">
        <v>2</v>
      </c>
      <c r="E5" s="96">
        <f>SUM(B5:D5)</f>
        <v>15</v>
      </c>
      <c r="F5" s="95">
        <f t="shared" ref="F5:F10" si="0">B5-$B$14</f>
        <v>4</v>
      </c>
      <c r="G5" s="98">
        <f t="shared" ref="G5:G10" si="1">C5-$B$15</f>
        <v>-0.66666666666666652</v>
      </c>
      <c r="H5" s="98">
        <f t="shared" ref="H5:H10" si="2">D5-$B$16</f>
        <v>-1.6666666666666665</v>
      </c>
      <c r="I5" s="98">
        <f>F5*F5</f>
        <v>16</v>
      </c>
      <c r="J5" s="98">
        <f>G5*G5</f>
        <v>0.44444444444444425</v>
      </c>
      <c r="K5" s="99">
        <f>H5*H5</f>
        <v>2.7777777777777772</v>
      </c>
    </row>
    <row r="6" spans="1:18" ht="15" thickBot="1" x14ac:dyDescent="0.35">
      <c r="A6" s="97"/>
      <c r="B6" s="3">
        <v>8</v>
      </c>
      <c r="C6" s="69">
        <v>1</v>
      </c>
      <c r="D6" s="69">
        <v>1</v>
      </c>
      <c r="E6" s="80">
        <f t="shared" ref="E6:E10" si="3">SUM(B6:D6)</f>
        <v>10</v>
      </c>
      <c r="F6" s="69">
        <f t="shared" si="0"/>
        <v>1</v>
      </c>
      <c r="G6" s="100">
        <f t="shared" si="1"/>
        <v>-1.6666666666666665</v>
      </c>
      <c r="H6" s="100">
        <f t="shared" si="2"/>
        <v>-2.6666666666666665</v>
      </c>
      <c r="I6" s="100">
        <f t="shared" ref="I6:I10" si="4">F6*F6</f>
        <v>1</v>
      </c>
      <c r="J6" s="100">
        <f t="shared" ref="J6:J10" si="5">G6*G6</f>
        <v>2.7777777777777772</v>
      </c>
      <c r="K6" s="101">
        <f t="shared" ref="K6:K10" si="6">H6*H6</f>
        <v>7.1111111111111107</v>
      </c>
    </row>
    <row r="7" spans="1:18" x14ac:dyDescent="0.3">
      <c r="A7" s="79" t="s">
        <v>48</v>
      </c>
      <c r="B7" s="94">
        <v>2</v>
      </c>
      <c r="C7" s="95">
        <v>3</v>
      </c>
      <c r="D7" s="95">
        <v>6</v>
      </c>
      <c r="E7" s="96">
        <f t="shared" si="3"/>
        <v>11</v>
      </c>
      <c r="F7" s="95">
        <f t="shared" si="0"/>
        <v>-5</v>
      </c>
      <c r="G7" s="98">
        <f t="shared" si="1"/>
        <v>0.33333333333333348</v>
      </c>
      <c r="H7" s="98">
        <f t="shared" si="2"/>
        <v>2.3333333333333335</v>
      </c>
      <c r="I7" s="98">
        <f t="shared" si="4"/>
        <v>25</v>
      </c>
      <c r="J7" s="98">
        <f t="shared" si="5"/>
        <v>0.11111111111111122</v>
      </c>
      <c r="K7" s="99">
        <f t="shared" si="6"/>
        <v>5.4444444444444455</v>
      </c>
    </row>
    <row r="8" spans="1:18" ht="15" thickBot="1" x14ac:dyDescent="0.35">
      <c r="A8" s="97"/>
      <c r="B8" s="3">
        <v>1</v>
      </c>
      <c r="C8" s="69">
        <v>8</v>
      </c>
      <c r="D8" s="69">
        <v>9</v>
      </c>
      <c r="E8" s="80">
        <f t="shared" si="3"/>
        <v>18</v>
      </c>
      <c r="F8" s="69">
        <f t="shared" si="0"/>
        <v>-6</v>
      </c>
      <c r="G8" s="100">
        <f t="shared" si="1"/>
        <v>5.3333333333333339</v>
      </c>
      <c r="H8" s="100">
        <f t="shared" si="2"/>
        <v>5.3333333333333339</v>
      </c>
      <c r="I8" s="100">
        <f t="shared" si="4"/>
        <v>36</v>
      </c>
      <c r="J8" s="100">
        <f t="shared" si="5"/>
        <v>28.44444444444445</v>
      </c>
      <c r="K8" s="101">
        <f t="shared" si="6"/>
        <v>28.44444444444445</v>
      </c>
    </row>
    <row r="9" spans="1:18" x14ac:dyDescent="0.3">
      <c r="A9" s="92" t="s">
        <v>49</v>
      </c>
      <c r="B9" s="2">
        <v>9</v>
      </c>
      <c r="C9" s="30">
        <v>1</v>
      </c>
      <c r="D9" s="30">
        <v>3</v>
      </c>
      <c r="E9" s="93">
        <f t="shared" si="3"/>
        <v>13</v>
      </c>
      <c r="F9" s="30">
        <f t="shared" si="0"/>
        <v>2</v>
      </c>
      <c r="G9" s="102">
        <f t="shared" si="1"/>
        <v>-1.6666666666666665</v>
      </c>
      <c r="H9" s="102">
        <f t="shared" si="2"/>
        <v>-0.66666666666666652</v>
      </c>
      <c r="I9" s="102">
        <f t="shared" si="4"/>
        <v>4</v>
      </c>
      <c r="J9" s="102">
        <f t="shared" si="5"/>
        <v>2.7777777777777772</v>
      </c>
      <c r="K9" s="103">
        <f t="shared" si="6"/>
        <v>0.44444444444444425</v>
      </c>
    </row>
    <row r="10" spans="1:18" ht="15" thickBot="1" x14ac:dyDescent="0.35">
      <c r="A10" s="81"/>
      <c r="B10" s="82">
        <v>11</v>
      </c>
      <c r="C10" s="78">
        <v>1</v>
      </c>
      <c r="D10" s="78">
        <v>1</v>
      </c>
      <c r="E10" s="83">
        <f t="shared" si="3"/>
        <v>13</v>
      </c>
      <c r="F10" s="78">
        <f t="shared" si="0"/>
        <v>4</v>
      </c>
      <c r="G10" s="104">
        <f t="shared" si="1"/>
        <v>-1.6666666666666665</v>
      </c>
      <c r="H10" s="104">
        <f t="shared" si="2"/>
        <v>-2.6666666666666665</v>
      </c>
      <c r="I10" s="104">
        <f t="shared" si="4"/>
        <v>16</v>
      </c>
      <c r="J10" s="104">
        <f t="shared" si="5"/>
        <v>2.7777777777777772</v>
      </c>
      <c r="K10" s="105">
        <f t="shared" si="6"/>
        <v>7.1111111111111107</v>
      </c>
    </row>
    <row r="11" spans="1:18" ht="15" thickBot="1" x14ac:dyDescent="0.35">
      <c r="A11" s="84" t="s">
        <v>53</v>
      </c>
      <c r="B11" s="85">
        <f>SUM(B5:B10)</f>
        <v>42</v>
      </c>
      <c r="C11" s="86">
        <f t="shared" ref="C11:D11" si="7">SUM(C5:C10)</f>
        <v>16</v>
      </c>
      <c r="D11" s="86">
        <f t="shared" si="7"/>
        <v>22</v>
      </c>
      <c r="E11" s="86">
        <f>SUM(E5:E10)</f>
        <v>80</v>
      </c>
      <c r="F11" s="86"/>
      <c r="G11" s="106"/>
      <c r="H11" s="106"/>
      <c r="I11" s="106">
        <f>SUM(I5:I10)</f>
        <v>98</v>
      </c>
      <c r="J11" s="106">
        <f>SUM(J5:J10)</f>
        <v>37.333333333333336</v>
      </c>
      <c r="K11" s="107">
        <f>SUM(K5:K10)</f>
        <v>51.333333333333343</v>
      </c>
    </row>
    <row r="12" spans="1:18" s="39" customFormat="1" ht="15" thickBot="1" x14ac:dyDescent="0.35">
      <c r="A12" s="7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75"/>
      <c r="M12" s="75"/>
      <c r="N12" s="34"/>
      <c r="O12" s="75"/>
      <c r="P12" s="74"/>
      <c r="Q12" s="34"/>
      <c r="R12" s="75"/>
    </row>
    <row r="13" spans="1:18" s="39" customFormat="1" ht="15" thickBot="1" x14ac:dyDescent="0.35">
      <c r="A13" s="47" t="s">
        <v>36</v>
      </c>
      <c r="B13" s="12"/>
      <c r="C13" s="38"/>
      <c r="D13" s="59" t="s">
        <v>35</v>
      </c>
      <c r="E13" s="22" t="s">
        <v>50</v>
      </c>
      <c r="F13" s="125" t="s">
        <v>51</v>
      </c>
      <c r="G13" s="126" t="s">
        <v>52</v>
      </c>
      <c r="H13" s="34"/>
      <c r="I13" s="61" t="s">
        <v>84</v>
      </c>
      <c r="J13" s="62"/>
      <c r="K13" s="62"/>
      <c r="L13" s="62"/>
      <c r="M13" s="62"/>
      <c r="N13" s="62"/>
      <c r="O13" s="63"/>
    </row>
    <row r="14" spans="1:18" s="39" customFormat="1" ht="15" thickBot="1" x14ac:dyDescent="0.35">
      <c r="A14" s="42" t="s">
        <v>50</v>
      </c>
      <c r="B14" s="108">
        <f>AVERAGE(B5:B10)</f>
        <v>7</v>
      </c>
      <c r="C14" s="38"/>
      <c r="D14" s="76" t="s">
        <v>57</v>
      </c>
      <c r="E14" s="110">
        <f>COUNT(B5:B10)</f>
        <v>6</v>
      </c>
      <c r="F14" s="110">
        <f>COUNT(C5:C10)</f>
        <v>6</v>
      </c>
      <c r="G14" s="111">
        <f>COUNT(D5:D10)</f>
        <v>6</v>
      </c>
      <c r="H14" s="34"/>
      <c r="I14" s="64" t="s">
        <v>67</v>
      </c>
      <c r="J14" s="65"/>
      <c r="K14" s="65"/>
      <c r="L14" s="65"/>
      <c r="M14" s="66"/>
      <c r="N14" s="33"/>
      <c r="O14" s="19"/>
    </row>
    <row r="15" spans="1:18" s="39" customFormat="1" ht="15" thickBot="1" x14ac:dyDescent="0.35">
      <c r="A15" s="43" t="s">
        <v>51</v>
      </c>
      <c r="B15" s="108">
        <f>AVERAGE(C5:C10)</f>
        <v>2.6666666666666665</v>
      </c>
      <c r="C15" s="38"/>
      <c r="D15" s="76" t="s">
        <v>96</v>
      </c>
      <c r="E15" s="110">
        <f>SUM(E14:G14)</f>
        <v>18</v>
      </c>
      <c r="F15" s="110"/>
      <c r="G15" s="111"/>
      <c r="H15" s="34"/>
      <c r="I15" s="48" t="s">
        <v>68</v>
      </c>
      <c r="J15" s="57" t="s">
        <v>19</v>
      </c>
      <c r="K15" s="57" t="s">
        <v>18</v>
      </c>
      <c r="L15" s="57" t="s">
        <v>69</v>
      </c>
      <c r="M15" s="58" t="s">
        <v>70</v>
      </c>
      <c r="N15" s="33"/>
      <c r="O15" s="19"/>
    </row>
    <row r="16" spans="1:18" s="39" customFormat="1" ht="15" thickBot="1" x14ac:dyDescent="0.35">
      <c r="A16" s="44" t="s">
        <v>52</v>
      </c>
      <c r="B16" s="108">
        <f>AVERAGE(D5:D10)</f>
        <v>3.6666666666666665</v>
      </c>
      <c r="C16" s="38"/>
      <c r="D16" s="76" t="s">
        <v>97</v>
      </c>
      <c r="E16" s="110">
        <f>B14</f>
        <v>7</v>
      </c>
      <c r="F16" s="110">
        <f>B15</f>
        <v>2.6666666666666665</v>
      </c>
      <c r="G16" s="111">
        <f>B16</f>
        <v>3.6666666666666665</v>
      </c>
      <c r="H16" s="34"/>
      <c r="I16" s="45" t="s">
        <v>71</v>
      </c>
      <c r="J16" s="110">
        <v>6</v>
      </c>
      <c r="K16" s="110">
        <v>42</v>
      </c>
      <c r="L16" s="110">
        <v>7</v>
      </c>
      <c r="M16" s="111">
        <v>19.600000000000001</v>
      </c>
      <c r="N16" s="33"/>
      <c r="O16" s="19"/>
    </row>
    <row r="17" spans="1:16" s="39" customFormat="1" ht="15" thickBot="1" x14ac:dyDescent="0.35">
      <c r="A17" s="38"/>
      <c r="B17" s="38"/>
      <c r="C17" s="38"/>
      <c r="D17" s="77" t="s">
        <v>98</v>
      </c>
      <c r="E17" s="100">
        <f>AVERAGE(E16:G16)</f>
        <v>4.4444444444444438</v>
      </c>
      <c r="F17" s="100"/>
      <c r="G17" s="101"/>
      <c r="H17" s="34"/>
      <c r="I17" s="45" t="s">
        <v>72</v>
      </c>
      <c r="J17" s="110">
        <v>6</v>
      </c>
      <c r="K17" s="110">
        <v>16</v>
      </c>
      <c r="L17" s="110">
        <v>2.6666666666666665</v>
      </c>
      <c r="M17" s="111">
        <v>7.4666666666666668</v>
      </c>
      <c r="N17" s="33"/>
      <c r="O17" s="19"/>
    </row>
    <row r="18" spans="1:16" s="39" customFormat="1" ht="15" thickBot="1" x14ac:dyDescent="0.35">
      <c r="A18" s="11" t="s">
        <v>35</v>
      </c>
      <c r="B18" s="24">
        <f>COUNT(B5:D10)</f>
        <v>18</v>
      </c>
      <c r="C18" s="38"/>
      <c r="D18" s="38"/>
      <c r="E18" s="38"/>
      <c r="F18" s="38"/>
      <c r="G18" s="38"/>
      <c r="H18" s="34"/>
      <c r="I18" s="46" t="s">
        <v>73</v>
      </c>
      <c r="J18" s="100">
        <v>6</v>
      </c>
      <c r="K18" s="100">
        <v>22</v>
      </c>
      <c r="L18" s="100">
        <v>3.6666666666666665</v>
      </c>
      <c r="M18" s="101">
        <v>10.266666666666666</v>
      </c>
      <c r="N18" s="33"/>
      <c r="O18" s="19"/>
    </row>
    <row r="19" spans="1:16" s="39" customFormat="1" ht="15" thickBot="1" x14ac:dyDescent="0.35">
      <c r="A19" s="11" t="s">
        <v>58</v>
      </c>
      <c r="B19" s="24">
        <f>COUNT(E14:G14)</f>
        <v>3</v>
      </c>
      <c r="C19" s="38"/>
      <c r="D19" s="41" t="s">
        <v>99</v>
      </c>
      <c r="E19" s="110">
        <f>E16-E17</f>
        <v>2.5555555555555562</v>
      </c>
      <c r="F19" s="38"/>
      <c r="G19" s="38"/>
      <c r="H19" s="34"/>
      <c r="I19" s="64" t="s">
        <v>74</v>
      </c>
      <c r="J19" s="65"/>
      <c r="K19" s="65"/>
      <c r="L19" s="65"/>
      <c r="M19" s="65"/>
      <c r="N19" s="67"/>
      <c r="O19" s="68"/>
    </row>
    <row r="20" spans="1:16" s="39" customFormat="1" ht="15" thickBot="1" x14ac:dyDescent="0.35">
      <c r="A20" s="11" t="s">
        <v>123</v>
      </c>
      <c r="B20" s="24">
        <f>B18-B19</f>
        <v>15</v>
      </c>
      <c r="C20" s="38"/>
      <c r="D20" s="41" t="s">
        <v>100</v>
      </c>
      <c r="E20" s="110">
        <f>F16-E17</f>
        <v>-1.7777777777777772</v>
      </c>
      <c r="F20" s="38"/>
      <c r="G20" s="38"/>
      <c r="H20" s="34"/>
      <c r="I20" s="48" t="s">
        <v>75</v>
      </c>
      <c r="J20" s="57" t="s">
        <v>76</v>
      </c>
      <c r="K20" s="57" t="s">
        <v>77</v>
      </c>
      <c r="L20" s="57" t="s">
        <v>78</v>
      </c>
      <c r="M20" s="57" t="s">
        <v>64</v>
      </c>
      <c r="N20" s="57" t="s">
        <v>79</v>
      </c>
      <c r="O20" s="58" t="s">
        <v>80</v>
      </c>
    </row>
    <row r="21" spans="1:16" s="39" customFormat="1" ht="15" thickBot="1" x14ac:dyDescent="0.35">
      <c r="A21" s="38"/>
      <c r="B21" s="38"/>
      <c r="C21" s="38"/>
      <c r="D21" s="41" t="s">
        <v>101</v>
      </c>
      <c r="E21" s="110">
        <f>G16-E17</f>
        <v>-0.77777777777777724</v>
      </c>
      <c r="F21" s="38"/>
      <c r="G21" s="38"/>
      <c r="H21" s="34"/>
      <c r="I21" s="45" t="s">
        <v>81</v>
      </c>
      <c r="J21" s="110">
        <v>61.777777777777771</v>
      </c>
      <c r="K21" s="110">
        <v>2</v>
      </c>
      <c r="L21" s="110">
        <v>30.888888888888886</v>
      </c>
      <c r="M21" s="110">
        <v>2.4821428571428563</v>
      </c>
      <c r="N21" s="110">
        <v>0.11716047367180391</v>
      </c>
      <c r="O21" s="111">
        <v>3.6823203436732408</v>
      </c>
    </row>
    <row r="22" spans="1:16" s="39" customFormat="1" ht="15" thickBot="1" x14ac:dyDescent="0.35">
      <c r="A22" s="4" t="s">
        <v>59</v>
      </c>
      <c r="B22" s="109">
        <f>I11+J11+K11</f>
        <v>186.66666666666669</v>
      </c>
      <c r="C22" s="38"/>
      <c r="D22" s="34"/>
      <c r="E22" s="34"/>
      <c r="F22" s="33"/>
      <c r="G22" s="33"/>
      <c r="H22" s="34"/>
      <c r="I22" s="45" t="s">
        <v>82</v>
      </c>
      <c r="J22" s="110">
        <v>186.66666666666669</v>
      </c>
      <c r="K22" s="110">
        <v>15</v>
      </c>
      <c r="L22" s="110">
        <v>12.444444444444446</v>
      </c>
      <c r="M22" s="110"/>
      <c r="N22" s="110"/>
      <c r="O22" s="111"/>
    </row>
    <row r="23" spans="1:16" s="39" customFormat="1" ht="15" thickBot="1" x14ac:dyDescent="0.35">
      <c r="C23" s="35"/>
      <c r="D23" s="40" t="s">
        <v>50</v>
      </c>
      <c r="E23" s="40" t="s">
        <v>51</v>
      </c>
      <c r="F23" s="40" t="s">
        <v>52</v>
      </c>
      <c r="G23" s="60" t="s">
        <v>53</v>
      </c>
      <c r="I23" s="46" t="s">
        <v>83</v>
      </c>
      <c r="J23" s="100">
        <v>248.44444444444446</v>
      </c>
      <c r="K23" s="100">
        <v>17</v>
      </c>
      <c r="L23" s="100"/>
      <c r="M23" s="100"/>
      <c r="N23" s="100"/>
      <c r="O23" s="101"/>
    </row>
    <row r="24" spans="1:16" s="39" customFormat="1" ht="15" thickBot="1" x14ac:dyDescent="0.35">
      <c r="A24" s="38"/>
      <c r="B24" s="38"/>
      <c r="C24" s="13" t="s">
        <v>60</v>
      </c>
      <c r="D24" s="112">
        <f>E14*(E19*E19)</f>
        <v>39.185185185185205</v>
      </c>
      <c r="E24" s="112">
        <f>F14*(E20*E20)</f>
        <v>18.962962962962951</v>
      </c>
      <c r="F24" s="113">
        <f>G14*E21*E21</f>
        <v>3.6296296296296244</v>
      </c>
      <c r="G24" s="114">
        <f>SUM(D24:F24)</f>
        <v>61.777777777777779</v>
      </c>
      <c r="I24" s="34"/>
      <c r="J24" s="34"/>
      <c r="K24" s="34"/>
      <c r="L24" s="75"/>
      <c r="M24" s="75"/>
      <c r="N24" s="34"/>
      <c r="O24" s="75"/>
      <c r="P24" s="34"/>
    </row>
    <row r="25" spans="1:16" s="39" customFormat="1" ht="15" thickBot="1" x14ac:dyDescent="0.35">
      <c r="A25" s="38"/>
      <c r="B25" s="38"/>
      <c r="C25" s="38"/>
      <c r="D25" s="38"/>
      <c r="E25" s="38"/>
      <c r="F25" s="38"/>
      <c r="G25" s="38"/>
      <c r="H25" s="34"/>
      <c r="I25" s="34"/>
      <c r="J25" s="34"/>
      <c r="K25" s="34"/>
      <c r="L25" s="75"/>
      <c r="M25" s="75"/>
      <c r="N25" s="34"/>
      <c r="O25" s="75"/>
      <c r="P25" s="34"/>
    </row>
    <row r="26" spans="1:16" s="39" customFormat="1" ht="15" thickBot="1" x14ac:dyDescent="0.35">
      <c r="A26" s="40" t="s">
        <v>61</v>
      </c>
      <c r="B26" s="36"/>
      <c r="C26" s="36"/>
      <c r="D26" s="12"/>
      <c r="E26" s="38"/>
      <c r="F26" s="38"/>
      <c r="G26" s="38"/>
      <c r="H26" s="34"/>
      <c r="I26" s="34"/>
      <c r="J26" s="34"/>
      <c r="K26" s="34"/>
      <c r="L26" s="75"/>
      <c r="M26" s="75"/>
      <c r="N26" s="34"/>
      <c r="O26" s="75"/>
      <c r="P26" s="34"/>
    </row>
    <row r="27" spans="1:16" ht="15" thickBot="1" x14ac:dyDescent="0.35">
      <c r="A27" s="18"/>
      <c r="B27" s="13" t="s">
        <v>62</v>
      </c>
      <c r="C27" s="24">
        <f>B22/B20</f>
        <v>12.444444444444446</v>
      </c>
      <c r="D27" s="19"/>
    </row>
    <row r="28" spans="1:16" ht="15" thickBot="1" x14ac:dyDescent="0.35">
      <c r="A28" s="18"/>
      <c r="B28" s="13" t="s">
        <v>63</v>
      </c>
      <c r="C28" s="24">
        <f>G24/(B19-1)</f>
        <v>30.888888888888889</v>
      </c>
      <c r="D28" s="19"/>
    </row>
    <row r="29" spans="1:16" ht="15" thickBot="1" x14ac:dyDescent="0.35">
      <c r="A29" s="18"/>
      <c r="B29" s="13" t="s">
        <v>65</v>
      </c>
      <c r="C29" s="24">
        <f>C28/C27</f>
        <v>2.4821428571428568</v>
      </c>
      <c r="D29" s="19"/>
    </row>
    <row r="30" spans="1:16" ht="15" thickBot="1" x14ac:dyDescent="0.35">
      <c r="A30" s="14"/>
      <c r="B30" s="37"/>
      <c r="C30" s="37"/>
      <c r="D30" s="21"/>
    </row>
    <row r="31" spans="1:16" x14ac:dyDescent="0.3">
      <c r="A31" s="33"/>
      <c r="B31" s="33"/>
      <c r="C31" s="33"/>
      <c r="D31" s="33"/>
    </row>
  </sheetData>
  <mergeCells count="1">
    <mergeCell ref="A1:M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4666-9949-48AE-8377-62F7A9091497}">
  <dimension ref="A1:R24"/>
  <sheetViews>
    <sheetView tabSelected="1" zoomScale="83" workbookViewId="0">
      <selection activeCell="F28" sqref="F28"/>
    </sheetView>
  </sheetViews>
  <sheetFormatPr defaultRowHeight="14.4" x14ac:dyDescent="0.3"/>
  <cols>
    <col min="1" max="1" width="9.77734375" style="1" bestFit="1" customWidth="1"/>
    <col min="2" max="2" width="16.77734375" style="1" bestFit="1" customWidth="1"/>
    <col min="3" max="3" width="11.21875" style="1" customWidth="1"/>
    <col min="4" max="4" width="12.77734375" style="1" bestFit="1" customWidth="1"/>
    <col min="5" max="5" width="20.5546875" style="1" bestFit="1" customWidth="1"/>
    <col min="6" max="6" width="16.88671875" style="1" bestFit="1" customWidth="1"/>
    <col min="7" max="7" width="14.6640625" style="1" bestFit="1" customWidth="1"/>
    <col min="8" max="8" width="8.88671875" style="1"/>
    <col min="9" max="9" width="27.88671875" style="1" customWidth="1"/>
    <col min="10" max="10" width="12.109375" style="1" bestFit="1" customWidth="1"/>
    <col min="11" max="11" width="12.5546875" style="1" bestFit="1" customWidth="1"/>
    <col min="12" max="16384" width="8.88671875" style="1"/>
  </cols>
  <sheetData>
    <row r="1" spans="1:18" ht="21.6" thickBot="1" x14ac:dyDescent="0.35">
      <c r="A1" s="177" t="s">
        <v>66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9"/>
    </row>
    <row r="2" spans="1:18" ht="15" thickBot="1" x14ac:dyDescent="0.35"/>
    <row r="3" spans="1:18" ht="15" thickBot="1" x14ac:dyDescent="0.35">
      <c r="A3" s="156" t="s">
        <v>54</v>
      </c>
    </row>
    <row r="4" spans="1:18" ht="15" thickBot="1" x14ac:dyDescent="0.35">
      <c r="B4" s="50" t="s">
        <v>50</v>
      </c>
      <c r="C4" s="51" t="s">
        <v>51</v>
      </c>
      <c r="D4" s="51" t="s">
        <v>85</v>
      </c>
      <c r="E4" s="51" t="s">
        <v>86</v>
      </c>
      <c r="F4" s="51" t="s">
        <v>87</v>
      </c>
      <c r="G4" s="52" t="s">
        <v>88</v>
      </c>
      <c r="I4" s="182" t="s">
        <v>111</v>
      </c>
      <c r="J4" s="183"/>
      <c r="K4" s="184"/>
    </row>
    <row r="5" spans="1:18" x14ac:dyDescent="0.3">
      <c r="B5" s="53">
        <v>11</v>
      </c>
      <c r="C5" s="29">
        <v>89</v>
      </c>
      <c r="D5" s="110">
        <f t="shared" ref="D5:D10" si="0">B5-$F$14</f>
        <v>-1.3333333333333339</v>
      </c>
      <c r="E5" s="110">
        <f t="shared" ref="E5:E10" si="1">C5-$G$14</f>
        <v>25.666666666666664</v>
      </c>
      <c r="F5" s="110">
        <f>D5*D5</f>
        <v>1.7777777777777795</v>
      </c>
      <c r="G5" s="111">
        <f>E5*E5</f>
        <v>658.7777777777776</v>
      </c>
      <c r="I5" s="56"/>
      <c r="J5" s="115" t="s">
        <v>112</v>
      </c>
      <c r="K5" s="116" t="s">
        <v>113</v>
      </c>
    </row>
    <row r="6" spans="1:18" x14ac:dyDescent="0.3">
      <c r="B6" s="53">
        <v>10</v>
      </c>
      <c r="C6" s="29">
        <v>121</v>
      </c>
      <c r="D6" s="110">
        <f t="shared" si="0"/>
        <v>-2.3333333333333339</v>
      </c>
      <c r="E6" s="110">
        <f t="shared" si="1"/>
        <v>57.666666666666664</v>
      </c>
      <c r="F6" s="110">
        <f t="shared" ref="F6:F10" si="2">D6*D6</f>
        <v>5.4444444444444473</v>
      </c>
      <c r="G6" s="111">
        <f t="shared" ref="G6:G10" si="3">E6*E6</f>
        <v>3325.4444444444443</v>
      </c>
      <c r="I6" s="117" t="s">
        <v>7</v>
      </c>
      <c r="J6" s="120">
        <v>12.333333333333334</v>
      </c>
      <c r="K6" s="121">
        <v>63.333333333333336</v>
      </c>
    </row>
    <row r="7" spans="1:18" x14ac:dyDescent="0.3">
      <c r="B7" s="53">
        <v>2</v>
      </c>
      <c r="C7" s="29">
        <v>69</v>
      </c>
      <c r="D7" s="110">
        <f t="shared" si="0"/>
        <v>-10.333333333333334</v>
      </c>
      <c r="E7" s="110">
        <f t="shared" si="1"/>
        <v>5.6666666666666643</v>
      </c>
      <c r="F7" s="110">
        <f t="shared" si="2"/>
        <v>106.77777777777779</v>
      </c>
      <c r="G7" s="111">
        <f t="shared" si="3"/>
        <v>32.111111111111086</v>
      </c>
      <c r="I7" s="117" t="s">
        <v>70</v>
      </c>
      <c r="J7" s="120">
        <v>72.26666666666668</v>
      </c>
      <c r="K7" s="121">
        <v>2259.8666666666663</v>
      </c>
    </row>
    <row r="8" spans="1:18" x14ac:dyDescent="0.3">
      <c r="B8" s="53">
        <v>6</v>
      </c>
      <c r="C8" s="29">
        <v>89</v>
      </c>
      <c r="D8" s="110">
        <f t="shared" si="0"/>
        <v>-6.3333333333333339</v>
      </c>
      <c r="E8" s="110">
        <f t="shared" si="1"/>
        <v>25.666666666666664</v>
      </c>
      <c r="F8" s="110">
        <f t="shared" si="2"/>
        <v>40.111111111111121</v>
      </c>
      <c r="G8" s="111">
        <f t="shared" si="3"/>
        <v>658.7777777777776</v>
      </c>
      <c r="I8" s="117" t="s">
        <v>114</v>
      </c>
      <c r="J8" s="120">
        <v>6</v>
      </c>
      <c r="K8" s="121">
        <v>6</v>
      </c>
    </row>
    <row r="9" spans="1:18" x14ac:dyDescent="0.3">
      <c r="B9" s="53">
        <v>23</v>
      </c>
      <c r="C9" s="29">
        <v>11</v>
      </c>
      <c r="D9" s="110">
        <f t="shared" si="0"/>
        <v>10.666666666666666</v>
      </c>
      <c r="E9" s="110">
        <f t="shared" si="1"/>
        <v>-52.333333333333336</v>
      </c>
      <c r="F9" s="110">
        <f t="shared" si="2"/>
        <v>113.77777777777777</v>
      </c>
      <c r="G9" s="111">
        <f t="shared" si="3"/>
        <v>2738.7777777777778</v>
      </c>
      <c r="I9" s="117" t="s">
        <v>115</v>
      </c>
      <c r="J9" s="120">
        <v>-0.76742868327675162</v>
      </c>
      <c r="K9" s="121"/>
    </row>
    <row r="10" spans="1:18" ht="15" thickBot="1" x14ac:dyDescent="0.35">
      <c r="B10" s="53">
        <v>22</v>
      </c>
      <c r="C10" s="29">
        <v>1</v>
      </c>
      <c r="D10" s="110">
        <f t="shared" si="0"/>
        <v>9.6666666666666661</v>
      </c>
      <c r="E10" s="110">
        <f t="shared" si="1"/>
        <v>-62.333333333333336</v>
      </c>
      <c r="F10" s="110">
        <f t="shared" si="2"/>
        <v>93.444444444444429</v>
      </c>
      <c r="G10" s="111">
        <f t="shared" si="3"/>
        <v>3885.4444444444448</v>
      </c>
      <c r="I10" s="117" t="s">
        <v>116</v>
      </c>
      <c r="J10" s="120">
        <v>0</v>
      </c>
      <c r="K10" s="121"/>
    </row>
    <row r="11" spans="1:18" ht="15" thickBot="1" x14ac:dyDescent="0.35">
      <c r="A11" s="28" t="s">
        <v>53</v>
      </c>
      <c r="B11" s="3">
        <f>SUM(B5:B10)</f>
        <v>74</v>
      </c>
      <c r="C11" s="54">
        <f>SUM(C5:C10)</f>
        <v>380</v>
      </c>
      <c r="D11" s="100"/>
      <c r="E11" s="100"/>
      <c r="F11" s="100">
        <f>SUM(F5:F10)</f>
        <v>361.33333333333337</v>
      </c>
      <c r="G11" s="101">
        <f>SUM(G5:G10)</f>
        <v>11299.333333333334</v>
      </c>
      <c r="I11" s="117" t="s">
        <v>77</v>
      </c>
      <c r="J11" s="120">
        <v>5</v>
      </c>
      <c r="K11" s="121"/>
    </row>
    <row r="12" spans="1:18" ht="15" thickBot="1" x14ac:dyDescent="0.35">
      <c r="I12" s="117" t="s">
        <v>117</v>
      </c>
      <c r="J12" s="120">
        <v>-2.2991018079730634</v>
      </c>
      <c r="K12" s="121"/>
    </row>
    <row r="13" spans="1:18" ht="15" thickBot="1" x14ac:dyDescent="0.35">
      <c r="A13" s="155" t="s">
        <v>61</v>
      </c>
      <c r="E13" s="49"/>
      <c r="F13" s="51" t="s">
        <v>50</v>
      </c>
      <c r="G13" s="52" t="s">
        <v>51</v>
      </c>
      <c r="I13" s="117" t="s">
        <v>118</v>
      </c>
      <c r="J13" s="120">
        <v>3.4925375361523167E-2</v>
      </c>
      <c r="K13" s="121"/>
    </row>
    <row r="14" spans="1:18" ht="15" thickBot="1" x14ac:dyDescent="0.35">
      <c r="A14" s="72" t="s">
        <v>104</v>
      </c>
      <c r="B14" s="98">
        <f>(6-1)*(F16) + ( 6-1) * (G16)</f>
        <v>11660.666666666666</v>
      </c>
      <c r="C14" s="99">
        <f>6+6-2</f>
        <v>10</v>
      </c>
      <c r="E14" s="158" t="s">
        <v>56</v>
      </c>
      <c r="F14" s="110">
        <f>AVERAGE(B5:B10)</f>
        <v>12.333333333333334</v>
      </c>
      <c r="G14" s="111">
        <f>AVERAGE(C5:C10)</f>
        <v>63.333333333333336</v>
      </c>
      <c r="I14" s="117" t="s">
        <v>119</v>
      </c>
      <c r="J14" s="120">
        <v>2.0150483733330233</v>
      </c>
      <c r="K14" s="121"/>
    </row>
    <row r="15" spans="1:18" ht="15" thickBot="1" x14ac:dyDescent="0.35">
      <c r="A15" s="14"/>
      <c r="B15" s="146"/>
      <c r="C15" s="113">
        <f>B14/C14</f>
        <v>1166.0666666666666</v>
      </c>
      <c r="E15" s="158" t="s">
        <v>89</v>
      </c>
      <c r="F15" s="110">
        <f>_xlfn.STDEV.S(B5:B10)</f>
        <v>8.5009803356240443</v>
      </c>
      <c r="G15" s="111">
        <f>_xlfn.STDEV.S(C5:C10)</f>
        <v>47.538054931461659</v>
      </c>
      <c r="I15" s="117" t="s">
        <v>120</v>
      </c>
      <c r="J15" s="120">
        <v>6.9850750723046334E-2</v>
      </c>
      <c r="K15" s="121"/>
    </row>
    <row r="16" spans="1:18" ht="15" thickBot="1" x14ac:dyDescent="0.35">
      <c r="B16" s="145"/>
      <c r="C16" s="145"/>
      <c r="E16" s="158" t="s">
        <v>103</v>
      </c>
      <c r="F16" s="110">
        <f>_xlfn.VAR.S(B5:B10)</f>
        <v>72.26666666666668</v>
      </c>
      <c r="G16" s="111">
        <f>_xlfn.VAR.S(C5:C10)</f>
        <v>2259.8666666666663</v>
      </c>
      <c r="I16" s="118" t="s">
        <v>121</v>
      </c>
      <c r="J16" s="122">
        <v>2.570581835636315</v>
      </c>
      <c r="K16" s="123"/>
    </row>
    <row r="17" spans="1:7" ht="15" thickBot="1" x14ac:dyDescent="0.35">
      <c r="A17" s="154" t="s">
        <v>105</v>
      </c>
      <c r="B17" s="153" t="s">
        <v>106</v>
      </c>
      <c r="C17" s="147">
        <f>F14-G14</f>
        <v>-51</v>
      </c>
      <c r="D17" s="39"/>
      <c r="E17" s="159" t="s">
        <v>102</v>
      </c>
      <c r="F17" s="180">
        <f>G16/F16</f>
        <v>31.271217712177112</v>
      </c>
      <c r="G17" s="181"/>
    </row>
    <row r="18" spans="1:7" ht="15" thickBot="1" x14ac:dyDescent="0.35">
      <c r="A18" s="18"/>
      <c r="B18" s="153" t="s">
        <v>109</v>
      </c>
      <c r="C18" s="148">
        <f>C15/F19</f>
        <v>194.34444444444443</v>
      </c>
    </row>
    <row r="19" spans="1:7" x14ac:dyDescent="0.3">
      <c r="A19" s="18"/>
      <c r="B19" s="153" t="s">
        <v>110</v>
      </c>
      <c r="C19" s="148">
        <f>C15/F19</f>
        <v>194.34444444444443</v>
      </c>
      <c r="E19" s="50" t="s">
        <v>35</v>
      </c>
      <c r="F19" s="119">
        <v>6</v>
      </c>
    </row>
    <row r="20" spans="1:7" ht="15" thickBot="1" x14ac:dyDescent="0.35">
      <c r="A20" s="18"/>
      <c r="B20" s="153" t="s">
        <v>107</v>
      </c>
      <c r="C20" s="148">
        <f>SUM(C18:C19)</f>
        <v>388.68888888888887</v>
      </c>
      <c r="E20" s="55" t="s">
        <v>122</v>
      </c>
      <c r="F20" s="73">
        <f xml:space="preserve"> F19-1</f>
        <v>5</v>
      </c>
    </row>
    <row r="21" spans="1:7" x14ac:dyDescent="0.3">
      <c r="A21" s="18"/>
      <c r="B21" s="153" t="s">
        <v>108</v>
      </c>
      <c r="C21" s="148">
        <f>SQRT(C20)</f>
        <v>19.71519436599317</v>
      </c>
    </row>
    <row r="22" spans="1:7" ht="15" thickBot="1" x14ac:dyDescent="0.35">
      <c r="A22" s="18"/>
      <c r="B22" s="149"/>
      <c r="C22" s="150"/>
    </row>
    <row r="23" spans="1:7" ht="15" thickBot="1" x14ac:dyDescent="0.35">
      <c r="A23" s="157" t="s">
        <v>61</v>
      </c>
      <c r="B23" s="147">
        <f>C17/C21</f>
        <v>-2.586837291747432</v>
      </c>
      <c r="C23" s="150"/>
    </row>
    <row r="24" spans="1:7" ht="15" thickBot="1" x14ac:dyDescent="0.35">
      <c r="A24" s="14"/>
      <c r="B24" s="151"/>
      <c r="C24" s="152"/>
    </row>
  </sheetData>
  <mergeCells count="3">
    <mergeCell ref="A1:R1"/>
    <mergeCell ref="F17:G17"/>
    <mergeCell ref="I4:K4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 </vt:lpstr>
      <vt:lpstr>Question 2</vt:lpstr>
      <vt:lpstr>Question 5 </vt:lpstr>
      <vt:lpstr>Question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Modasiya</dc:creator>
  <cp:lastModifiedBy>Harsh Modasiya</cp:lastModifiedBy>
  <dcterms:created xsi:type="dcterms:W3CDTF">2023-04-05T19:22:33Z</dcterms:created>
  <dcterms:modified xsi:type="dcterms:W3CDTF">2023-04-13T11:37:51Z</dcterms:modified>
</cp:coreProperties>
</file>