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huni\Desktop\data_science\data\"/>
    </mc:Choice>
  </mc:AlternateContent>
  <xr:revisionPtr revIDLastSave="0" documentId="8_{18E6D042-94C7-4AE7-95CE-CA740C161AE7}" xr6:coauthVersionLast="45" xr6:coauthVersionMax="45" xr10:uidLastSave="{00000000-0000-0000-0000-000000000000}"/>
  <bookViews>
    <workbookView xWindow="0" yWindow="600" windowWidth="23040" windowHeight="12360" xr2:uid="{040CC39B-1251-41FC-9576-6E5BD0CD500A}"/>
  </bookViews>
  <sheets>
    <sheet name="AHP" sheetId="1" r:id="rId1"/>
    <sheet name="Ph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" l="1"/>
  <c r="G15" i="2"/>
  <c r="K16" i="2"/>
  <c r="G17" i="2"/>
  <c r="K17" i="2"/>
  <c r="K18" i="2"/>
  <c r="E21" i="2"/>
  <c r="J15" i="2" s="1"/>
  <c r="F21" i="2"/>
  <c r="K15" i="2" s="1"/>
  <c r="E15" i="2"/>
  <c r="E18" i="2"/>
  <c r="J18" i="2" s="1"/>
  <c r="E17" i="2"/>
  <c r="J17" i="2" s="1"/>
  <c r="D17" i="2"/>
  <c r="AQ4" i="1"/>
  <c r="AR4" i="1"/>
  <c r="AR3" i="1"/>
  <c r="AO6" i="1"/>
  <c r="AN6" i="1"/>
  <c r="AQ3" i="1" s="1"/>
  <c r="AH8" i="1"/>
  <c r="AH10" i="1"/>
  <c r="AG9" i="1"/>
  <c r="AG10" i="1"/>
  <c r="AG8" i="1"/>
  <c r="AC14" i="1"/>
  <c r="AH9" i="1" s="1"/>
  <c r="AB14" i="1"/>
  <c r="AI5" i="1"/>
  <c r="AI3" i="1"/>
  <c r="AC13" i="1"/>
  <c r="AH5" i="1" s="1"/>
  <c r="AD13" i="1"/>
  <c r="AI4" i="1" s="1"/>
  <c r="AD9" i="1"/>
  <c r="AD14" i="1" s="1"/>
  <c r="AB5" i="1"/>
  <c r="AB4" i="1"/>
  <c r="AB13" i="1" s="1"/>
  <c r="B3" i="1"/>
  <c r="C3" i="1"/>
  <c r="C13" i="1" s="1"/>
  <c r="N5" i="1" s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C5" i="1"/>
  <c r="D5" i="1"/>
  <c r="E5" i="1"/>
  <c r="F5" i="1"/>
  <c r="G5" i="1"/>
  <c r="H5" i="1"/>
  <c r="I5" i="1"/>
  <c r="J5" i="1"/>
  <c r="B5" i="1"/>
  <c r="AG4" i="1" l="1"/>
  <c r="AG3" i="1"/>
  <c r="AJ10" i="1"/>
  <c r="AI8" i="1"/>
  <c r="AJ8" i="1" s="1"/>
  <c r="AI10" i="1"/>
  <c r="AJ9" i="1"/>
  <c r="AG5" i="1"/>
  <c r="AJ5" i="1" s="1"/>
  <c r="AH4" i="1"/>
  <c r="J16" i="2"/>
  <c r="R8" i="1"/>
  <c r="J13" i="1"/>
  <c r="U6" i="1" s="1"/>
  <c r="R6" i="1"/>
  <c r="I13" i="1"/>
  <c r="AH3" i="1"/>
  <c r="H13" i="1"/>
  <c r="S8" i="1" s="1"/>
  <c r="G13" i="1"/>
  <c r="R9" i="1" s="1"/>
  <c r="AI9" i="1"/>
  <c r="R5" i="1"/>
  <c r="F13" i="1"/>
  <c r="Q10" i="1" s="1"/>
  <c r="D21" i="2"/>
  <c r="G21" i="2"/>
  <c r="L16" i="2" s="1"/>
  <c r="E13" i="1"/>
  <c r="P11" i="1" s="1"/>
  <c r="L17" i="2"/>
  <c r="L15" i="2"/>
  <c r="M7" i="1"/>
  <c r="T7" i="1"/>
  <c r="T6" i="1"/>
  <c r="O11" i="1"/>
  <c r="P10" i="1"/>
  <c r="M4" i="1"/>
  <c r="P9" i="1"/>
  <c r="Q8" i="1"/>
  <c r="O9" i="1"/>
  <c r="P8" i="1"/>
  <c r="T5" i="1"/>
  <c r="P7" i="1"/>
  <c r="Q6" i="1"/>
  <c r="M9" i="1"/>
  <c r="P6" i="1"/>
  <c r="B13" i="1"/>
  <c r="M10" i="1" s="1"/>
  <c r="D13" i="1"/>
  <c r="O6" i="1" s="1"/>
  <c r="N4" i="1"/>
  <c r="N3" i="1"/>
  <c r="N11" i="1"/>
  <c r="U4" i="1"/>
  <c r="N10" i="1"/>
  <c r="T4" i="1"/>
  <c r="T3" i="1"/>
  <c r="T11" i="1"/>
  <c r="N9" i="1"/>
  <c r="S3" i="1"/>
  <c r="T10" i="1"/>
  <c r="U9" i="1"/>
  <c r="N8" i="1"/>
  <c r="R4" i="1"/>
  <c r="R3" i="1"/>
  <c r="R11" i="1"/>
  <c r="S10" i="1"/>
  <c r="T9" i="1"/>
  <c r="N7" i="1"/>
  <c r="Q4" i="1"/>
  <c r="R10" i="1"/>
  <c r="S9" i="1"/>
  <c r="T8" i="1"/>
  <c r="N6" i="1"/>
  <c r="P4" i="1"/>
  <c r="P3" i="1"/>
  <c r="U8" i="1" l="1"/>
  <c r="S6" i="1"/>
  <c r="Q5" i="1"/>
  <c r="U7" i="1"/>
  <c r="Q7" i="1"/>
  <c r="L18" i="2"/>
  <c r="M18" i="2" s="1"/>
  <c r="S11" i="1"/>
  <c r="O10" i="1"/>
  <c r="O5" i="1"/>
  <c r="R7" i="1"/>
  <c r="U11" i="1"/>
  <c r="S4" i="1"/>
  <c r="U3" i="1"/>
  <c r="O7" i="1"/>
  <c r="V7" i="1" s="1"/>
  <c r="M11" i="1"/>
  <c r="M8" i="1"/>
  <c r="S7" i="1"/>
  <c r="AJ3" i="1"/>
  <c r="U5" i="1"/>
  <c r="Q11" i="1"/>
  <c r="V11" i="1" s="1"/>
  <c r="Q9" i="1"/>
  <c r="V9" i="1" s="1"/>
  <c r="AJ4" i="1"/>
  <c r="Q3" i="1"/>
  <c r="U10" i="1"/>
  <c r="S5" i="1"/>
  <c r="M3" i="1"/>
  <c r="P5" i="1"/>
  <c r="I15" i="2"/>
  <c r="M15" i="2" s="1"/>
  <c r="I18" i="2"/>
  <c r="I16" i="2"/>
  <c r="M16" i="2" s="1"/>
  <c r="I17" i="2"/>
  <c r="M17" i="2" s="1"/>
  <c r="O4" i="1"/>
  <c r="O8" i="1"/>
  <c r="V8" i="1" s="1"/>
  <c r="M5" i="1"/>
  <c r="O3" i="1"/>
  <c r="V3" i="1" s="1"/>
  <c r="M6" i="1"/>
  <c r="V6" i="1" s="1"/>
  <c r="V10" i="1"/>
  <c r="V5" i="1" l="1"/>
  <c r="V4" i="1"/>
</calcChain>
</file>

<file path=xl/sharedStrings.xml><?xml version="1.0" encoding="utf-8"?>
<sst xmlns="http://schemas.openxmlformats.org/spreadsheetml/2006/main" count="161" uniqueCount="65">
  <si>
    <t>Performance</t>
  </si>
  <si>
    <t>Display</t>
  </si>
  <si>
    <t>Camera</t>
  </si>
  <si>
    <t>Battery</t>
  </si>
  <si>
    <t>Price</t>
  </si>
  <si>
    <t>Radiation</t>
  </si>
  <si>
    <t>Reviews</t>
  </si>
  <si>
    <t>Brand</t>
  </si>
  <si>
    <t>Recency</t>
  </si>
  <si>
    <t>Phone</t>
  </si>
  <si>
    <t>Vivo S1</t>
  </si>
  <si>
    <t>Samsung galaxy M30s</t>
  </si>
  <si>
    <t>Vivo</t>
  </si>
  <si>
    <t>Rear</t>
  </si>
  <si>
    <t>number</t>
  </si>
  <si>
    <t>Front</t>
  </si>
  <si>
    <t>Inch</t>
  </si>
  <si>
    <t>Screen</t>
  </si>
  <si>
    <t>Processor</t>
  </si>
  <si>
    <t>Storage</t>
  </si>
  <si>
    <t>RAM</t>
  </si>
  <si>
    <t>MI</t>
  </si>
  <si>
    <t>Samsung</t>
  </si>
  <si>
    <t>Oppo A9 2020</t>
  </si>
  <si>
    <t>Oppo</t>
  </si>
  <si>
    <t>AMOLED</t>
  </si>
  <si>
    <t>Mediatek P65</t>
  </si>
  <si>
    <t>0.756w/kg</t>
  </si>
  <si>
    <t>0.335w/kg</t>
  </si>
  <si>
    <t>Exynos 9611</t>
  </si>
  <si>
    <t>6000 mAH</t>
  </si>
  <si>
    <t>4500mAH</t>
  </si>
  <si>
    <t>Core</t>
  </si>
  <si>
    <t>Max Speed</t>
  </si>
  <si>
    <t>2 GHz</t>
  </si>
  <si>
    <t>1.7 GHz</t>
  </si>
  <si>
    <t>0.468w/Kg</t>
  </si>
  <si>
    <t>0.5w/Kg</t>
  </si>
  <si>
    <t>Head (SAR)</t>
  </si>
  <si>
    <t>Body (SAR)</t>
  </si>
  <si>
    <t>4000mAH</t>
  </si>
  <si>
    <t>Snapdragon 675</t>
  </si>
  <si>
    <t>Super AMOLED</t>
  </si>
  <si>
    <t>Redmi Note 7 Pro</t>
  </si>
  <si>
    <t>1.26w/Kg</t>
  </si>
  <si>
    <t>0.17w/Kg</t>
  </si>
  <si>
    <t>Snapdragon 665</t>
  </si>
  <si>
    <t>5000mAH</t>
  </si>
  <si>
    <t>IPS LCD</t>
  </si>
  <si>
    <t>NA</t>
  </si>
  <si>
    <t>1.8 GHz</t>
  </si>
  <si>
    <t>PCM</t>
  </si>
  <si>
    <t>p</t>
  </si>
  <si>
    <t>MS</t>
  </si>
  <si>
    <t>S</t>
  </si>
  <si>
    <t>Back</t>
  </si>
  <si>
    <t>Number</t>
  </si>
  <si>
    <t>N</t>
  </si>
  <si>
    <t>F</t>
  </si>
  <si>
    <t>B</t>
  </si>
  <si>
    <t>Sum</t>
  </si>
  <si>
    <t>Priority</t>
  </si>
  <si>
    <t>KPI</t>
  </si>
  <si>
    <t>Weights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</si>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</sst>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" fontId="0" fillId="0" borderId="1" xfId="0" applyNumberFormat="1" applyBorder="1"/>
    <xf numFmtId="0" fontId="0" fillId="3" borderId="1" xfId="0" applyFill="1" applyBorder="1"/>
    <xf numFmtId="0" fontId="0" fillId="2" borderId="0" xfId="0" applyFill="1" applyBorder="1"/>
    <xf numFmtId="0" fontId="0" fillId="0" borderId="0" xfId="0" applyBorder="1"/>
    <xf numFmtId="2" fontId="0" fillId="3" borderId="0" xfId="0" applyNumberFormat="1" applyFill="1" applyBorder="1"/>
    <xf numFmtId="2" fontId="0" fillId="0" borderId="0" xfId="0" applyNumberFormat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1" xfId="0" applyFill="1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BB5D-97E7-4A14-924D-E41F58251F9F}">
  <dimension ref="A1:AR18"/>
  <sheetViews>
    <sheetView tabSelected="1" workbookViewId="0">
      <selection activeCell="A2" sqref="A2"/>
    </sheetView>
  </sheetViews>
  <sheetFormatPr defaultRowHeight="14.4" x14ac:dyDescent="0.3"/>
  <cols>
    <col min="1" max="2" width="11.5546875" style="8" bestFit="1" customWidth="1"/>
    <col min="3" max="3" width="6.77734375" style="8" bestFit="1" customWidth="1"/>
    <col min="4" max="4" width="7.33203125" style="8" bestFit="1" customWidth="1"/>
    <col min="5" max="5" width="7" style="8" bestFit="1" customWidth="1"/>
    <col min="6" max="6" width="5" style="8" bestFit="1" customWidth="1"/>
    <col min="7" max="7" width="8.77734375" style="8" bestFit="1" customWidth="1"/>
    <col min="8" max="8" width="7.6640625" style="8" bestFit="1" customWidth="1"/>
    <col min="9" max="9" width="5.77734375" style="8" bestFit="1" customWidth="1"/>
    <col min="10" max="10" width="7.77734375" style="8" bestFit="1" customWidth="1"/>
    <col min="11" max="11" width="7.77734375" style="8" customWidth="1"/>
    <col min="12" max="12" width="11.5546875" style="8" bestFit="1" customWidth="1"/>
    <col min="13" max="13" width="11.5546875" style="8" customWidth="1"/>
    <col min="14" max="14" width="6.77734375" style="8" customWidth="1"/>
    <col min="15" max="15" width="7.33203125" style="8" customWidth="1"/>
    <col min="16" max="16" width="7" style="8" customWidth="1"/>
    <col min="17" max="17" width="5" style="8" customWidth="1"/>
    <col min="18" max="18" width="8.77734375" style="8" customWidth="1"/>
    <col min="19" max="19" width="7.6640625" style="8" customWidth="1"/>
    <col min="20" max="20" width="5.77734375" style="8" customWidth="1"/>
    <col min="21" max="21" width="7.77734375" style="8" customWidth="1"/>
    <col min="22" max="22" width="6.88671875" style="8" bestFit="1" customWidth="1"/>
    <col min="23" max="25" width="7.77734375" style="8" customWidth="1"/>
    <col min="26" max="26" width="8.88671875" style="11" customWidth="1"/>
    <col min="27" max="27" width="11.5546875" style="8" customWidth="1"/>
    <col min="28" max="28" width="12" style="8" customWidth="1"/>
    <col min="29" max="29" width="9.88671875" style="8" customWidth="1"/>
    <col min="30" max="30" width="7.21875" style="8" customWidth="1"/>
    <col min="31" max="37" width="7.21875" style="11" customWidth="1"/>
    <col min="38" max="38" width="8.88671875" style="11" customWidth="1"/>
    <col min="39" max="39" width="8.88671875" style="8"/>
    <col min="40" max="43" width="8.88671875" style="8" customWidth="1"/>
    <col min="44" max="16384" width="8.88671875" style="8"/>
  </cols>
  <sheetData>
    <row r="1" spans="1:44" s="11" customFormat="1" x14ac:dyDescent="0.3"/>
    <row r="2" spans="1:44" x14ac:dyDescent="0.3">
      <c r="A2" s="7" t="s">
        <v>51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/>
      <c r="L2" s="4" t="s">
        <v>62</v>
      </c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61</v>
      </c>
      <c r="W2" s="7"/>
      <c r="X2" s="7"/>
      <c r="Y2" s="7"/>
      <c r="AA2" s="4" t="s">
        <v>0</v>
      </c>
      <c r="AB2" s="4" t="s">
        <v>18</v>
      </c>
      <c r="AC2" s="4" t="s">
        <v>33</v>
      </c>
      <c r="AD2" s="4" t="s">
        <v>19</v>
      </c>
      <c r="AF2" s="4" t="s">
        <v>0</v>
      </c>
      <c r="AG2" s="4" t="s">
        <v>18</v>
      </c>
      <c r="AH2" s="4" t="s">
        <v>33</v>
      </c>
      <c r="AI2" s="4" t="s">
        <v>19</v>
      </c>
      <c r="AJ2" s="4" t="s">
        <v>61</v>
      </c>
      <c r="AM2" s="4" t="s">
        <v>1</v>
      </c>
      <c r="AN2" s="4" t="s">
        <v>16</v>
      </c>
      <c r="AO2" s="4" t="s">
        <v>17</v>
      </c>
      <c r="AQ2" s="1"/>
      <c r="AR2" s="4" t="s">
        <v>61</v>
      </c>
    </row>
    <row r="3" spans="1:44" x14ac:dyDescent="0.3">
      <c r="A3" s="7" t="s">
        <v>0</v>
      </c>
      <c r="B3" s="9">
        <f t="shared" ref="B3:J11" si="0">IF(HLOOKUP($A3,$B$17:$J$18,2,FALSE)-HLOOKUP(B$2,$B$17:$J$18,2,FALSE)&gt;0, HLOOKUP($A3,$B$17:$J$18,2,FALSE)-HLOOKUP(B$2,$B$17:$J$18,2,FALSE)+1, 1/(ABS(HLOOKUP($A3,$B$17:$J$18,2,FALSE)-HLOOKUP(B$2,$B$17:$J$18,2,FALSE))+1))</f>
        <v>1</v>
      </c>
      <c r="C3" s="10">
        <f t="shared" si="0"/>
        <v>4</v>
      </c>
      <c r="D3" s="10">
        <f t="shared" si="0"/>
        <v>7</v>
      </c>
      <c r="E3" s="10">
        <f t="shared" si="0"/>
        <v>0.33333333333333331</v>
      </c>
      <c r="F3" s="10">
        <f t="shared" si="0"/>
        <v>0.5</v>
      </c>
      <c r="G3" s="10">
        <f t="shared" si="0"/>
        <v>3</v>
      </c>
      <c r="H3" s="10">
        <f t="shared" si="0"/>
        <v>2</v>
      </c>
      <c r="I3" s="10">
        <f t="shared" si="0"/>
        <v>6</v>
      </c>
      <c r="J3" s="10">
        <f t="shared" si="0"/>
        <v>5</v>
      </c>
      <c r="K3" s="10"/>
      <c r="L3" s="4" t="s">
        <v>0</v>
      </c>
      <c r="M3" s="5">
        <f>B3/B$13</f>
        <v>0.13170272812793979</v>
      </c>
      <c r="N3" s="5">
        <f t="shared" ref="N3:U3" si="1">C3/C$13</f>
        <v>0.18113207547169813</v>
      </c>
      <c r="O3" s="5">
        <f t="shared" si="1"/>
        <v>0.15555555555555556</v>
      </c>
      <c r="P3" s="5">
        <f t="shared" si="1"/>
        <v>0.11782858745967174</v>
      </c>
      <c r="Q3" s="5">
        <f t="shared" si="1"/>
        <v>0.10598031794095381</v>
      </c>
      <c r="R3" s="5">
        <f t="shared" si="1"/>
        <v>0.18423746161719551</v>
      </c>
      <c r="S3" s="5">
        <f t="shared" si="1"/>
        <v>0.17467248908296945</v>
      </c>
      <c r="T3" s="5">
        <f t="shared" si="1"/>
        <v>0.16438356164383561</v>
      </c>
      <c r="U3" s="5">
        <f t="shared" si="1"/>
        <v>0.17341040462427745</v>
      </c>
      <c r="V3" s="5">
        <f>AVERAGE(M3:U3)</f>
        <v>0.15432257572489969</v>
      </c>
      <c r="W3" s="10"/>
      <c r="X3" s="10"/>
      <c r="Y3" s="10"/>
      <c r="AA3" s="4" t="s">
        <v>18</v>
      </c>
      <c r="AB3" s="6">
        <v>1</v>
      </c>
      <c r="AC3" s="1">
        <v>2</v>
      </c>
      <c r="AD3" s="1">
        <v>3</v>
      </c>
      <c r="AF3" s="4" t="s">
        <v>18</v>
      </c>
      <c r="AG3" s="6">
        <f>AB3/AB$13</f>
        <v>0.54545454545454553</v>
      </c>
      <c r="AH3" s="6">
        <f t="shared" ref="AH3:AI3" si="2">AC3/AC$13</f>
        <v>0.5714285714285714</v>
      </c>
      <c r="AI3" s="6">
        <f t="shared" si="2"/>
        <v>0.5</v>
      </c>
      <c r="AJ3" s="13">
        <f>AVERAGE(AG3:AI3)</f>
        <v>0.53896103896103897</v>
      </c>
      <c r="AM3" s="4" t="s">
        <v>16</v>
      </c>
      <c r="AN3" s="6">
        <v>1</v>
      </c>
      <c r="AO3" s="1">
        <v>2</v>
      </c>
      <c r="AQ3" s="1">
        <f>AN3/AN$6</f>
        <v>0.66666666666666663</v>
      </c>
      <c r="AR3" s="1">
        <f>AO3/AO$6</f>
        <v>0.66666666666666663</v>
      </c>
    </row>
    <row r="4" spans="1:44" x14ac:dyDescent="0.3">
      <c r="A4" s="7" t="s">
        <v>1</v>
      </c>
      <c r="B4" s="10">
        <f t="shared" si="0"/>
        <v>0.25</v>
      </c>
      <c r="C4" s="9">
        <f t="shared" si="0"/>
        <v>1</v>
      </c>
      <c r="D4" s="10">
        <f t="shared" si="0"/>
        <v>4</v>
      </c>
      <c r="E4" s="10">
        <f t="shared" si="0"/>
        <v>0.16666666666666666</v>
      </c>
      <c r="F4" s="10">
        <f t="shared" si="0"/>
        <v>0.2</v>
      </c>
      <c r="G4" s="10">
        <f t="shared" si="0"/>
        <v>0.5</v>
      </c>
      <c r="H4" s="10">
        <f t="shared" si="0"/>
        <v>0.33333333333333331</v>
      </c>
      <c r="I4" s="10">
        <f t="shared" si="0"/>
        <v>3</v>
      </c>
      <c r="J4" s="10">
        <f t="shared" si="0"/>
        <v>2</v>
      </c>
      <c r="K4" s="10"/>
      <c r="L4" s="4" t="s">
        <v>1</v>
      </c>
      <c r="M4" s="5">
        <f t="shared" ref="M4:M11" si="3">B4/B$13</f>
        <v>3.2925682031984947E-2</v>
      </c>
      <c r="N4" s="5">
        <f t="shared" ref="N4:N11" si="4">C4/C$13</f>
        <v>4.5283018867924532E-2</v>
      </c>
      <c r="O4" s="5">
        <f t="shared" ref="O4:O11" si="5">D4/D$13</f>
        <v>8.8888888888888892E-2</v>
      </c>
      <c r="P4" s="5">
        <f t="shared" ref="P4:P11" si="6">E4/E$13</f>
        <v>5.8914293729835872E-2</v>
      </c>
      <c r="Q4" s="5">
        <f t="shared" ref="Q4:Q11" si="7">F4/F$13</f>
        <v>4.2392127176381529E-2</v>
      </c>
      <c r="R4" s="5">
        <f t="shared" ref="R4:R11" si="8">G4/G$13</f>
        <v>3.0706243602865918E-2</v>
      </c>
      <c r="S4" s="5">
        <f t="shared" ref="S4:S11" si="9">H4/H$13</f>
        <v>2.9112081513828238E-2</v>
      </c>
      <c r="T4" s="5">
        <f t="shared" ref="T4:T11" si="10">I4/I$13</f>
        <v>8.2191780821917804E-2</v>
      </c>
      <c r="U4" s="5">
        <f t="shared" ref="U4:U11" si="11">J4/J$13</f>
        <v>6.936416184971099E-2</v>
      </c>
      <c r="V4" s="5">
        <f t="shared" ref="V4:V11" si="12">AVERAGE(M4:U4)</f>
        <v>5.3308697609259853E-2</v>
      </c>
      <c r="W4" s="10"/>
      <c r="X4" s="10"/>
      <c r="Y4" s="10"/>
      <c r="AA4" s="4" t="s">
        <v>33</v>
      </c>
      <c r="AB4" s="1">
        <f>1/2</f>
        <v>0.5</v>
      </c>
      <c r="AC4" s="6">
        <v>1</v>
      </c>
      <c r="AD4" s="1">
        <v>2</v>
      </c>
      <c r="AF4" s="4" t="s">
        <v>33</v>
      </c>
      <c r="AG4" s="6">
        <f t="shared" ref="AG4:AG5" si="13">AB4/AB$13</f>
        <v>0.27272727272727276</v>
      </c>
      <c r="AH4" s="6">
        <f t="shared" ref="AH4:AH5" si="14">AC4/AC$13</f>
        <v>0.2857142857142857</v>
      </c>
      <c r="AI4" s="6">
        <f t="shared" ref="AI4:AI5" si="15">AD4/AD$13</f>
        <v>0.33333333333333331</v>
      </c>
      <c r="AJ4" s="13">
        <f t="shared" ref="AJ4:AJ5" si="16">AVERAGE(AG4:AI4)</f>
        <v>0.29725829725829728</v>
      </c>
      <c r="AM4" s="4" t="s">
        <v>17</v>
      </c>
      <c r="AN4" s="1">
        <v>0.5</v>
      </c>
      <c r="AO4" s="6">
        <v>1</v>
      </c>
      <c r="AQ4" s="1">
        <f>AN4/AN$6</f>
        <v>0.33333333333333331</v>
      </c>
      <c r="AR4" s="1">
        <f t="shared" ref="AR4" si="17">AO4/AO$6</f>
        <v>0.33333333333333331</v>
      </c>
    </row>
    <row r="5" spans="1:44" x14ac:dyDescent="0.3">
      <c r="A5" s="7" t="s">
        <v>2</v>
      </c>
      <c r="B5" s="10">
        <f t="shared" si="0"/>
        <v>0.14285714285714285</v>
      </c>
      <c r="C5" s="10">
        <f t="shared" si="0"/>
        <v>0.25</v>
      </c>
      <c r="D5" s="9">
        <f t="shared" si="0"/>
        <v>1</v>
      </c>
      <c r="E5" s="10">
        <f t="shared" si="0"/>
        <v>0.1111111111111111</v>
      </c>
      <c r="F5" s="10">
        <f t="shared" si="0"/>
        <v>0.125</v>
      </c>
      <c r="G5" s="10">
        <f t="shared" si="0"/>
        <v>0.2</v>
      </c>
      <c r="H5" s="10">
        <f t="shared" si="0"/>
        <v>0.16666666666666666</v>
      </c>
      <c r="I5" s="10">
        <f t="shared" si="0"/>
        <v>0.5</v>
      </c>
      <c r="J5" s="10">
        <f t="shared" si="0"/>
        <v>0.33333333333333331</v>
      </c>
      <c r="K5" s="10"/>
      <c r="L5" s="4" t="s">
        <v>2</v>
      </c>
      <c r="M5" s="5">
        <f t="shared" si="3"/>
        <v>1.881467544684854E-2</v>
      </c>
      <c r="N5" s="5">
        <f t="shared" si="4"/>
        <v>1.1320754716981133E-2</v>
      </c>
      <c r="O5" s="5">
        <f t="shared" si="5"/>
        <v>2.2222222222222223E-2</v>
      </c>
      <c r="P5" s="5">
        <f t="shared" si="6"/>
        <v>3.9276195819890586E-2</v>
      </c>
      <c r="Q5" s="5">
        <f t="shared" si="7"/>
        <v>2.6495079485238451E-2</v>
      </c>
      <c r="R5" s="5">
        <f t="shared" si="8"/>
        <v>1.2282497441146369E-2</v>
      </c>
      <c r="S5" s="5">
        <f t="shared" si="9"/>
        <v>1.4556040756914119E-2</v>
      </c>
      <c r="T5" s="5">
        <f t="shared" si="10"/>
        <v>1.3698630136986301E-2</v>
      </c>
      <c r="U5" s="5">
        <f t="shared" si="11"/>
        <v>1.1560693641618497E-2</v>
      </c>
      <c r="V5" s="5">
        <f t="shared" si="12"/>
        <v>1.8914087740871798E-2</v>
      </c>
      <c r="W5" s="10"/>
      <c r="X5" s="10"/>
      <c r="Y5" s="10"/>
      <c r="AA5" s="4" t="s">
        <v>19</v>
      </c>
      <c r="AB5" s="1">
        <f>1/3</f>
        <v>0.33333333333333331</v>
      </c>
      <c r="AC5" s="1">
        <v>0.5</v>
      </c>
      <c r="AD5" s="6">
        <v>1</v>
      </c>
      <c r="AF5" s="4" t="s">
        <v>19</v>
      </c>
      <c r="AG5" s="6">
        <f t="shared" si="13"/>
        <v>0.18181818181818182</v>
      </c>
      <c r="AH5" s="6">
        <f t="shared" si="14"/>
        <v>0.14285714285714285</v>
      </c>
      <c r="AI5" s="6">
        <f t="shared" si="15"/>
        <v>0.16666666666666666</v>
      </c>
      <c r="AJ5" s="13">
        <f t="shared" si="16"/>
        <v>0.16378066378066378</v>
      </c>
      <c r="AM5" s="11"/>
      <c r="AN5" s="11"/>
      <c r="AO5" s="11"/>
      <c r="AR5" s="11"/>
    </row>
    <row r="6" spans="1:44" x14ac:dyDescent="0.3">
      <c r="A6" s="7" t="s">
        <v>3</v>
      </c>
      <c r="B6" s="10">
        <f t="shared" si="0"/>
        <v>3</v>
      </c>
      <c r="C6" s="10">
        <f t="shared" si="0"/>
        <v>6</v>
      </c>
      <c r="D6" s="10">
        <f t="shared" si="0"/>
        <v>9</v>
      </c>
      <c r="E6" s="9">
        <f t="shared" si="0"/>
        <v>1</v>
      </c>
      <c r="F6" s="10">
        <f t="shared" si="0"/>
        <v>2</v>
      </c>
      <c r="G6" s="10">
        <f t="shared" si="0"/>
        <v>5</v>
      </c>
      <c r="H6" s="10">
        <f t="shared" si="0"/>
        <v>4</v>
      </c>
      <c r="I6" s="10">
        <f t="shared" si="0"/>
        <v>8</v>
      </c>
      <c r="J6" s="10">
        <f t="shared" si="0"/>
        <v>7</v>
      </c>
      <c r="K6" s="10"/>
      <c r="L6" s="4" t="s">
        <v>3</v>
      </c>
      <c r="M6" s="5">
        <f t="shared" si="3"/>
        <v>0.39510818438381939</v>
      </c>
      <c r="N6" s="5">
        <f t="shared" si="4"/>
        <v>0.27169811320754716</v>
      </c>
      <c r="O6" s="5">
        <f t="shared" si="5"/>
        <v>0.2</v>
      </c>
      <c r="P6" s="5">
        <f t="shared" si="6"/>
        <v>0.35348576237901524</v>
      </c>
      <c r="Q6" s="5">
        <f t="shared" si="7"/>
        <v>0.42392127176381522</v>
      </c>
      <c r="R6" s="5">
        <f t="shared" si="8"/>
        <v>0.30706243602865918</v>
      </c>
      <c r="S6" s="5">
        <f t="shared" si="9"/>
        <v>0.3493449781659389</v>
      </c>
      <c r="T6" s="5">
        <f t="shared" si="10"/>
        <v>0.21917808219178081</v>
      </c>
      <c r="U6" s="5">
        <f t="shared" si="11"/>
        <v>0.24277456647398846</v>
      </c>
      <c r="V6" s="5">
        <f t="shared" si="12"/>
        <v>0.30695259939939601</v>
      </c>
      <c r="W6" s="10"/>
      <c r="X6" s="10"/>
      <c r="Y6" s="10"/>
      <c r="AA6" s="11"/>
      <c r="AB6" s="11"/>
      <c r="AC6" s="11"/>
      <c r="AD6" s="11"/>
      <c r="AM6" s="11"/>
      <c r="AN6" s="11">
        <f>SUM(AN3:AN4)</f>
        <v>1.5</v>
      </c>
      <c r="AO6" s="11">
        <f>SUM(AO3:AO4)</f>
        <v>3</v>
      </c>
      <c r="AP6" s="11"/>
      <c r="AR6" s="11"/>
    </row>
    <row r="7" spans="1:44" x14ac:dyDescent="0.3">
      <c r="A7" s="7" t="s">
        <v>4</v>
      </c>
      <c r="B7" s="10">
        <f t="shared" si="0"/>
        <v>2</v>
      </c>
      <c r="C7" s="10">
        <f t="shared" si="0"/>
        <v>5</v>
      </c>
      <c r="D7" s="10">
        <f t="shared" si="0"/>
        <v>8</v>
      </c>
      <c r="E7" s="10">
        <f t="shared" si="0"/>
        <v>0.5</v>
      </c>
      <c r="F7" s="9">
        <f t="shared" si="0"/>
        <v>1</v>
      </c>
      <c r="G7" s="10">
        <f t="shared" si="0"/>
        <v>4</v>
      </c>
      <c r="H7" s="10">
        <f t="shared" si="0"/>
        <v>3</v>
      </c>
      <c r="I7" s="10">
        <f t="shared" si="0"/>
        <v>7</v>
      </c>
      <c r="J7" s="10">
        <f t="shared" si="0"/>
        <v>6</v>
      </c>
      <c r="K7" s="10"/>
      <c r="L7" s="4" t="s">
        <v>4</v>
      </c>
      <c r="M7" s="5">
        <f t="shared" si="3"/>
        <v>0.26340545625587958</v>
      </c>
      <c r="N7" s="5">
        <f t="shared" si="4"/>
        <v>0.22641509433962265</v>
      </c>
      <c r="O7" s="5">
        <f t="shared" si="5"/>
        <v>0.17777777777777778</v>
      </c>
      <c r="P7" s="5">
        <f t="shared" si="6"/>
        <v>0.17674288118950762</v>
      </c>
      <c r="Q7" s="5">
        <f t="shared" si="7"/>
        <v>0.21196063588190761</v>
      </c>
      <c r="R7" s="5">
        <f t="shared" si="8"/>
        <v>0.24564994882292734</v>
      </c>
      <c r="S7" s="5">
        <f t="shared" si="9"/>
        <v>0.26200873362445415</v>
      </c>
      <c r="T7" s="5">
        <f t="shared" si="10"/>
        <v>0.19178082191780821</v>
      </c>
      <c r="U7" s="5">
        <f t="shared" si="11"/>
        <v>0.20809248554913296</v>
      </c>
      <c r="V7" s="5">
        <f t="shared" si="12"/>
        <v>0.21820375948433535</v>
      </c>
      <c r="W7" s="10"/>
      <c r="X7" s="10"/>
      <c r="Y7" s="10"/>
      <c r="AA7" s="4" t="s">
        <v>2</v>
      </c>
      <c r="AB7" s="4" t="s">
        <v>15</v>
      </c>
      <c r="AC7" s="4" t="s">
        <v>55</v>
      </c>
      <c r="AD7" s="4" t="s">
        <v>56</v>
      </c>
      <c r="AF7" s="4" t="s">
        <v>2</v>
      </c>
      <c r="AG7" s="4" t="s">
        <v>15</v>
      </c>
      <c r="AH7" s="4" t="s">
        <v>55</v>
      </c>
      <c r="AI7" s="4" t="s">
        <v>56</v>
      </c>
      <c r="AJ7" s="4" t="s">
        <v>61</v>
      </c>
      <c r="AM7" s="11"/>
      <c r="AN7" s="11"/>
      <c r="AO7" s="11"/>
      <c r="AR7" s="11"/>
    </row>
    <row r="8" spans="1:44" x14ac:dyDescent="0.3">
      <c r="A8" s="7" t="s">
        <v>5</v>
      </c>
      <c r="B8" s="10">
        <f t="shared" si="0"/>
        <v>0.33333333333333331</v>
      </c>
      <c r="C8" s="10">
        <f t="shared" si="0"/>
        <v>2</v>
      </c>
      <c r="D8" s="10">
        <f t="shared" si="0"/>
        <v>5</v>
      </c>
      <c r="E8" s="10">
        <f t="shared" si="0"/>
        <v>0.2</v>
      </c>
      <c r="F8" s="10">
        <f t="shared" si="0"/>
        <v>0.25</v>
      </c>
      <c r="G8" s="9">
        <f t="shared" si="0"/>
        <v>1</v>
      </c>
      <c r="H8" s="10">
        <f t="shared" si="0"/>
        <v>0.5</v>
      </c>
      <c r="I8" s="10">
        <f t="shared" si="0"/>
        <v>4</v>
      </c>
      <c r="J8" s="10">
        <f t="shared" si="0"/>
        <v>3</v>
      </c>
      <c r="K8" s="10"/>
      <c r="L8" s="4" t="s">
        <v>5</v>
      </c>
      <c r="M8" s="5">
        <f t="shared" si="3"/>
        <v>4.390090937597993E-2</v>
      </c>
      <c r="N8" s="5">
        <f t="shared" si="4"/>
        <v>9.0566037735849064E-2</v>
      </c>
      <c r="O8" s="5">
        <f t="shared" si="5"/>
        <v>0.1111111111111111</v>
      </c>
      <c r="P8" s="5">
        <f t="shared" si="6"/>
        <v>7.0697152475803063E-2</v>
      </c>
      <c r="Q8" s="5">
        <f t="shared" si="7"/>
        <v>5.2990158970476903E-2</v>
      </c>
      <c r="R8" s="5">
        <f t="shared" si="8"/>
        <v>6.1412487205731836E-2</v>
      </c>
      <c r="S8" s="5">
        <f t="shared" si="9"/>
        <v>4.3668122270742363E-2</v>
      </c>
      <c r="T8" s="5">
        <f t="shared" si="10"/>
        <v>0.1095890410958904</v>
      </c>
      <c r="U8" s="5">
        <f t="shared" si="11"/>
        <v>0.10404624277456648</v>
      </c>
      <c r="V8" s="5">
        <f t="shared" si="12"/>
        <v>7.6442362557350138E-2</v>
      </c>
      <c r="W8" s="10"/>
      <c r="X8" s="10"/>
      <c r="Y8" s="10"/>
      <c r="AA8" s="4" t="s">
        <v>15</v>
      </c>
      <c r="AB8" s="6">
        <v>1</v>
      </c>
      <c r="AC8" s="1">
        <v>2</v>
      </c>
      <c r="AD8" s="1">
        <v>0.5</v>
      </c>
      <c r="AF8" s="4" t="s">
        <v>15</v>
      </c>
      <c r="AG8" s="6">
        <f>AB8/AB$14</f>
        <v>0.2857142857142857</v>
      </c>
      <c r="AH8" s="6">
        <f t="shared" ref="AH8:AI10" si="18">AC8/AC$14</f>
        <v>0.33333333333333331</v>
      </c>
      <c r="AI8" s="6">
        <f t="shared" si="18"/>
        <v>0.27272727272727276</v>
      </c>
      <c r="AJ8" s="13">
        <f>AVERAGE(AG8:AI8)</f>
        <v>0.29725829725829728</v>
      </c>
      <c r="AM8" s="11"/>
      <c r="AN8" s="11"/>
      <c r="AO8" s="11"/>
      <c r="AR8" s="11"/>
    </row>
    <row r="9" spans="1:44" x14ac:dyDescent="0.3">
      <c r="A9" s="7" t="s">
        <v>6</v>
      </c>
      <c r="B9" s="10">
        <f t="shared" si="0"/>
        <v>0.5</v>
      </c>
      <c r="C9" s="10">
        <f t="shared" si="0"/>
        <v>3</v>
      </c>
      <c r="D9" s="10">
        <f t="shared" si="0"/>
        <v>6</v>
      </c>
      <c r="E9" s="10">
        <f t="shared" si="0"/>
        <v>0.25</v>
      </c>
      <c r="F9" s="10">
        <f t="shared" si="0"/>
        <v>0.33333333333333331</v>
      </c>
      <c r="G9" s="10">
        <f t="shared" si="0"/>
        <v>2</v>
      </c>
      <c r="H9" s="9">
        <f t="shared" si="0"/>
        <v>1</v>
      </c>
      <c r="I9" s="10">
        <f t="shared" si="0"/>
        <v>5</v>
      </c>
      <c r="J9" s="10">
        <f t="shared" si="0"/>
        <v>4</v>
      </c>
      <c r="K9" s="10"/>
      <c r="L9" s="4" t="s">
        <v>6</v>
      </c>
      <c r="M9" s="5">
        <f t="shared" si="3"/>
        <v>6.5851364063969894E-2</v>
      </c>
      <c r="N9" s="5">
        <f t="shared" si="4"/>
        <v>0.13584905660377358</v>
      </c>
      <c r="O9" s="5">
        <f t="shared" si="5"/>
        <v>0.13333333333333333</v>
      </c>
      <c r="P9" s="5">
        <f t="shared" si="6"/>
        <v>8.8371440594753811E-2</v>
      </c>
      <c r="Q9" s="5">
        <f t="shared" si="7"/>
        <v>7.0653545293969208E-2</v>
      </c>
      <c r="R9" s="5">
        <f t="shared" si="8"/>
        <v>0.12282497441146367</v>
      </c>
      <c r="S9" s="5">
        <f t="shared" si="9"/>
        <v>8.7336244541484725E-2</v>
      </c>
      <c r="T9" s="5">
        <f t="shared" si="10"/>
        <v>0.13698630136986301</v>
      </c>
      <c r="U9" s="5">
        <f t="shared" si="11"/>
        <v>0.13872832369942198</v>
      </c>
      <c r="V9" s="5">
        <f t="shared" si="12"/>
        <v>0.10888162043467037</v>
      </c>
      <c r="W9" s="10"/>
      <c r="X9" s="10"/>
      <c r="Y9" s="10"/>
      <c r="AA9" s="4" t="s">
        <v>55</v>
      </c>
      <c r="AB9" s="1">
        <v>0.5</v>
      </c>
      <c r="AC9" s="6">
        <v>1</v>
      </c>
      <c r="AD9" s="1">
        <f>1/3</f>
        <v>0.33333333333333331</v>
      </c>
      <c r="AF9" s="4" t="s">
        <v>55</v>
      </c>
      <c r="AG9" s="6">
        <f t="shared" ref="AG9:AG10" si="19">AB9/AB$14</f>
        <v>0.14285714285714285</v>
      </c>
      <c r="AH9" s="6">
        <f t="shared" si="18"/>
        <v>0.16666666666666666</v>
      </c>
      <c r="AI9" s="6">
        <f t="shared" si="18"/>
        <v>0.18181818181818182</v>
      </c>
      <c r="AJ9" s="13">
        <f t="shared" ref="AJ9:AJ10" si="20">AVERAGE(AG9:AI9)</f>
        <v>0.16378066378066378</v>
      </c>
      <c r="AM9" s="11"/>
      <c r="AN9" s="11"/>
      <c r="AO9" s="11"/>
      <c r="AR9" s="11"/>
    </row>
    <row r="10" spans="1:44" x14ac:dyDescent="0.3">
      <c r="A10" s="7" t="s">
        <v>7</v>
      </c>
      <c r="B10" s="10">
        <f t="shared" si="0"/>
        <v>0.16666666666666666</v>
      </c>
      <c r="C10" s="10">
        <f t="shared" si="0"/>
        <v>0.33333333333333331</v>
      </c>
      <c r="D10" s="10">
        <f t="shared" si="0"/>
        <v>2</v>
      </c>
      <c r="E10" s="10">
        <f t="shared" si="0"/>
        <v>0.125</v>
      </c>
      <c r="F10" s="10">
        <f t="shared" si="0"/>
        <v>0.14285714285714285</v>
      </c>
      <c r="G10" s="10">
        <f t="shared" si="0"/>
        <v>0.25</v>
      </c>
      <c r="H10" s="10">
        <f t="shared" si="0"/>
        <v>0.2</v>
      </c>
      <c r="I10" s="9">
        <f t="shared" si="0"/>
        <v>1</v>
      </c>
      <c r="J10" s="10">
        <f t="shared" si="0"/>
        <v>0.5</v>
      </c>
      <c r="K10" s="10"/>
      <c r="L10" s="4" t="s">
        <v>7</v>
      </c>
      <c r="M10" s="5">
        <f t="shared" si="3"/>
        <v>2.1950454687989965E-2</v>
      </c>
      <c r="N10" s="5">
        <f t="shared" si="4"/>
        <v>1.509433962264151E-2</v>
      </c>
      <c r="O10" s="5">
        <f t="shared" si="5"/>
        <v>4.4444444444444446E-2</v>
      </c>
      <c r="P10" s="5">
        <f t="shared" si="6"/>
        <v>4.4185720297376906E-2</v>
      </c>
      <c r="Q10" s="5">
        <f t="shared" si="7"/>
        <v>3.0280090840272514E-2</v>
      </c>
      <c r="R10" s="5">
        <f t="shared" si="8"/>
        <v>1.5353121801432959E-2</v>
      </c>
      <c r="S10" s="5">
        <f t="shared" si="9"/>
        <v>1.7467248908296946E-2</v>
      </c>
      <c r="T10" s="5">
        <f t="shared" si="10"/>
        <v>2.7397260273972601E-2</v>
      </c>
      <c r="U10" s="5">
        <f t="shared" si="11"/>
        <v>1.7341040462427747E-2</v>
      </c>
      <c r="V10" s="5">
        <f t="shared" si="12"/>
        <v>2.5945969037650621E-2</v>
      </c>
      <c r="W10" s="10"/>
      <c r="X10" s="10"/>
      <c r="Y10" s="10"/>
      <c r="AA10" s="4" t="s">
        <v>56</v>
      </c>
      <c r="AB10" s="1">
        <v>2</v>
      </c>
      <c r="AC10" s="1">
        <v>3</v>
      </c>
      <c r="AD10" s="6">
        <v>1</v>
      </c>
      <c r="AF10" s="4" t="s">
        <v>56</v>
      </c>
      <c r="AG10" s="6">
        <f t="shared" si="19"/>
        <v>0.5714285714285714</v>
      </c>
      <c r="AH10" s="6">
        <f t="shared" si="18"/>
        <v>0.5</v>
      </c>
      <c r="AI10" s="6">
        <f t="shared" si="18"/>
        <v>0.54545454545454553</v>
      </c>
      <c r="AJ10" s="13">
        <f t="shared" si="20"/>
        <v>0.53896103896103897</v>
      </c>
      <c r="AM10" s="11"/>
      <c r="AN10" s="11"/>
      <c r="AO10" s="11"/>
      <c r="AR10" s="11"/>
    </row>
    <row r="11" spans="1:44" x14ac:dyDescent="0.3">
      <c r="A11" s="7" t="s">
        <v>8</v>
      </c>
      <c r="B11" s="10">
        <f t="shared" si="0"/>
        <v>0.2</v>
      </c>
      <c r="C11" s="10">
        <f t="shared" si="0"/>
        <v>0.5</v>
      </c>
      <c r="D11" s="10">
        <f t="shared" si="0"/>
        <v>3</v>
      </c>
      <c r="E11" s="10">
        <f t="shared" si="0"/>
        <v>0.14285714285714285</v>
      </c>
      <c r="F11" s="10">
        <f t="shared" si="0"/>
        <v>0.16666666666666666</v>
      </c>
      <c r="G11" s="10">
        <f t="shared" si="0"/>
        <v>0.33333333333333331</v>
      </c>
      <c r="H11" s="10">
        <f t="shared" si="0"/>
        <v>0.25</v>
      </c>
      <c r="I11" s="10">
        <f t="shared" si="0"/>
        <v>2</v>
      </c>
      <c r="J11" s="9">
        <f t="shared" si="0"/>
        <v>1</v>
      </c>
      <c r="K11" s="12"/>
      <c r="L11" s="4" t="s">
        <v>8</v>
      </c>
      <c r="M11" s="5">
        <f t="shared" si="3"/>
        <v>2.634054562558796E-2</v>
      </c>
      <c r="N11" s="5">
        <f t="shared" si="4"/>
        <v>2.2641509433962266E-2</v>
      </c>
      <c r="O11" s="5">
        <f t="shared" si="5"/>
        <v>6.6666666666666666E-2</v>
      </c>
      <c r="P11" s="5">
        <f t="shared" si="6"/>
        <v>5.0497966054145034E-2</v>
      </c>
      <c r="Q11" s="5">
        <f t="shared" si="7"/>
        <v>3.5326772646984604E-2</v>
      </c>
      <c r="R11" s="5">
        <f t="shared" si="8"/>
        <v>2.0470829068577279E-2</v>
      </c>
      <c r="S11" s="5">
        <f t="shared" si="9"/>
        <v>2.1834061135371181E-2</v>
      </c>
      <c r="T11" s="5">
        <f t="shared" si="10"/>
        <v>5.4794520547945202E-2</v>
      </c>
      <c r="U11" s="5">
        <f t="shared" si="11"/>
        <v>3.4682080924855495E-2</v>
      </c>
      <c r="V11" s="5">
        <f t="shared" si="12"/>
        <v>3.7028328011566185E-2</v>
      </c>
      <c r="W11" s="12"/>
      <c r="X11" s="12"/>
      <c r="Y11" s="12"/>
      <c r="AM11" s="11"/>
      <c r="AN11" s="11"/>
      <c r="AO11" s="11"/>
      <c r="AR11" s="11"/>
    </row>
    <row r="12" spans="1:44" x14ac:dyDescent="0.3">
      <c r="AM12" s="11"/>
      <c r="AN12" s="11"/>
      <c r="AO12" s="11"/>
    </row>
    <row r="13" spans="1:44" x14ac:dyDescent="0.3">
      <c r="A13" s="7" t="s">
        <v>60</v>
      </c>
      <c r="B13" s="10">
        <f>SUM(B3:B11)</f>
        <v>7.5928571428571425</v>
      </c>
      <c r="C13" s="10">
        <f t="shared" ref="C13:J13" si="21">SUM(C3:C11)</f>
        <v>22.083333333333332</v>
      </c>
      <c r="D13" s="10">
        <f t="shared" si="21"/>
        <v>45</v>
      </c>
      <c r="E13" s="10">
        <f t="shared" si="21"/>
        <v>2.8289682539682541</v>
      </c>
      <c r="F13" s="10">
        <f t="shared" si="21"/>
        <v>4.7178571428571434</v>
      </c>
      <c r="G13" s="10">
        <f t="shared" si="21"/>
        <v>16.283333333333331</v>
      </c>
      <c r="H13" s="10">
        <f t="shared" si="21"/>
        <v>11.45</v>
      </c>
      <c r="I13" s="10">
        <f t="shared" si="21"/>
        <v>36.5</v>
      </c>
      <c r="J13" s="10">
        <f t="shared" si="21"/>
        <v>28.833333333333332</v>
      </c>
      <c r="AB13" s="8">
        <f>SUM(AB3:AB5)</f>
        <v>1.8333333333333333</v>
      </c>
      <c r="AC13" s="8">
        <f t="shared" ref="AC13:AD13" si="22">SUM(AC3:AC5)</f>
        <v>3.5</v>
      </c>
      <c r="AD13" s="8">
        <f t="shared" si="22"/>
        <v>6</v>
      </c>
      <c r="AM13" s="11"/>
      <c r="AN13" s="11"/>
      <c r="AO13" s="11"/>
    </row>
    <row r="14" spans="1:44" x14ac:dyDescent="0.3">
      <c r="AB14" s="8">
        <f>SUM(AB8:AB10)</f>
        <v>3.5</v>
      </c>
      <c r="AC14" s="8">
        <f t="shared" ref="AC14:AD14" si="23">SUM(AC8:AC10)</f>
        <v>6</v>
      </c>
      <c r="AD14" s="8">
        <f t="shared" si="23"/>
        <v>1.8333333333333333</v>
      </c>
      <c r="AM14" s="11"/>
      <c r="AN14" s="11"/>
      <c r="AO14" s="11"/>
    </row>
    <row r="17" spans="2:29" x14ac:dyDescent="0.3">
      <c r="B17" s="8" t="s">
        <v>3</v>
      </c>
      <c r="C17" s="8" t="s">
        <v>4</v>
      </c>
      <c r="D17" s="8" t="s">
        <v>0</v>
      </c>
      <c r="E17" s="8" t="s">
        <v>6</v>
      </c>
      <c r="F17" s="8" t="s">
        <v>8</v>
      </c>
      <c r="G17" s="8" t="s">
        <v>1</v>
      </c>
      <c r="H17" s="8" t="s">
        <v>5</v>
      </c>
      <c r="I17" s="8" t="s">
        <v>7</v>
      </c>
      <c r="J17" s="8" t="s">
        <v>2</v>
      </c>
      <c r="AA17" s="8" t="s">
        <v>52</v>
      </c>
      <c r="AB17" s="8" t="s">
        <v>53</v>
      </c>
      <c r="AC17" s="8" t="s">
        <v>54</v>
      </c>
    </row>
    <row r="18" spans="2:29" x14ac:dyDescent="0.3">
      <c r="B18" s="8">
        <v>9</v>
      </c>
      <c r="C18" s="8">
        <v>8</v>
      </c>
      <c r="D18" s="8">
        <v>7</v>
      </c>
      <c r="E18" s="8">
        <v>6</v>
      </c>
      <c r="F18" s="8">
        <v>3</v>
      </c>
      <c r="G18" s="8">
        <v>4</v>
      </c>
      <c r="H18" s="8">
        <v>5</v>
      </c>
      <c r="I18" s="8">
        <v>2</v>
      </c>
      <c r="J18" s="8">
        <v>1</v>
      </c>
      <c r="AA18" s="8" t="s">
        <v>57</v>
      </c>
      <c r="AB18" s="8" t="s">
        <v>58</v>
      </c>
      <c r="AC18" s="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5CA0-17FD-4C7D-921F-7EF38144B2C5}">
  <dimension ref="A1:R27"/>
  <sheetViews>
    <sheetView workbookViewId="0">
      <selection activeCell="M25" sqref="M25"/>
    </sheetView>
  </sheetViews>
  <sheetFormatPr defaultRowHeight="14.4" x14ac:dyDescent="0.3"/>
  <cols>
    <col min="1" max="1" width="18.77734375" bestFit="1" customWidth="1"/>
    <col min="2" max="2" width="14.109375" bestFit="1" customWidth="1"/>
    <col min="3" max="3" width="18.77734375" bestFit="1" customWidth="1"/>
    <col min="4" max="4" width="6.88671875" bestFit="1" customWidth="1"/>
    <col min="5" max="5" width="18.77734375" bestFit="1" customWidth="1"/>
    <col min="6" max="6" width="15.44140625" bestFit="1" customWidth="1"/>
    <col min="7" max="7" width="12.44140625" hidden="1" customWidth="1"/>
    <col min="8" max="8" width="13.33203125" hidden="1" customWidth="1"/>
    <col min="9" max="9" width="4.77734375" hidden="1" customWidth="1"/>
    <col min="10" max="10" width="7.6640625" hidden="1" customWidth="1"/>
    <col min="11" max="11" width="5.44140625" hidden="1" customWidth="1"/>
    <col min="12" max="12" width="9.33203125" hidden="1" customWidth="1"/>
    <col min="13" max="13" width="12" bestFit="1" customWidth="1"/>
    <col min="14" max="15" width="10.44140625" bestFit="1" customWidth="1"/>
    <col min="16" max="16" width="7.77734375" bestFit="1" customWidth="1"/>
    <col min="17" max="17" width="8.109375" bestFit="1" customWidth="1"/>
    <col min="18" max="18" width="8" bestFit="1" customWidth="1"/>
  </cols>
  <sheetData>
    <row r="1" spans="1:18" x14ac:dyDescent="0.3">
      <c r="A1" s="16" t="s">
        <v>9</v>
      </c>
      <c r="B1" s="18" t="s">
        <v>0</v>
      </c>
      <c r="C1" s="18"/>
      <c r="D1" s="18"/>
      <c r="E1" s="18"/>
      <c r="F1" s="18"/>
      <c r="G1" s="18" t="s">
        <v>1</v>
      </c>
      <c r="H1" s="18"/>
      <c r="I1" s="18" t="s">
        <v>2</v>
      </c>
      <c r="J1" s="18"/>
      <c r="K1" s="18"/>
      <c r="L1" s="18" t="s">
        <v>3</v>
      </c>
      <c r="M1" s="18" t="s">
        <v>4</v>
      </c>
      <c r="N1" s="18" t="s">
        <v>5</v>
      </c>
      <c r="O1" s="18"/>
      <c r="P1" s="18" t="s">
        <v>6</v>
      </c>
      <c r="Q1" s="18" t="s">
        <v>7</v>
      </c>
      <c r="R1" s="18" t="s">
        <v>8</v>
      </c>
    </row>
    <row r="2" spans="1:18" x14ac:dyDescent="0.3">
      <c r="A2" s="17"/>
      <c r="B2" s="3" t="s">
        <v>18</v>
      </c>
      <c r="C2" s="3" t="s">
        <v>33</v>
      </c>
      <c r="D2" s="3" t="s">
        <v>32</v>
      </c>
      <c r="E2" s="3" t="s">
        <v>20</v>
      </c>
      <c r="F2" s="3" t="s">
        <v>19</v>
      </c>
      <c r="G2" s="3" t="s">
        <v>16</v>
      </c>
      <c r="H2" s="3" t="s">
        <v>17</v>
      </c>
      <c r="I2" s="3" t="s">
        <v>13</v>
      </c>
      <c r="J2" s="3" t="s">
        <v>14</v>
      </c>
      <c r="K2" s="3" t="s">
        <v>15</v>
      </c>
      <c r="L2" s="18"/>
      <c r="M2" s="18"/>
      <c r="N2" s="3" t="s">
        <v>38</v>
      </c>
      <c r="O2" s="3" t="s">
        <v>39</v>
      </c>
      <c r="P2" s="18"/>
      <c r="Q2" s="18"/>
      <c r="R2" s="18"/>
    </row>
    <row r="3" spans="1:18" x14ac:dyDescent="0.3">
      <c r="A3" s="1" t="s">
        <v>10</v>
      </c>
      <c r="B3" s="1" t="s">
        <v>26</v>
      </c>
      <c r="C3" s="1" t="s">
        <v>34</v>
      </c>
      <c r="D3" s="1">
        <v>8</v>
      </c>
      <c r="E3" s="1">
        <v>4</v>
      </c>
      <c r="F3" s="1">
        <v>128</v>
      </c>
      <c r="G3" s="1">
        <v>6.38</v>
      </c>
      <c r="H3" s="1" t="s">
        <v>25</v>
      </c>
      <c r="I3" s="1">
        <v>16</v>
      </c>
      <c r="J3" s="1">
        <v>3</v>
      </c>
      <c r="K3" s="1">
        <v>32</v>
      </c>
      <c r="L3" s="1" t="s">
        <v>31</v>
      </c>
      <c r="M3" s="1">
        <v>15300</v>
      </c>
      <c r="N3" s="1" t="s">
        <v>27</v>
      </c>
      <c r="O3" s="1" t="s">
        <v>28</v>
      </c>
      <c r="P3" s="1">
        <v>4.5</v>
      </c>
      <c r="Q3" s="1" t="s">
        <v>12</v>
      </c>
      <c r="R3" s="2">
        <v>43647</v>
      </c>
    </row>
    <row r="4" spans="1:18" x14ac:dyDescent="0.3">
      <c r="A4" s="1" t="s">
        <v>11</v>
      </c>
      <c r="B4" s="1" t="s">
        <v>29</v>
      </c>
      <c r="C4" s="1" t="s">
        <v>35</v>
      </c>
      <c r="D4" s="1">
        <v>8</v>
      </c>
      <c r="E4" s="1">
        <v>4</v>
      </c>
      <c r="F4" s="1">
        <v>64</v>
      </c>
      <c r="G4" s="1">
        <v>6.4</v>
      </c>
      <c r="H4" s="1" t="s">
        <v>42</v>
      </c>
      <c r="I4" s="1">
        <v>48</v>
      </c>
      <c r="J4" s="1">
        <v>3</v>
      </c>
      <c r="K4" s="1">
        <v>16</v>
      </c>
      <c r="L4" s="1" t="s">
        <v>30</v>
      </c>
      <c r="M4" s="1">
        <v>14000</v>
      </c>
      <c r="N4" s="1" t="s">
        <v>36</v>
      </c>
      <c r="O4" s="1" t="s">
        <v>37</v>
      </c>
      <c r="P4" s="1">
        <v>3</v>
      </c>
      <c r="Q4" s="1" t="s">
        <v>22</v>
      </c>
      <c r="R4" s="2">
        <v>43709</v>
      </c>
    </row>
    <row r="5" spans="1:18" x14ac:dyDescent="0.3">
      <c r="A5" s="1" t="s">
        <v>43</v>
      </c>
      <c r="B5" s="1" t="s">
        <v>41</v>
      </c>
      <c r="C5" s="1" t="s">
        <v>34</v>
      </c>
      <c r="D5" s="1">
        <v>8</v>
      </c>
      <c r="E5" s="1">
        <v>4</v>
      </c>
      <c r="F5" s="1">
        <v>64</v>
      </c>
      <c r="G5" s="1">
        <v>6.3</v>
      </c>
      <c r="H5" s="1" t="s">
        <v>48</v>
      </c>
      <c r="I5" s="1">
        <v>48</v>
      </c>
      <c r="J5" s="1">
        <v>2</v>
      </c>
      <c r="K5" s="1">
        <v>13</v>
      </c>
      <c r="L5" s="1" t="s">
        <v>40</v>
      </c>
      <c r="M5" s="1">
        <v>14000</v>
      </c>
      <c r="N5" s="1" t="s">
        <v>44</v>
      </c>
      <c r="O5" s="1" t="s">
        <v>45</v>
      </c>
      <c r="P5" s="1">
        <v>4.5</v>
      </c>
      <c r="Q5" s="1" t="s">
        <v>21</v>
      </c>
      <c r="R5" s="2">
        <v>43497</v>
      </c>
    </row>
    <row r="6" spans="1:18" x14ac:dyDescent="0.3">
      <c r="A6" s="1" t="s">
        <v>23</v>
      </c>
      <c r="B6" s="1" t="s">
        <v>46</v>
      </c>
      <c r="C6" s="1" t="s">
        <v>50</v>
      </c>
      <c r="D6" s="1">
        <v>8</v>
      </c>
      <c r="E6" s="1">
        <v>4</v>
      </c>
      <c r="F6" s="1">
        <v>128</v>
      </c>
      <c r="G6" s="1">
        <v>6.5</v>
      </c>
      <c r="H6" s="1" t="s">
        <v>48</v>
      </c>
      <c r="I6" s="1">
        <v>48</v>
      </c>
      <c r="J6" s="1">
        <v>3</v>
      </c>
      <c r="K6" s="1">
        <v>16</v>
      </c>
      <c r="L6" s="1" t="s">
        <v>47</v>
      </c>
      <c r="M6" s="1">
        <v>19000</v>
      </c>
      <c r="N6" s="1" t="s">
        <v>49</v>
      </c>
      <c r="O6" s="1" t="s">
        <v>49</v>
      </c>
      <c r="P6" s="1">
        <v>4.5</v>
      </c>
      <c r="Q6" s="1" t="s">
        <v>24</v>
      </c>
      <c r="R6" s="2">
        <v>43709</v>
      </c>
    </row>
    <row r="14" spans="1:18" x14ac:dyDescent="0.3">
      <c r="C14" s="14" t="s">
        <v>3</v>
      </c>
      <c r="D14" s="4" t="s">
        <v>10</v>
      </c>
      <c r="E14" s="4" t="s">
        <v>11</v>
      </c>
      <c r="F14" s="4" t="s">
        <v>43</v>
      </c>
      <c r="G14" s="4" t="s">
        <v>23</v>
      </c>
      <c r="M14" s="4" t="s">
        <v>63</v>
      </c>
    </row>
    <row r="15" spans="1:18" x14ac:dyDescent="0.3">
      <c r="C15" s="4" t="s">
        <v>10</v>
      </c>
      <c r="D15" s="6">
        <v>1</v>
      </c>
      <c r="E15" s="1">
        <f>1.5</f>
        <v>1.5</v>
      </c>
      <c r="F15" s="1">
        <v>2</v>
      </c>
      <c r="G15" s="1">
        <f>1/3</f>
        <v>0.33333333333333331</v>
      </c>
      <c r="I15">
        <f>D15/D$21</f>
        <v>0.10526315789473684</v>
      </c>
      <c r="J15">
        <f t="shared" ref="J15:L15" si="0">E15/E$21</f>
        <v>0.504</v>
      </c>
      <c r="K15">
        <f t="shared" si="0"/>
        <v>0.13333333333333333</v>
      </c>
      <c r="L15">
        <f t="shared" si="0"/>
        <v>7.3529411764705885E-2</v>
      </c>
      <c r="M15" s="1">
        <f>AVERAGE(I15:L15)</f>
        <v>0.204031475748194</v>
      </c>
    </row>
    <row r="16" spans="1:18" x14ac:dyDescent="0.3">
      <c r="C16" s="4" t="s">
        <v>11</v>
      </c>
      <c r="D16" s="1">
        <v>5</v>
      </c>
      <c r="E16" s="6">
        <v>1</v>
      </c>
      <c r="F16" s="1">
        <v>7</v>
      </c>
      <c r="G16" s="1">
        <v>3</v>
      </c>
      <c r="I16">
        <f t="shared" ref="I16:I18" si="1">D16/D$21</f>
        <v>0.52631578947368418</v>
      </c>
      <c r="J16">
        <f t="shared" ref="J16:J18" si="2">E16/E$21</f>
        <v>0.33599999999999997</v>
      </c>
      <c r="K16">
        <f t="shared" ref="K16:K18" si="3">F16/F$21</f>
        <v>0.46666666666666667</v>
      </c>
      <c r="L16">
        <f t="shared" ref="L16:L18" si="4">G16/G$21</f>
        <v>0.66176470588235292</v>
      </c>
      <c r="M16" s="1">
        <f t="shared" ref="M16:M18" si="5">AVERAGE(I16:L16)</f>
        <v>0.49768679050567588</v>
      </c>
    </row>
    <row r="17" spans="3:13" x14ac:dyDescent="0.3">
      <c r="C17" s="4" t="s">
        <v>43</v>
      </c>
      <c r="D17" s="1">
        <f>1/2</f>
        <v>0.5</v>
      </c>
      <c r="E17" s="1">
        <f>1/7</f>
        <v>0.14285714285714285</v>
      </c>
      <c r="F17" s="6">
        <v>1</v>
      </c>
      <c r="G17" s="1">
        <f>1/5</f>
        <v>0.2</v>
      </c>
      <c r="I17">
        <f t="shared" si="1"/>
        <v>5.2631578947368418E-2</v>
      </c>
      <c r="J17">
        <f t="shared" si="2"/>
        <v>4.7999999999999994E-2</v>
      </c>
      <c r="K17">
        <f t="shared" si="3"/>
        <v>6.6666666666666666E-2</v>
      </c>
      <c r="L17">
        <f t="shared" si="4"/>
        <v>4.4117647058823532E-2</v>
      </c>
      <c r="M17" s="1">
        <f t="shared" si="5"/>
        <v>5.2853973168214649E-2</v>
      </c>
    </row>
    <row r="18" spans="3:13" x14ac:dyDescent="0.3">
      <c r="C18" s="4" t="s">
        <v>23</v>
      </c>
      <c r="D18" s="1">
        <v>3</v>
      </c>
      <c r="E18" s="1">
        <f>1/3</f>
        <v>0.33333333333333331</v>
      </c>
      <c r="F18" s="1">
        <v>5</v>
      </c>
      <c r="G18" s="6">
        <v>1</v>
      </c>
      <c r="I18">
        <f t="shared" si="1"/>
        <v>0.31578947368421051</v>
      </c>
      <c r="J18">
        <f t="shared" si="2"/>
        <v>0.11199999999999999</v>
      </c>
      <c r="K18">
        <f t="shared" si="3"/>
        <v>0.33333333333333331</v>
      </c>
      <c r="L18">
        <f t="shared" si="4"/>
        <v>0.22058823529411764</v>
      </c>
      <c r="M18" s="1">
        <f t="shared" si="5"/>
        <v>0.24542776057791535</v>
      </c>
    </row>
    <row r="20" spans="3:13" x14ac:dyDescent="0.3">
      <c r="D20">
        <v>5</v>
      </c>
      <c r="E20">
        <v>9</v>
      </c>
      <c r="F20">
        <v>3</v>
      </c>
      <c r="G20">
        <v>7</v>
      </c>
    </row>
    <row r="21" spans="3:13" x14ac:dyDescent="0.3">
      <c r="D21">
        <f>SUM(D15:D18)</f>
        <v>9.5</v>
      </c>
      <c r="E21">
        <f t="shared" ref="E21:G21" si="6">SUM(E15:E18)</f>
        <v>2.9761904761904763</v>
      </c>
      <c r="F21">
        <f t="shared" si="6"/>
        <v>15</v>
      </c>
      <c r="G21">
        <f t="shared" si="6"/>
        <v>4.5333333333333332</v>
      </c>
    </row>
    <row r="23" spans="3:13" x14ac:dyDescent="0.3">
      <c r="C23" s="14" t="s">
        <v>64</v>
      </c>
      <c r="D23" s="4" t="s">
        <v>61</v>
      </c>
    </row>
    <row r="24" spans="3:13" x14ac:dyDescent="0.3">
      <c r="C24" s="4" t="s">
        <v>10</v>
      </c>
      <c r="D24" s="1">
        <v>0.39</v>
      </c>
    </row>
    <row r="25" spans="3:13" x14ac:dyDescent="0.3">
      <c r="C25" s="4" t="s">
        <v>11</v>
      </c>
      <c r="D25" s="1">
        <v>0.28000000000000003</v>
      </c>
    </row>
    <row r="26" spans="3:13" x14ac:dyDescent="0.3">
      <c r="C26" s="4" t="s">
        <v>43</v>
      </c>
      <c r="D26" s="1">
        <v>0.13</v>
      </c>
    </row>
    <row r="27" spans="3:13" x14ac:dyDescent="0.3">
      <c r="C27" s="4" t="s">
        <v>23</v>
      </c>
      <c r="D27" s="15">
        <f>1-SUM(D24:D26)</f>
        <v>0.19999999999999996</v>
      </c>
    </row>
  </sheetData>
  <mergeCells count="10">
    <mergeCell ref="R1:R2"/>
    <mergeCell ref="B1:F1"/>
    <mergeCell ref="G1:H1"/>
    <mergeCell ref="I1:K1"/>
    <mergeCell ref="N1:O1"/>
    <mergeCell ref="A1:A2"/>
    <mergeCell ref="L1:L2"/>
    <mergeCell ref="M1:M2"/>
    <mergeCell ref="P1:P2"/>
    <mergeCell ref="Q1:Q2"/>
  </mergeCells>
  <pageMargins left="0.7" right="0.7" top="0.75" bottom="0.75" header="0.3" footer="0.3"/>
  <pageSetup orientation="portrait" r:id="rId1"/>
  <webPublishItems count="1">
    <webPublishItem id="27412" divId="AHP_27412" sourceType="range" sourceRef="A1:R6" destinationFile="F:\System\AHP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Achyuthuni</dc:creator>
  <cp:lastModifiedBy>Achyuthuni Sri Harsha</cp:lastModifiedBy>
  <dcterms:created xsi:type="dcterms:W3CDTF">2019-11-03T07:09:09Z</dcterms:created>
  <dcterms:modified xsi:type="dcterms:W3CDTF">2019-11-08T17:20:58Z</dcterms:modified>
</cp:coreProperties>
</file>