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charts/chart1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dministrator\Desktop\STATISTICS\"/>
    </mc:Choice>
  </mc:AlternateContent>
  <xr:revisionPtr revIDLastSave="0" documentId="13_ncr:1_{606E21C7-17DA-458C-9744-6EE39344006F}" xr6:coauthVersionLast="47" xr6:coauthVersionMax="47" xr10:uidLastSave="{00000000-0000-0000-0000-000000000000}"/>
  <bookViews>
    <workbookView xWindow="1425" yWindow="1515" windowWidth="15375" windowHeight="7875" firstSheet="2" activeTab="2" xr2:uid="{CD346C87-CF78-4184-9598-D65E5BFD52E4}"/>
  </bookViews>
  <sheets>
    <sheet name="Que Measure of Central Tendency" sheetId="1" r:id="rId1"/>
    <sheet name="Questions measure of dispersion" sheetId="3" r:id="rId2"/>
    <sheet name="More statistics questions" sheetId="4" r:id="rId3"/>
    <sheet name="Measure of skewness &amp; kurtosis" sheetId="5" r:id="rId4"/>
    <sheet name="Que. on percentile &amp; quartiles" sheetId="7" r:id="rId5"/>
    <sheet name="Que on Correlation &amp; Covariance" sheetId="8" r:id="rId6"/>
    <sheet name="Discrete Random Variable" sheetId="9" r:id="rId7"/>
    <sheet name="Continuous Random Variable" sheetId="10" r:id="rId8"/>
    <sheet name="Continuous Distribution" sheetId="11" r:id="rId9"/>
    <sheet name="Discreate Distribution" sheetId="13" r:id="rId10"/>
    <sheet name="Confidence Interval Problem" sheetId="14" r:id="rId11"/>
    <sheet name="Hypothesis Testing Problem"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4" i="4" l="1"/>
  <c r="C163" i="4"/>
  <c r="D152" i="4"/>
  <c r="D151" i="4"/>
  <c r="D150" i="4"/>
  <c r="D149" i="4"/>
  <c r="D148" i="4"/>
  <c r="D147" i="4"/>
  <c r="M140" i="4"/>
  <c r="M139" i="4"/>
  <c r="F29" i="15"/>
  <c r="F26" i="14"/>
  <c r="E16" i="14"/>
  <c r="F29" i="13"/>
  <c r="F30" i="13" s="1"/>
  <c r="F31" i="13" s="1"/>
  <c r="F32" i="13" s="1"/>
  <c r="D21" i="13"/>
  <c r="D12" i="13"/>
  <c r="G31" i="11"/>
  <c r="G32" i="11" s="1"/>
  <c r="G30" i="11"/>
  <c r="E20" i="11"/>
  <c r="D18" i="11"/>
  <c r="D17" i="11"/>
  <c r="E60" i="10"/>
  <c r="F38" i="10"/>
  <c r="F37" i="10"/>
  <c r="F25" i="10"/>
  <c r="F14" i="10"/>
  <c r="E53" i="9"/>
  <c r="G44" i="9"/>
  <c r="H33" i="9"/>
  <c r="G22" i="9"/>
  <c r="F12" i="9"/>
  <c r="B28" i="8"/>
  <c r="B14" i="8"/>
  <c r="C163" i="7"/>
  <c r="C162" i="7"/>
  <c r="C161" i="7"/>
  <c r="C158" i="7"/>
  <c r="C157" i="7"/>
  <c r="C156" i="7"/>
  <c r="C129" i="7"/>
  <c r="C128" i="7"/>
  <c r="C127" i="7"/>
  <c r="C124" i="7"/>
  <c r="C123" i="7"/>
  <c r="C122" i="7"/>
  <c r="C95" i="7"/>
  <c r="C94" i="7"/>
  <c r="C93" i="7"/>
  <c r="C90" i="7"/>
  <c r="C89" i="7"/>
  <c r="C88" i="7"/>
  <c r="C63" i="7"/>
  <c r="C62" i="7"/>
  <c r="C61" i="7"/>
  <c r="C58" i="7"/>
  <c r="C57" i="7"/>
  <c r="C56" i="7"/>
  <c r="C30" i="7"/>
  <c r="C29" i="7"/>
  <c r="C28" i="7"/>
  <c r="C27" i="7"/>
  <c r="C24" i="7"/>
  <c r="C23" i="7"/>
  <c r="C22" i="7"/>
  <c r="B124" i="5"/>
  <c r="B121" i="5"/>
  <c r="B98" i="5"/>
  <c r="B95" i="5"/>
  <c r="B72" i="5"/>
  <c r="B69" i="5"/>
  <c r="B45" i="5"/>
  <c r="B42" i="5"/>
  <c r="B18" i="5"/>
  <c r="B15" i="5"/>
  <c r="C380" i="4"/>
  <c r="C379" i="4"/>
  <c r="C378" i="4"/>
  <c r="C374" i="4"/>
  <c r="C373" i="4"/>
  <c r="C372" i="4"/>
  <c r="B328" i="4"/>
  <c r="B281" i="4"/>
  <c r="D59" i="4"/>
  <c r="B160" i="4"/>
  <c r="B157" i="4"/>
  <c r="B131" i="4"/>
  <c r="B128" i="4"/>
  <c r="B125"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G146" i="3"/>
  <c r="F146" i="3"/>
  <c r="E146" i="3"/>
  <c r="D146" i="3"/>
  <c r="C146" i="3"/>
  <c r="G145" i="3"/>
  <c r="F145" i="3"/>
  <c r="E145" i="3"/>
  <c r="D145" i="3"/>
  <c r="C145" i="3"/>
  <c r="G144" i="3"/>
  <c r="F144" i="3"/>
  <c r="E144" i="3"/>
  <c r="D144" i="3"/>
  <c r="C144" i="3"/>
  <c r="B125" i="3"/>
  <c r="B122" i="3"/>
  <c r="B119" i="3"/>
  <c r="B100" i="3"/>
  <c r="B97" i="3"/>
  <c r="B83" i="3"/>
  <c r="B80" i="3"/>
  <c r="D68" i="3"/>
  <c r="C65" i="3"/>
  <c r="C62" i="3"/>
  <c r="D47" i="3"/>
  <c r="C44" i="3"/>
  <c r="C41" i="3"/>
  <c r="D27" i="3"/>
  <c r="C24" i="3"/>
  <c r="C21" i="3"/>
  <c r="F1257" i="1"/>
  <c r="D60" i="4" l="1"/>
  <c r="C165" i="4"/>
  <c r="D84" i="4" s="1"/>
  <c r="F39" i="10"/>
  <c r="D92" i="4"/>
  <c r="D72" i="4"/>
  <c r="D119" i="4"/>
  <c r="D111" i="4"/>
  <c r="D95" i="4"/>
  <c r="D87" i="4"/>
  <c r="D75" i="4"/>
  <c r="D80" i="4"/>
  <c r="D68" i="4"/>
  <c r="D115" i="4"/>
  <c r="D99" i="4"/>
  <c r="D91" i="4"/>
  <c r="D83" i="4"/>
  <c r="D120" i="4"/>
  <c r="D116" i="4"/>
  <c r="D112" i="4"/>
  <c r="D104" i="4"/>
  <c r="D100" i="4"/>
  <c r="D96" i="4"/>
  <c r="D76" i="4"/>
  <c r="D64" i="4"/>
  <c r="D79" i="4"/>
  <c r="D61" i="4"/>
  <c r="D65" i="4"/>
  <c r="D69" i="4"/>
  <c r="D77" i="4"/>
  <c r="D81" i="4"/>
  <c r="D85" i="4"/>
  <c r="D93" i="4"/>
  <c r="D97" i="4"/>
  <c r="D101" i="4"/>
  <c r="D109" i="4"/>
  <c r="D113" i="4"/>
  <c r="D117" i="4"/>
  <c r="D62" i="4"/>
  <c r="D66" i="4"/>
  <c r="D70" i="4"/>
  <c r="D78" i="4"/>
  <c r="D82" i="4"/>
  <c r="D86" i="4"/>
  <c r="D94" i="4"/>
  <c r="D98" i="4"/>
  <c r="D102" i="4"/>
  <c r="D110" i="4"/>
  <c r="D114" i="4"/>
  <c r="D118" i="4"/>
  <c r="F1226" i="1"/>
  <c r="F1096" i="1"/>
  <c r="D122" i="4" l="1"/>
  <c r="D106" i="4"/>
  <c r="D90" i="4"/>
  <c r="D74" i="4"/>
  <c r="D121" i="4"/>
  <c r="D105" i="4"/>
  <c r="D89" i="4"/>
  <c r="D73" i="4"/>
  <c r="D63" i="4"/>
  <c r="D88" i="4"/>
  <c r="D108" i="4"/>
  <c r="D71" i="4"/>
  <c r="D107" i="4"/>
  <c r="D67" i="4"/>
  <c r="D103" i="4"/>
  <c r="F1109" i="1"/>
  <c r="F1110" i="1" s="1"/>
  <c r="F1108" i="1"/>
  <c r="D127" i="1" l="1"/>
  <c r="C124" i="1"/>
  <c r="C649" i="1"/>
  <c r="C648" i="1"/>
  <c r="C647" i="1"/>
  <c r="C643" i="1"/>
  <c r="C642" i="1"/>
  <c r="C641" i="1"/>
  <c r="B692" i="1"/>
  <c r="E1069" i="1" l="1"/>
  <c r="G1060" i="1"/>
  <c r="H1049" i="1"/>
  <c r="G1038" i="1"/>
  <c r="F1028" i="1"/>
  <c r="F1087" i="1"/>
  <c r="G1164" i="1"/>
  <c r="G1163" i="1"/>
  <c r="E1216" i="1"/>
  <c r="F1196" i="1"/>
  <c r="F1197" i="1" s="1"/>
  <c r="F1198" i="1" s="1"/>
  <c r="F1199" i="1" s="1"/>
  <c r="D1188" i="1"/>
  <c r="D1179" i="1"/>
  <c r="D1151" i="1"/>
  <c r="D1150" i="1"/>
  <c r="B977" i="1"/>
  <c r="B963" i="1"/>
  <c r="C943" i="1"/>
  <c r="C942" i="1"/>
  <c r="C941" i="1"/>
  <c r="C938" i="1"/>
  <c r="C937" i="1"/>
  <c r="C936" i="1"/>
  <c r="C909" i="1"/>
  <c r="C908" i="1"/>
  <c r="C907" i="1"/>
  <c r="C904" i="1"/>
  <c r="C903" i="1"/>
  <c r="C902" i="1"/>
  <c r="C875" i="1"/>
  <c r="C874" i="1"/>
  <c r="C873" i="1"/>
  <c r="C870" i="1"/>
  <c r="C869" i="1"/>
  <c r="C868" i="1"/>
  <c r="C843" i="1"/>
  <c r="C842" i="1"/>
  <c r="C841" i="1"/>
  <c r="C838" i="1"/>
  <c r="C837" i="1"/>
  <c r="C836" i="1"/>
  <c r="C810" i="1"/>
  <c r="C809" i="1"/>
  <c r="C808" i="1"/>
  <c r="C807" i="1"/>
  <c r="C804" i="1"/>
  <c r="C803" i="1"/>
  <c r="C802" i="1"/>
  <c r="B774" i="1"/>
  <c r="B771" i="1"/>
  <c r="B748" i="1"/>
  <c r="B745" i="1"/>
  <c r="B722" i="1"/>
  <c r="B719" i="1"/>
  <c r="B695" i="1"/>
  <c r="B668" i="1"/>
  <c r="B665" i="1"/>
  <c r="B597" i="1"/>
  <c r="G1165" i="1" l="1"/>
  <c r="E1153" i="1"/>
  <c r="B551" i="1"/>
  <c r="C434" i="1"/>
  <c r="C433" i="1"/>
  <c r="B427" i="1"/>
  <c r="B352"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50" i="1"/>
  <c r="F226" i="1"/>
  <c r="E226" i="1"/>
  <c r="D226" i="1"/>
  <c r="C226" i="1"/>
  <c r="B226" i="1"/>
  <c r="F225" i="1"/>
  <c r="E225" i="1"/>
  <c r="D225" i="1"/>
  <c r="C225" i="1"/>
  <c r="B225" i="1"/>
  <c r="F224" i="1"/>
  <c r="E224" i="1"/>
  <c r="D224" i="1"/>
  <c r="C224" i="1"/>
  <c r="B224" i="1"/>
  <c r="B205" i="1"/>
  <c r="D148" i="1"/>
  <c r="C145" i="1"/>
  <c r="C142" i="1"/>
  <c r="C435" i="1" l="1"/>
  <c r="D293" i="1" s="1"/>
  <c r="D306" i="1"/>
  <c r="D340" i="1"/>
  <c r="D295" i="1"/>
  <c r="D289" i="1"/>
  <c r="D287" i="1"/>
  <c r="D286" i="1"/>
  <c r="B163" i="1"/>
  <c r="B160" i="1"/>
  <c r="B430" i="1"/>
  <c r="B358" i="1"/>
  <c r="B355" i="1"/>
  <c r="B202" i="1"/>
  <c r="B199" i="1"/>
  <c r="B180" i="1"/>
  <c r="B177" i="1"/>
  <c r="D347" i="1" l="1"/>
  <c r="D321" i="1"/>
  <c r="D316" i="1"/>
  <c r="D309" i="1"/>
  <c r="D297" i="1"/>
  <c r="D323" i="1"/>
  <c r="D343" i="1"/>
  <c r="D344" i="1"/>
  <c r="D302" i="1"/>
  <c r="D315" i="1"/>
  <c r="D308" i="1"/>
  <c r="D322" i="1"/>
  <c r="D310" i="1"/>
  <c r="D299" i="1"/>
  <c r="D327" i="1"/>
  <c r="D296" i="1"/>
  <c r="D324" i="1"/>
  <c r="D348" i="1"/>
  <c r="D345" i="1"/>
  <c r="D342" i="1"/>
  <c r="D349" i="1"/>
  <c r="D307" i="1"/>
  <c r="D339" i="1"/>
  <c r="D300" i="1"/>
  <c r="D328" i="1"/>
  <c r="D330" i="1"/>
  <c r="D329" i="1"/>
  <c r="D334" i="1"/>
  <c r="D333" i="1"/>
  <c r="D290" i="1"/>
  <c r="D311" i="1"/>
  <c r="D331" i="1"/>
  <c r="D291" i="1"/>
  <c r="D312" i="1"/>
  <c r="D332" i="1"/>
  <c r="D338" i="1"/>
  <c r="D298" i="1"/>
  <c r="D313" i="1"/>
  <c r="D318" i="1"/>
  <c r="D337" i="1"/>
  <c r="D301" i="1"/>
  <c r="D288" i="1"/>
  <c r="D303" i="1"/>
  <c r="D319" i="1"/>
  <c r="D335" i="1"/>
  <c r="D292" i="1"/>
  <c r="D304" i="1"/>
  <c r="D320" i="1"/>
  <c r="D336" i="1"/>
  <c r="D346" i="1"/>
  <c r="D314" i="1"/>
  <c r="D341" i="1"/>
  <c r="D305" i="1"/>
  <c r="D326" i="1"/>
  <c r="D294" i="1"/>
  <c r="D325" i="1"/>
  <c r="D317" i="1"/>
  <c r="C121" i="1"/>
  <c r="D107" i="1"/>
  <c r="C104" i="1"/>
  <c r="C101" i="1"/>
  <c r="C79" i="1" l="1"/>
  <c r="C76" i="1"/>
  <c r="C73" i="1"/>
  <c r="C58" i="1"/>
  <c r="C55" i="1"/>
  <c r="C52" i="1"/>
  <c r="C22" i="1"/>
  <c r="C19" i="1"/>
  <c r="C16" i="1"/>
</calcChain>
</file>

<file path=xl/sharedStrings.xml><?xml version="1.0" encoding="utf-8"?>
<sst xmlns="http://schemas.openxmlformats.org/spreadsheetml/2006/main" count="1169" uniqueCount="369">
  <si>
    <t>Questions on measure of central tendency</t>
  </si>
  <si>
    <t>1)     Business Problem: A retail store wants to analyze the sales data of a particular</t>
  </si>
  <si>
    <t xml:space="preserve">         product category to understand the typical sales performance and make strategic decisions.</t>
  </si>
  <si>
    <t xml:space="preserve">                    Let's consider the weekly sales data (in units) for the past month for a specific product category:</t>
  </si>
  <si>
    <t xml:space="preserve">                    Week 1: 50 units</t>
  </si>
  <si>
    <t xml:space="preserve">                    Week 2: 60 units</t>
  </si>
  <si>
    <t xml:space="preserve">                    Week 3: 55 units</t>
  </si>
  <si>
    <t xml:space="preserve">                    Week 4: 70 units</t>
  </si>
  <si>
    <t xml:space="preserve">                   1. Mean: What is the average weekly sales of the product category?</t>
  </si>
  <si>
    <t xml:space="preserve">                   2. Median: What is the typical or central sales value for the product category?</t>
  </si>
  <si>
    <t xml:space="preserve">                   3. Mode: Are there any recurring or most frequently occurring sales figures for the product category?</t>
  </si>
  <si>
    <t xml:space="preserve">                    Question:</t>
  </si>
  <si>
    <t xml:space="preserve">                    Data:  </t>
  </si>
  <si>
    <t>ANSWER</t>
  </si>
  <si>
    <t>Mean</t>
  </si>
  <si>
    <t>Median</t>
  </si>
  <si>
    <t>Mode</t>
  </si>
  <si>
    <t xml:space="preserve">         customers to understand the typical waiting experience and improve service efficiency.</t>
  </si>
  <si>
    <t>Data:</t>
  </si>
  <si>
    <t>Let's consider the waiting times (in minutes) for the past 20 customers:</t>
  </si>
  <si>
    <t>Question:</t>
  </si>
  <si>
    <t>1. Mean: What is the average waiting time for customers at the restaurant?</t>
  </si>
  <si>
    <t>2. Median: What is the typical or central waiting time experienced by customers?</t>
  </si>
  <si>
    <t>3. Mode: Are there any recurring or most frequently occurring waiting times for customers?</t>
  </si>
  <si>
    <t>3)     Business Problem: A car rental company wants to analyze the rental durations of</t>
  </si>
  <si>
    <t xml:space="preserve">        </t>
  </si>
  <si>
    <t>Let's consider the rental durations (in days) for a sample of 50 customers:</t>
  </si>
  <si>
    <t>1. Mean: What is the average rental duration for customers at the car rental company?</t>
  </si>
  <si>
    <t>2. Median: What is the typical or central rental duration experienced by customers?</t>
  </si>
  <si>
    <t>3. Mode: Are there any recurring or most frequently occurring rental durations for customers?</t>
  </si>
  <si>
    <t>Questions on measure of dispersion</t>
  </si>
  <si>
    <t>1)   Problem: A manufacturing company wants to analyze the production output of a</t>
  </si>
  <si>
    <t>Let's consider the number of units produced per hour by the machine for a sample of 10 working days:</t>
  </si>
  <si>
    <t>Day 1: 120 units</t>
  </si>
  <si>
    <t>Day 2: 110 units</t>
  </si>
  <si>
    <t>Day 3: 130 units</t>
  </si>
  <si>
    <t>Day 4: 115 units</t>
  </si>
  <si>
    <t>Day 5: 125 units</t>
  </si>
  <si>
    <t>Day 6: 105 units</t>
  </si>
  <si>
    <t>Day 7: 135 units</t>
  </si>
  <si>
    <t>Day 8: 115 units</t>
  </si>
  <si>
    <t>Day 9: 125 units</t>
  </si>
  <si>
    <t>Day 10: 140 units</t>
  </si>
  <si>
    <t>1. Range: What is the range of the production output for the machine?</t>
  </si>
  <si>
    <t>2. Variance: What is the variance of the production output for the machine?</t>
  </si>
  <si>
    <t>3. Standard Deviation: What is the standard deviation of the production output for the machine?</t>
  </si>
  <si>
    <t>Range</t>
  </si>
  <si>
    <t>Variance</t>
  </si>
  <si>
    <t>Standard Deviation</t>
  </si>
  <si>
    <t>Let's consider the daily sales (in dollars) for the past 30 days:</t>
  </si>
  <si>
    <t>Questions:</t>
  </si>
  <si>
    <r>
      <t>1.</t>
    </r>
    <r>
      <rPr>
        <sz val="7"/>
        <color theme="1"/>
        <rFont val="Times New Roman"/>
        <family val="1"/>
      </rPr>
      <t xml:space="preserve">  </t>
    </r>
    <r>
      <rPr>
        <sz val="11"/>
        <color theme="1"/>
        <rFont val="Arial"/>
        <family val="2"/>
      </rPr>
      <t>Range: What is the range of the daily sales?</t>
    </r>
  </si>
  <si>
    <r>
      <t>2.</t>
    </r>
    <r>
      <rPr>
        <sz val="7"/>
        <color theme="1"/>
        <rFont val="Times New Roman"/>
        <family val="1"/>
      </rPr>
      <t xml:space="preserve">  </t>
    </r>
    <r>
      <rPr>
        <sz val="11"/>
        <color theme="1"/>
        <rFont val="Arial"/>
        <family val="2"/>
      </rPr>
      <t>Variance: What is the variance of the daily sales?</t>
    </r>
  </si>
  <si>
    <r>
      <t>3.</t>
    </r>
    <r>
      <rPr>
        <sz val="7"/>
        <color theme="1"/>
        <rFont val="Times New Roman"/>
        <family val="1"/>
      </rPr>
      <t xml:space="preserve">  </t>
    </r>
    <r>
      <rPr>
        <sz val="11"/>
        <color theme="1"/>
        <rFont val="Arial"/>
        <family val="2"/>
      </rPr>
      <t>Standard Deviation: What is the standard deviation of the daily sales?</t>
    </r>
  </si>
  <si>
    <t>Let's consider the delivery times (in days) for a sample of 50 shipments:</t>
  </si>
  <si>
    <r>
      <t>1.</t>
    </r>
    <r>
      <rPr>
        <sz val="7"/>
        <color theme="1"/>
        <rFont val="Times New Roman"/>
        <family val="1"/>
      </rPr>
      <t xml:space="preserve">  </t>
    </r>
    <r>
      <rPr>
        <sz val="11"/>
        <color theme="1"/>
        <rFont val="Arial"/>
        <family val="2"/>
      </rPr>
      <t>Range: What is the range of the delivery times?</t>
    </r>
  </si>
  <si>
    <r>
      <t>2.</t>
    </r>
    <r>
      <rPr>
        <sz val="7"/>
        <color theme="1"/>
        <rFont val="Times New Roman"/>
        <family val="1"/>
      </rPr>
      <t xml:space="preserve">  </t>
    </r>
    <r>
      <rPr>
        <sz val="11"/>
        <color theme="1"/>
        <rFont val="Arial"/>
        <family val="2"/>
      </rPr>
      <t>Variance: What is the variance of the delivery times?</t>
    </r>
  </si>
  <si>
    <r>
      <t>3.</t>
    </r>
    <r>
      <rPr>
        <sz val="7"/>
        <color theme="1"/>
        <rFont val="Times New Roman"/>
        <family val="1"/>
      </rPr>
      <t xml:space="preserve">  </t>
    </r>
    <r>
      <rPr>
        <sz val="11"/>
        <color theme="1"/>
        <rFont val="Arial"/>
        <family val="2"/>
      </rPr>
      <t>Standard Deviation: What is the standard deviation of the delivery times?</t>
    </r>
  </si>
  <si>
    <t>Let's consider the monthly revenue (in thousands of dollars) for the past 12 months:</t>
  </si>
  <si>
    <r>
      <t>1.</t>
    </r>
    <r>
      <rPr>
        <sz val="7"/>
        <color theme="1"/>
        <rFont val="Times New Roman"/>
        <family val="1"/>
      </rPr>
      <t xml:space="preserve">  </t>
    </r>
    <r>
      <rPr>
        <sz val="11"/>
        <color theme="1"/>
        <rFont val="Arial"/>
        <family val="2"/>
      </rPr>
      <t>Measure of Central Tendency: What is the average monthly revenue for the product?</t>
    </r>
  </si>
  <si>
    <r>
      <t>2.</t>
    </r>
    <r>
      <rPr>
        <sz val="7"/>
        <color theme="1"/>
        <rFont val="Times New Roman"/>
        <family val="1"/>
      </rPr>
      <t xml:space="preserve">  </t>
    </r>
    <r>
      <rPr>
        <sz val="11"/>
        <color theme="1"/>
        <rFont val="Arial"/>
        <family val="2"/>
      </rPr>
      <t>Measure of Dispersion: What is the range of monthly revenue for the product?</t>
    </r>
  </si>
  <si>
    <t>Let's consider the satisfaction ratings from 50 customers:</t>
  </si>
  <si>
    <r>
      <t>1.</t>
    </r>
    <r>
      <rPr>
        <sz val="7"/>
        <color theme="1"/>
        <rFont val="Times New Roman"/>
        <family val="1"/>
      </rPr>
      <t xml:space="preserve">  </t>
    </r>
    <r>
      <rPr>
        <sz val="11"/>
        <color theme="1"/>
        <rFont val="Arial"/>
        <family val="2"/>
      </rPr>
      <t>Measure of Central Tendency: What is the average satisfaction rating?</t>
    </r>
  </si>
  <si>
    <r>
      <t>2.</t>
    </r>
    <r>
      <rPr>
        <sz val="7"/>
        <color theme="1"/>
        <rFont val="Times New Roman"/>
        <family val="1"/>
      </rPr>
      <t xml:space="preserve">  </t>
    </r>
    <r>
      <rPr>
        <sz val="11"/>
        <color theme="1"/>
        <rFont val="Arial"/>
        <family val="2"/>
      </rPr>
      <t>Measure of Dispersion: What is the standard deviation of the satisfaction ratings?</t>
    </r>
  </si>
  <si>
    <t>Let's consider the wait times (in minutes) for a sample of 100 randomly selected customer calls:</t>
  </si>
  <si>
    <r>
      <t>1.</t>
    </r>
    <r>
      <rPr>
        <sz val="7"/>
        <color theme="1"/>
        <rFont val="Times New Roman"/>
        <family val="1"/>
      </rPr>
      <t xml:space="preserve">  </t>
    </r>
    <r>
      <rPr>
        <sz val="11"/>
        <color theme="1"/>
        <rFont val="Arial"/>
        <family val="2"/>
      </rPr>
      <t>Measure of Central Tendency: What is the average wait time for customers at the call center?</t>
    </r>
  </si>
  <si>
    <r>
      <t>2.</t>
    </r>
    <r>
      <rPr>
        <sz val="7"/>
        <color theme="1"/>
        <rFont val="Times New Roman"/>
        <family val="1"/>
      </rPr>
      <t xml:space="preserve">  </t>
    </r>
    <r>
      <rPr>
        <sz val="11"/>
        <color theme="1"/>
        <rFont val="Arial"/>
        <family val="2"/>
      </rPr>
      <t>Measure of Dispersion: What is the range of wait times for customers at the call center?</t>
    </r>
  </si>
  <si>
    <r>
      <t>3.</t>
    </r>
    <r>
      <rPr>
        <sz val="7"/>
        <color theme="1"/>
        <rFont val="Times New Roman"/>
        <family val="1"/>
      </rPr>
      <t xml:space="preserve">  </t>
    </r>
    <r>
      <rPr>
        <sz val="11"/>
        <color theme="1"/>
        <rFont val="Arial"/>
        <family val="2"/>
      </rPr>
      <t>Measure of Dispersion: What is the standard deviation of the wait times for customers at the call center?</t>
    </r>
  </si>
  <si>
    <t>Let's consider the fuel efficiency (in miles per gallon, mpg) for a sample of 50 vehicles:</t>
  </si>
  <si>
    <t>Model A</t>
  </si>
  <si>
    <t>Model B</t>
  </si>
  <si>
    <t>Model C</t>
  </si>
  <si>
    <t>Model D</t>
  </si>
  <si>
    <t>Model E</t>
  </si>
  <si>
    <r>
      <t>2.</t>
    </r>
    <r>
      <rPr>
        <sz val="7"/>
        <color theme="1"/>
        <rFont val="Times New Roman"/>
        <family val="1"/>
      </rPr>
      <t xml:space="preserve">  </t>
    </r>
    <r>
      <rPr>
        <sz val="11"/>
        <color theme="1"/>
        <rFont val="Arial"/>
        <family val="2"/>
      </rPr>
      <t>Measure of Dispersion: What is the range of fuel efficiency for each vehicle model?</t>
    </r>
  </si>
  <si>
    <r>
      <t xml:space="preserve">  1.</t>
    </r>
    <r>
      <rPr>
        <sz val="7"/>
        <color theme="1"/>
        <rFont val="Times New Roman"/>
        <family val="1"/>
      </rPr>
      <t xml:space="preserve">  </t>
    </r>
    <r>
      <rPr>
        <sz val="11"/>
        <color theme="1"/>
        <rFont val="Arial"/>
        <family val="2"/>
      </rPr>
      <t>Measure of Central Tendency: What is the average fuel efficiency for each vehicle model?</t>
    </r>
  </si>
  <si>
    <r>
      <t xml:space="preserve">  3.</t>
    </r>
    <r>
      <rPr>
        <sz val="7"/>
        <color theme="1"/>
        <rFont val="Times New Roman"/>
        <family val="1"/>
      </rPr>
      <t xml:space="preserve">  </t>
    </r>
    <r>
      <rPr>
        <sz val="11"/>
        <color theme="1"/>
        <rFont val="Arial"/>
        <family val="2"/>
      </rPr>
      <t>Measure of Dispersion: What is the variance of the fuel efficiency for each vehicle model?</t>
    </r>
  </si>
  <si>
    <t>More Statistics Questions</t>
  </si>
  <si>
    <t>Let's consider the ages of 100 employees:</t>
  </si>
  <si>
    <r>
      <t>2.</t>
    </r>
    <r>
      <rPr>
        <sz val="7"/>
        <color theme="1"/>
        <rFont val="Times New Roman"/>
        <family val="1"/>
      </rPr>
      <t xml:space="preserve">  </t>
    </r>
    <r>
      <rPr>
        <sz val="11"/>
        <color theme="1"/>
        <rFont val="Arial"/>
        <family val="2"/>
      </rPr>
      <t>Mode: What is the mode (most common age) among the employees?</t>
    </r>
  </si>
  <si>
    <r>
      <t>3.</t>
    </r>
    <r>
      <rPr>
        <sz val="7"/>
        <color theme="1"/>
        <rFont val="Times New Roman"/>
        <family val="1"/>
      </rPr>
      <t xml:space="preserve">  </t>
    </r>
    <r>
      <rPr>
        <sz val="11"/>
        <color theme="1"/>
        <rFont val="Arial"/>
        <family val="2"/>
      </rPr>
      <t>Median: What is the median age of the employees?</t>
    </r>
  </si>
  <si>
    <r>
      <t>4.</t>
    </r>
    <r>
      <rPr>
        <sz val="7"/>
        <color theme="1"/>
        <rFont val="Times New Roman"/>
        <family val="1"/>
      </rPr>
      <t xml:space="preserve">  </t>
    </r>
    <r>
      <rPr>
        <sz val="11"/>
        <color theme="1"/>
        <rFont val="Arial"/>
        <family val="2"/>
      </rPr>
      <t>Range: What is the range of ages among the employees?</t>
    </r>
  </si>
  <si>
    <r>
      <t xml:space="preserve">   1.</t>
    </r>
    <r>
      <rPr>
        <sz val="7"/>
        <color theme="1"/>
        <rFont val="Times New Roman"/>
        <family val="1"/>
      </rPr>
      <t xml:space="preserve">  </t>
    </r>
    <r>
      <rPr>
        <sz val="11"/>
        <color theme="1"/>
        <rFont val="Arial"/>
        <family val="2"/>
      </rPr>
      <t>Frequency Distribution: Create a frequency distribution table for the ages of the employees.</t>
    </r>
  </si>
  <si>
    <t>Let's consider the purchase amounts (in dollars) for a sample of 50 customers:</t>
  </si>
  <si>
    <r>
      <t>1.</t>
    </r>
    <r>
      <rPr>
        <sz val="7"/>
        <color theme="1"/>
        <rFont val="Times New Roman"/>
        <family val="1"/>
      </rPr>
      <t xml:space="preserve">  </t>
    </r>
    <r>
      <rPr>
        <sz val="11"/>
        <color theme="1"/>
        <rFont val="Arial"/>
        <family val="2"/>
      </rPr>
      <t>Frequency Distribution: Create a frequency distribution table for the purchase amounts.</t>
    </r>
  </si>
  <si>
    <r>
      <t>2.</t>
    </r>
    <r>
      <rPr>
        <sz val="7"/>
        <color theme="1"/>
        <rFont val="Times New Roman"/>
        <family val="1"/>
      </rPr>
      <t xml:space="preserve">  </t>
    </r>
    <r>
      <rPr>
        <sz val="11"/>
        <color theme="1"/>
        <rFont val="Arial"/>
        <family val="2"/>
      </rPr>
      <t>Mode: What is the mode (most common purchase amount) among the customers?</t>
    </r>
  </si>
  <si>
    <r>
      <t>3.</t>
    </r>
    <r>
      <rPr>
        <sz val="7"/>
        <color theme="1"/>
        <rFont val="Times New Roman"/>
        <family val="1"/>
      </rPr>
      <t xml:space="preserve">  </t>
    </r>
    <r>
      <rPr>
        <sz val="11"/>
        <color theme="1"/>
        <rFont val="Arial"/>
        <family val="2"/>
      </rPr>
      <t>Median: What is the median purchase amount among the customers?</t>
    </r>
  </si>
  <si>
    <r>
      <t>4.</t>
    </r>
    <r>
      <rPr>
        <sz val="7"/>
        <color theme="1"/>
        <rFont val="Times New Roman"/>
        <family val="1"/>
      </rPr>
      <t xml:space="preserve">  </t>
    </r>
    <r>
      <rPr>
        <sz val="11"/>
        <color theme="1"/>
        <rFont val="Arial"/>
        <family val="2"/>
      </rPr>
      <t>Interquartile Range: What is the interquartile range of the purchase amounts?</t>
    </r>
  </si>
  <si>
    <t>Let's consider the types of defects and their corresponding frequencies observed in a sample of 200 products:</t>
  </si>
  <si>
    <t>Frequency</t>
  </si>
  <si>
    <t>A</t>
  </si>
  <si>
    <t xml:space="preserve">Defect Type   </t>
  </si>
  <si>
    <t>B</t>
  </si>
  <si>
    <t>C</t>
  </si>
  <si>
    <t>D</t>
  </si>
  <si>
    <t>E</t>
  </si>
  <si>
    <t>F</t>
  </si>
  <si>
    <t>G</t>
  </si>
  <si>
    <r>
      <t>1.</t>
    </r>
    <r>
      <rPr>
        <sz val="7"/>
        <color theme="1"/>
        <rFont val="Times New Roman"/>
        <family val="1"/>
      </rPr>
      <t xml:space="preserve">  </t>
    </r>
    <r>
      <rPr>
        <sz val="11"/>
        <color theme="1"/>
        <rFont val="Arial"/>
        <family val="2"/>
      </rPr>
      <t>Bar Chart: Create a bar chart to visualize the frequency of different defect types.</t>
    </r>
  </si>
  <si>
    <r>
      <t>2.</t>
    </r>
    <r>
      <rPr>
        <sz val="7"/>
        <color theme="1"/>
        <rFont val="Times New Roman"/>
        <family val="1"/>
      </rPr>
      <t xml:space="preserve">  </t>
    </r>
    <r>
      <rPr>
        <sz val="11"/>
        <color theme="1"/>
        <rFont val="Arial"/>
        <family val="2"/>
      </rPr>
      <t>Most Common Defect: Which defect type has the highest frequency?</t>
    </r>
  </si>
  <si>
    <r>
      <t>3.</t>
    </r>
    <r>
      <rPr>
        <sz val="7"/>
        <color theme="1"/>
        <rFont val="Times New Roman"/>
        <family val="1"/>
      </rPr>
      <t xml:space="preserve">  </t>
    </r>
    <r>
      <rPr>
        <sz val="11"/>
        <color theme="1"/>
        <rFont val="Arial"/>
        <family val="2"/>
      </rPr>
      <t>Histogram: Create a histogram to represent the defect frequencies.</t>
    </r>
  </si>
  <si>
    <t>Let's consider the satisfaction ratings from 100 customers:</t>
  </si>
  <si>
    <r>
      <t>1.</t>
    </r>
    <r>
      <rPr>
        <sz val="7"/>
        <color theme="1"/>
        <rFont val="Times New Roman"/>
        <family val="1"/>
      </rPr>
      <t xml:space="preserve">  </t>
    </r>
    <r>
      <rPr>
        <sz val="11"/>
        <color theme="1"/>
        <rFont val="Arial"/>
        <family val="2"/>
      </rPr>
      <t>Histogram: Create a histogram to visualize the distribution of satisfaction ratings.</t>
    </r>
  </si>
  <si>
    <r>
      <t>2.</t>
    </r>
    <r>
      <rPr>
        <sz val="7"/>
        <color theme="1"/>
        <rFont val="Times New Roman"/>
        <family val="1"/>
      </rPr>
      <t xml:space="preserve">  </t>
    </r>
    <r>
      <rPr>
        <sz val="11"/>
        <color theme="1"/>
        <rFont val="Arial"/>
        <family val="2"/>
      </rPr>
      <t>Mode: Which satisfaction rating has the highest frequency?</t>
    </r>
  </si>
  <si>
    <r>
      <t>3.</t>
    </r>
    <r>
      <rPr>
        <sz val="7"/>
        <color theme="1"/>
        <rFont val="Times New Roman"/>
        <family val="1"/>
      </rPr>
      <t xml:space="preserve">  </t>
    </r>
    <r>
      <rPr>
        <sz val="11"/>
        <color theme="1"/>
        <rFont val="Arial"/>
        <family val="2"/>
      </rPr>
      <t>Bar Chart: Create a bar chart to display the frequency of each satisfaction rating.</t>
    </r>
  </si>
  <si>
    <t>sales in $</t>
  </si>
  <si>
    <t>Average</t>
  </si>
  <si>
    <t>Age</t>
  </si>
  <si>
    <t>Purchase Amount</t>
  </si>
  <si>
    <t>Q3</t>
  </si>
  <si>
    <t>Q1</t>
  </si>
  <si>
    <t>IQR</t>
  </si>
  <si>
    <t>Module E</t>
  </si>
  <si>
    <t>BIN</t>
  </si>
  <si>
    <t>Bin</t>
  </si>
  <si>
    <t>More</t>
  </si>
  <si>
    <t>Let's consider the monthly sales figures (in thousands of dollars) for a sample of 50 products:</t>
  </si>
  <si>
    <t>Sales</t>
  </si>
  <si>
    <t>Ratings</t>
  </si>
  <si>
    <r>
      <t>2.</t>
    </r>
    <r>
      <rPr>
        <sz val="7"/>
        <color theme="1"/>
        <rFont val="Times New Roman"/>
        <family val="1"/>
      </rPr>
      <t xml:space="preserve">  </t>
    </r>
    <r>
      <rPr>
        <sz val="11"/>
        <color theme="1"/>
        <rFont val="Arial"/>
        <family val="2"/>
      </rPr>
      <t>Measure of Central Tendency: What is the average monthly sales figure?</t>
    </r>
  </si>
  <si>
    <r>
      <t xml:space="preserve">  1.</t>
    </r>
    <r>
      <rPr>
        <sz val="7"/>
        <color theme="1"/>
        <rFont val="Times New Roman"/>
        <family val="1"/>
      </rPr>
      <t xml:space="preserve">  </t>
    </r>
    <r>
      <rPr>
        <sz val="11"/>
        <color theme="1"/>
        <rFont val="Arial"/>
        <family val="2"/>
      </rPr>
      <t>Histogram: Create a histogram to visualize the sales distribution across different price ranges.</t>
    </r>
  </si>
  <si>
    <t>Let's consider the response times (in milliseconds) for a sample of 200 user requests:</t>
  </si>
  <si>
    <t xml:space="preserve">Response Times </t>
  </si>
  <si>
    <r>
      <t>1.</t>
    </r>
    <r>
      <rPr>
        <sz val="7"/>
        <color theme="1"/>
        <rFont val="Times New Roman"/>
        <family val="1"/>
      </rPr>
      <t xml:space="preserve">  </t>
    </r>
    <r>
      <rPr>
        <sz val="11"/>
        <color theme="1"/>
        <rFont val="Arial"/>
        <family val="2"/>
      </rPr>
      <t>Histogram: Create a histogram to visualize the distribution of response times.</t>
    </r>
  </si>
  <si>
    <r>
      <t>2.</t>
    </r>
    <r>
      <rPr>
        <sz val="7"/>
        <color theme="1"/>
        <rFont val="Times New Roman"/>
        <family val="1"/>
      </rPr>
      <t xml:space="preserve">  </t>
    </r>
    <r>
      <rPr>
        <sz val="11"/>
        <color theme="1"/>
        <rFont val="Arial"/>
        <family val="2"/>
      </rPr>
      <t>Measure of Central Tendency: What is the median response time?</t>
    </r>
  </si>
  <si>
    <r>
      <t xml:space="preserve">  3.</t>
    </r>
    <r>
      <rPr>
        <sz val="7"/>
        <color theme="1"/>
        <rFont val="Times New Roman"/>
        <family val="1"/>
      </rPr>
      <t xml:space="preserve">  </t>
    </r>
    <r>
      <rPr>
        <sz val="11"/>
        <color theme="1"/>
        <rFont val="Arial"/>
        <family val="2"/>
      </rPr>
      <t>Bar Chart: Create a bar chart to display the frequency of response times within different ranges.</t>
    </r>
  </si>
  <si>
    <t>Let's consider the sales figures (in thousands of dollars) for a sample of 50 products in three regions:</t>
  </si>
  <si>
    <t>Region 1</t>
  </si>
  <si>
    <t>Region 2</t>
  </si>
  <si>
    <t>Region 3</t>
  </si>
  <si>
    <r>
      <t>1.</t>
    </r>
    <r>
      <rPr>
        <sz val="7"/>
        <color theme="1"/>
        <rFont val="Times New Roman"/>
        <family val="1"/>
      </rPr>
      <t xml:space="preserve">  </t>
    </r>
    <r>
      <rPr>
        <sz val="11"/>
        <color theme="1"/>
        <rFont val="Arial"/>
        <family val="2"/>
      </rPr>
      <t>Bar Chart: Create a bar chart to compare the sales figures across the three regions.</t>
    </r>
  </si>
  <si>
    <r>
      <t>2.</t>
    </r>
    <r>
      <rPr>
        <sz val="7"/>
        <color theme="1"/>
        <rFont val="Times New Roman"/>
        <family val="1"/>
      </rPr>
      <t xml:space="preserve">  </t>
    </r>
    <r>
      <rPr>
        <sz val="11"/>
        <color theme="1"/>
        <rFont val="Arial"/>
        <family val="2"/>
      </rPr>
      <t>Measure of Central Tendency: What is the average sales figure for each region?</t>
    </r>
  </si>
  <si>
    <r>
      <t>3.</t>
    </r>
    <r>
      <rPr>
        <sz val="7"/>
        <color theme="1"/>
        <rFont val="Times New Roman"/>
        <family val="1"/>
      </rPr>
      <t xml:space="preserve">  </t>
    </r>
    <r>
      <rPr>
        <sz val="11"/>
        <color theme="1"/>
        <rFont val="Arial"/>
        <family val="2"/>
      </rPr>
      <t>Measure of Dispersion : What is the range of sales figures in each region?</t>
    </r>
  </si>
  <si>
    <t>Questions on Measure of Skewness and Kurtosis</t>
  </si>
  <si>
    <t>Let's consider the monthly returns (%) for the portfolio over a one-year period:</t>
  </si>
  <si>
    <t xml:space="preserve">                       </t>
  </si>
  <si>
    <t>Returns:</t>
  </si>
  <si>
    <r>
      <t>1.</t>
    </r>
    <r>
      <rPr>
        <sz val="7"/>
        <color theme="1"/>
        <rFont val="Times New Roman"/>
        <family val="1"/>
      </rPr>
      <t xml:space="preserve">  </t>
    </r>
    <r>
      <rPr>
        <sz val="11"/>
        <color theme="1"/>
        <rFont val="Arial"/>
        <family val="2"/>
      </rPr>
      <t>Skewness: Calculate the skewness of the monthly returns.</t>
    </r>
  </si>
  <si>
    <r>
      <t>2.</t>
    </r>
    <r>
      <rPr>
        <sz val="7"/>
        <color theme="1"/>
        <rFont val="Times New Roman"/>
        <family val="1"/>
      </rPr>
      <t xml:space="preserve">  </t>
    </r>
    <r>
      <rPr>
        <sz val="11"/>
        <color theme="1"/>
        <rFont val="Arial"/>
        <family val="2"/>
      </rPr>
      <t>Kurtosis: Calculate the kurtosis of the monthly returns.</t>
    </r>
  </si>
  <si>
    <r>
      <t xml:space="preserve">  3.</t>
    </r>
    <r>
      <rPr>
        <sz val="7"/>
        <color theme="1"/>
        <rFont val="Times New Roman"/>
        <family val="1"/>
      </rPr>
      <t xml:space="preserve">  </t>
    </r>
    <r>
      <rPr>
        <sz val="11"/>
        <color theme="1"/>
        <rFont val="Arial"/>
        <family val="2"/>
      </rPr>
      <t>Interpretation: Based on the skewness and kurtosis values, what can be said about the distribution of returns?</t>
    </r>
  </si>
  <si>
    <t xml:space="preserve">                       Let's consider the monthly incomes (in thousands of dollars) of a sample of 100 individuals</t>
  </si>
  <si>
    <t>Incomes</t>
  </si>
  <si>
    <r>
      <t>1.</t>
    </r>
    <r>
      <rPr>
        <sz val="7"/>
        <color theme="1"/>
        <rFont val="Times New Roman"/>
        <family val="1"/>
      </rPr>
      <t xml:space="preserve">  </t>
    </r>
    <r>
      <rPr>
        <sz val="11"/>
        <color theme="1"/>
        <rFont val="Arial"/>
        <family val="2"/>
      </rPr>
      <t>Skewness: Calculate the skewness of the income distribution.</t>
    </r>
  </si>
  <si>
    <r>
      <t>2.</t>
    </r>
    <r>
      <rPr>
        <sz val="7"/>
        <color theme="1"/>
        <rFont val="Times New Roman"/>
        <family val="1"/>
      </rPr>
      <t xml:space="preserve">  </t>
    </r>
    <r>
      <rPr>
        <sz val="11"/>
        <color theme="1"/>
        <rFont val="Arial"/>
        <family val="2"/>
      </rPr>
      <t>Kurtosis: Calculate the kurtosis of the income distribution.</t>
    </r>
  </si>
  <si>
    <r>
      <t xml:space="preserve">  3.</t>
    </r>
    <r>
      <rPr>
        <sz val="7"/>
        <color theme="1"/>
        <rFont val="Times New Roman"/>
        <family val="1"/>
      </rPr>
      <t xml:space="preserve">  </t>
    </r>
    <r>
      <rPr>
        <sz val="11"/>
        <color theme="1"/>
        <rFont val="Arial"/>
        <family val="2"/>
      </rPr>
      <t>Interpretation: Based on the skewness and kurtosis values, what can be inferred about the income inequality?</t>
    </r>
  </si>
  <si>
    <t>Let's consider the satisfaction ratings from 200 customers:</t>
  </si>
  <si>
    <t>Ratings:</t>
  </si>
  <si>
    <r>
      <t>1.</t>
    </r>
    <r>
      <rPr>
        <sz val="7"/>
        <color theme="1"/>
        <rFont val="Times New Roman"/>
        <family val="1"/>
      </rPr>
      <t xml:space="preserve">  </t>
    </r>
    <r>
      <rPr>
        <sz val="11"/>
        <color theme="1"/>
        <rFont val="Arial"/>
        <family val="2"/>
      </rPr>
      <t>Skewness: Calculate the skewness of the satisfaction ratings.</t>
    </r>
  </si>
  <si>
    <r>
      <t>2.</t>
    </r>
    <r>
      <rPr>
        <sz val="7"/>
        <color theme="1"/>
        <rFont val="Times New Roman"/>
        <family val="1"/>
      </rPr>
      <t xml:space="preserve">  </t>
    </r>
    <r>
      <rPr>
        <sz val="11"/>
        <color theme="1"/>
        <rFont val="Arial"/>
        <family val="2"/>
      </rPr>
      <t>Kurtosis: Calculate the kurtosis of the satisfaction ratings.</t>
    </r>
  </si>
  <si>
    <r>
      <t>3.</t>
    </r>
    <r>
      <rPr>
        <sz val="7"/>
        <color theme="1"/>
        <rFont val="Times New Roman"/>
        <family val="1"/>
      </rPr>
      <t xml:space="preserve">  </t>
    </r>
    <r>
      <rPr>
        <sz val="11"/>
        <color theme="1"/>
        <rFont val="Arial"/>
        <family val="2"/>
      </rPr>
      <t>Interpretation: Based on the skewness and kurtosis values, what can be inferred about the satisfaction ratings distribution?</t>
    </r>
  </si>
  <si>
    <t>Let's consider the house prices (in thousands of dollars) for a sample of 150 houses:</t>
  </si>
  <si>
    <t>House Prices:</t>
  </si>
  <si>
    <r>
      <t>1.</t>
    </r>
    <r>
      <rPr>
        <sz val="7"/>
        <color theme="1"/>
        <rFont val="Times New Roman"/>
        <family val="1"/>
      </rPr>
      <t xml:space="preserve">  </t>
    </r>
    <r>
      <rPr>
        <sz val="11"/>
        <color theme="1"/>
        <rFont val="Arial"/>
        <family val="2"/>
      </rPr>
      <t>Skewness: Calculate the skewness of the house price distribution.</t>
    </r>
  </si>
  <si>
    <r>
      <t>2.</t>
    </r>
    <r>
      <rPr>
        <sz val="7"/>
        <color theme="1"/>
        <rFont val="Times New Roman"/>
        <family val="1"/>
      </rPr>
      <t xml:space="preserve">  </t>
    </r>
    <r>
      <rPr>
        <sz val="11"/>
        <color theme="1"/>
        <rFont val="Arial"/>
        <family val="2"/>
      </rPr>
      <t>Kurtosis: Calculate the kurtosis of the house price distribution.</t>
    </r>
  </si>
  <si>
    <r>
      <t xml:space="preserve">  3.</t>
    </r>
    <r>
      <rPr>
        <sz val="7"/>
        <color theme="1"/>
        <rFont val="Times New Roman"/>
        <family val="1"/>
      </rPr>
      <t xml:space="preserve">  </t>
    </r>
    <r>
      <rPr>
        <sz val="11"/>
        <color theme="1"/>
        <rFont val="Arial"/>
        <family val="2"/>
      </rPr>
      <t>Interpretation: Based on the skewness and kurtosis values, what can be inferred about the distribution of house prices?</t>
    </r>
  </si>
  <si>
    <t>Let's consider the waiting times (in minutes) for a sample of 100 customers:</t>
  </si>
  <si>
    <t>Waiting Times:</t>
  </si>
  <si>
    <r>
      <t>1.</t>
    </r>
    <r>
      <rPr>
        <sz val="7"/>
        <color theme="1"/>
        <rFont val="Times New Roman"/>
        <family val="1"/>
      </rPr>
      <t xml:space="preserve">  </t>
    </r>
    <r>
      <rPr>
        <sz val="11"/>
        <color theme="1"/>
        <rFont val="Arial"/>
        <family val="2"/>
      </rPr>
      <t>Skewness: Calculate the skewness of the waiting time distribution.</t>
    </r>
  </si>
  <si>
    <r>
      <t>3.</t>
    </r>
    <r>
      <rPr>
        <sz val="7"/>
        <color theme="1"/>
        <rFont val="Times New Roman"/>
        <family val="1"/>
      </rPr>
      <t xml:space="preserve">  </t>
    </r>
    <r>
      <rPr>
        <sz val="11"/>
        <color theme="1"/>
        <rFont val="Arial"/>
        <family val="2"/>
      </rPr>
      <t>Interpretation: Based on the skewness and kurtosis values, what can be inferred about the waiting time distribution?</t>
    </r>
  </si>
  <si>
    <r>
      <t>2.</t>
    </r>
    <r>
      <rPr>
        <sz val="7"/>
        <color theme="1"/>
        <rFont val="Times New Roman"/>
        <family val="1"/>
      </rPr>
      <t xml:space="preserve">  </t>
    </r>
    <r>
      <rPr>
        <sz val="11"/>
        <color theme="1"/>
        <rFont val="Arial"/>
        <family val="2"/>
      </rPr>
      <t>Kurtosis : Calculate the kurtosis of the waiting time distribution.</t>
    </r>
  </si>
  <si>
    <t>Questions on Percentile and Quartiles</t>
  </si>
  <si>
    <t>Let's consider the monthly salaries (in thousands of dollars) of a sample of 200 employees:</t>
  </si>
  <si>
    <t>Salaries</t>
  </si>
  <si>
    <r>
      <t>1.</t>
    </r>
    <r>
      <rPr>
        <sz val="7"/>
        <color theme="1"/>
        <rFont val="Times New Roman"/>
        <family val="1"/>
      </rPr>
      <t xml:space="preserve">      </t>
    </r>
    <r>
      <rPr>
        <sz val="11"/>
        <color theme="1"/>
        <rFont val="Arial"/>
        <family val="2"/>
      </rPr>
      <t>Quartiles: Calculate the first quartile (Q1), median (Q2), and third quartile (Q3) of the salary distribution.</t>
    </r>
  </si>
  <si>
    <r>
      <t>2.</t>
    </r>
    <r>
      <rPr>
        <sz val="7"/>
        <color theme="1"/>
        <rFont val="Times New Roman"/>
        <family val="1"/>
      </rPr>
      <t xml:space="preserve">      </t>
    </r>
    <r>
      <rPr>
        <sz val="11"/>
        <color theme="1"/>
        <rFont val="Arial"/>
        <family val="2"/>
      </rPr>
      <t>Percentiles: Calculate the 10th percentile, 25th percentile, 75th percentile, and 90th percentile of the salary distribution.</t>
    </r>
  </si>
  <si>
    <r>
      <t>3.</t>
    </r>
    <r>
      <rPr>
        <sz val="7"/>
        <color theme="1"/>
        <rFont val="Times New Roman"/>
        <family val="1"/>
      </rPr>
      <t xml:space="preserve">      </t>
    </r>
    <r>
      <rPr>
        <sz val="11"/>
        <color theme="1"/>
        <rFont val="Arial"/>
        <family val="2"/>
      </rPr>
      <t>Interpretation: Based on the quartiles and percentiles, what can be inferred about the income distribution of the employees?</t>
    </r>
  </si>
  <si>
    <t>Q2(Median)</t>
  </si>
  <si>
    <t>10th Percentile</t>
  </si>
  <si>
    <t>25th Percentile</t>
  </si>
  <si>
    <t>75th Percentile</t>
  </si>
  <si>
    <t>90th percentile</t>
  </si>
  <si>
    <t>Let's consider the weights (in kilograms) of a sample of 100 individuals:</t>
  </si>
  <si>
    <t>Weights</t>
  </si>
  <si>
    <r>
      <t>1.</t>
    </r>
    <r>
      <rPr>
        <sz val="7"/>
        <color theme="1"/>
        <rFont val="Times New Roman"/>
        <family val="1"/>
      </rPr>
      <t xml:space="preserve">      </t>
    </r>
    <r>
      <rPr>
        <sz val="11"/>
        <color theme="1"/>
        <rFont val="Arial"/>
        <family val="2"/>
      </rPr>
      <t>Quartiles: Calculate the first quartile (Q1), median (Q2), and third quartile (Q3) of the weight distribution.</t>
    </r>
  </si>
  <si>
    <r>
      <t>2.</t>
    </r>
    <r>
      <rPr>
        <sz val="7"/>
        <color theme="1"/>
        <rFont val="Times New Roman"/>
        <family val="1"/>
      </rPr>
      <t xml:space="preserve">      </t>
    </r>
    <r>
      <rPr>
        <sz val="11"/>
        <color theme="1"/>
        <rFont val="Arial"/>
        <family val="2"/>
      </rPr>
      <t>Percentiles: Calculate the 15th percentile, 50th percentile, and 85th percentile of the weight distribution.</t>
    </r>
  </si>
  <si>
    <r>
      <t>3.</t>
    </r>
    <r>
      <rPr>
        <sz val="7"/>
        <color theme="1"/>
        <rFont val="Times New Roman"/>
        <family val="1"/>
      </rPr>
      <t xml:space="preserve">      </t>
    </r>
    <r>
      <rPr>
        <sz val="11"/>
        <color theme="1"/>
        <rFont val="Arial"/>
        <family val="2"/>
      </rPr>
      <t>Interpretation: Based on the quartiles and percentiles, what can be inferred about the weight distribution of the individuals?</t>
    </r>
  </si>
  <si>
    <t>15th Percentile</t>
  </si>
  <si>
    <t>50th Percentile</t>
  </si>
  <si>
    <t>85th Percentile</t>
  </si>
  <si>
    <t>Let's consider the purchase amounts (in dollars) of a sample of 150 customers:</t>
  </si>
  <si>
    <t>Purchase Amounts</t>
  </si>
  <si>
    <r>
      <t>1.</t>
    </r>
    <r>
      <rPr>
        <sz val="7"/>
        <color theme="1"/>
        <rFont val="Times New Roman"/>
        <family val="1"/>
      </rPr>
      <t xml:space="preserve">      </t>
    </r>
    <r>
      <rPr>
        <sz val="11"/>
        <color theme="1"/>
        <rFont val="Arial"/>
        <family val="2"/>
      </rPr>
      <t>Quartiles: Calculate the first quartile (Q1), median (Q2), and third quartile (Q3) of the purchase amount distribution.</t>
    </r>
  </si>
  <si>
    <r>
      <t>2.</t>
    </r>
    <r>
      <rPr>
        <sz val="7"/>
        <color theme="1"/>
        <rFont val="Times New Roman"/>
        <family val="1"/>
      </rPr>
      <t xml:space="preserve">      </t>
    </r>
    <r>
      <rPr>
        <sz val="11"/>
        <color theme="1"/>
        <rFont val="Arial"/>
        <family val="2"/>
      </rPr>
      <t>Percentiles: Calculate the 20th percentile, 40th percentile, and 80th percentile of the purchase amount distribution.</t>
    </r>
  </si>
  <si>
    <r>
      <t>3.</t>
    </r>
    <r>
      <rPr>
        <sz val="7"/>
        <color theme="1"/>
        <rFont val="Times New Roman"/>
        <family val="1"/>
      </rPr>
      <t xml:space="preserve">      </t>
    </r>
    <r>
      <rPr>
        <sz val="11"/>
        <color theme="1"/>
        <rFont val="Arial"/>
        <family val="2"/>
      </rPr>
      <t>Interpretation: Based on the quartiles and percentiles, what can be inferred about the spending patterns of the customers?</t>
    </r>
  </si>
  <si>
    <t>20th Percentiles</t>
  </si>
  <si>
    <t>40th Percentiles</t>
  </si>
  <si>
    <t>80th Percentiles</t>
  </si>
  <si>
    <t>Let's consider the commute times (in minutes) of a sample of 250 employees:</t>
  </si>
  <si>
    <t>Commute Times:</t>
  </si>
  <si>
    <r>
      <t>1.</t>
    </r>
    <r>
      <rPr>
        <sz val="7"/>
        <color theme="1"/>
        <rFont val="Times New Roman"/>
        <family val="1"/>
      </rPr>
      <t xml:space="preserve">      </t>
    </r>
    <r>
      <rPr>
        <sz val="11"/>
        <color theme="1"/>
        <rFont val="Arial"/>
        <family val="2"/>
      </rPr>
      <t>Quartiles: Calculate the first quartile (Q1), median (Q2), and third quartile (Q3) of the commute time distribution.</t>
    </r>
  </si>
  <si>
    <r>
      <t>2.</t>
    </r>
    <r>
      <rPr>
        <sz val="7"/>
        <color theme="1"/>
        <rFont val="Times New Roman"/>
        <family val="1"/>
      </rPr>
      <t xml:space="preserve">      </t>
    </r>
    <r>
      <rPr>
        <sz val="11"/>
        <color theme="1"/>
        <rFont val="Arial"/>
        <family val="2"/>
      </rPr>
      <t>Percentiles: Calculate the 30th percentile, 50th percentile, and 70th percentile of the commute time distribution.</t>
    </r>
  </si>
  <si>
    <r>
      <t>3.</t>
    </r>
    <r>
      <rPr>
        <sz val="7"/>
        <color theme="1"/>
        <rFont val="Times New Roman"/>
        <family val="1"/>
      </rPr>
      <t xml:space="preserve">      </t>
    </r>
    <r>
      <rPr>
        <sz val="11"/>
        <color theme="1"/>
        <rFont val="Arial"/>
        <family val="2"/>
      </rPr>
      <t>Interpretation: Based on the quartiles and percentiles, what can be inferred about the average commute time of the employees?</t>
    </r>
  </si>
  <si>
    <t>30th Percentile</t>
  </si>
  <si>
    <t>70th Percentile</t>
  </si>
  <si>
    <t>Let's consider the defect rates (in percentage) for a sample of 300 products:</t>
  </si>
  <si>
    <r>
      <t>1.</t>
    </r>
    <r>
      <rPr>
        <sz val="7"/>
        <color theme="1"/>
        <rFont val="Times New Roman"/>
        <family val="1"/>
      </rPr>
      <t xml:space="preserve">      </t>
    </r>
    <r>
      <rPr>
        <sz val="11"/>
        <color theme="1"/>
        <rFont val="Arial"/>
        <family val="2"/>
      </rPr>
      <t>Quartiles: Calculate the first quartile (Q1), median (Q2), and third quartile (Q3) of the defect rate distribution.</t>
    </r>
  </si>
  <si>
    <t>Defect Rates</t>
  </si>
  <si>
    <r>
      <t>2.</t>
    </r>
    <r>
      <rPr>
        <sz val="7"/>
        <color theme="1"/>
        <rFont val="Times New Roman"/>
        <family val="1"/>
      </rPr>
      <t xml:space="preserve">      </t>
    </r>
    <r>
      <rPr>
        <sz val="11"/>
        <color theme="1"/>
        <rFont val="Arial"/>
        <family val="2"/>
      </rPr>
      <t>Percentiles: Calculate the 25th percentile, 50th percentile, and 75th percentile of the defect rate distribution.</t>
    </r>
  </si>
  <si>
    <r>
      <t>3.</t>
    </r>
    <r>
      <rPr>
        <sz val="7"/>
        <color theme="1"/>
        <rFont val="Times New Roman"/>
        <family val="1"/>
      </rPr>
      <t xml:space="preserve">      </t>
    </r>
    <r>
      <rPr>
        <sz val="11"/>
        <color theme="1"/>
        <rFont val="Arial"/>
        <family val="2"/>
      </rPr>
      <t>Interpretation: Based on the quartiles and percentiles, what can be inferred about the quality of the products?</t>
    </r>
  </si>
  <si>
    <t>Questions on Correlation and Covariance</t>
  </si>
  <si>
    <t>Let's consider the monthly advertising expenditure (in thousands of dollars) and corresponding sales revenue (in thousands of dollars) for a sample of 12 months:</t>
  </si>
  <si>
    <t>Advertising Expenditure:</t>
  </si>
  <si>
    <t>Sales Revenue:</t>
  </si>
  <si>
    <t xml:space="preserve">Calculate the correlation coefficient between advertising expenditure and sales revenue. </t>
  </si>
  <si>
    <t xml:space="preserve">Interpret the value of the correlation coefficient and explain the nature of the relationship between advertising expenditure and sales revenue. </t>
  </si>
  <si>
    <t>Company B</t>
  </si>
  <si>
    <t>Company A</t>
  </si>
  <si>
    <t xml:space="preserve">                   Calculate the covariance between the stock prices of Company A and Company B. </t>
  </si>
  <si>
    <t xml:space="preserve">     Interpret the value of the covariance and explain the nature of the relationship between the two stocks.</t>
  </si>
  <si>
    <t xml:space="preserve">     Let's consider the daily closing prices (in dollars) of Company A and Company B for a sample of 20 trading days:</t>
  </si>
  <si>
    <t>Let's consider the number of hours spent studying and the corresponding exam scores for a sample of 30 students:</t>
  </si>
  <si>
    <t>Questions on discrete and continuous random variable</t>
  </si>
  <si>
    <t xml:space="preserve">3.	Problem: A multiple-choice test consists of 10 questions, each with four possible answers. If a student randomly guesses on each question, what is the probability of getting at least 8 questions correct?
Data: Number of questions (n) = 10, Number of possible answers per question (k) = 4
</t>
  </si>
  <si>
    <t xml:space="preserve">2.	Problem: In a deck of 52 playing cards, five cards are randomly drawn without replacement. What is the probability of getting two hearts?
Data: Number of hearts in the deck (N) = 13, Number of cards drawn (n) = 5
</t>
  </si>
  <si>
    <t xml:space="preserve">1.	Problem: A fair six-sided die is rolled 100 times. What is the probability of rolling exactly five 3's?
Data: Number of rolls (n) = 100
</t>
  </si>
  <si>
    <t xml:space="preserve">4.	Problem: A bag contains 30 red balls, 20 blue balls, and 10 green balls. Three balls are drawn without replacement. What is the probability that all three balls are blue?
Data: Number of blue balls in the bag (N) = 20, Number of balls drawn (n) = 3
</t>
  </si>
  <si>
    <t xml:space="preserve">5.	Problem: In a football match, a player scores a goal with a 0.3 probability per shot. If the player takes 10 shots, what is the probability of scoring exactly three goals?
Data: Number of shots (n) = 10, Probability of scoring per shot (p) = 0.3
</t>
  </si>
  <si>
    <t>Continuous Random Variable</t>
  </si>
  <si>
    <t xml:space="preserve">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
</t>
  </si>
  <si>
    <t xml:space="preserve">2.	Problem: The waiting times at a coffee shop are exponentially distributed with a mean of 5 minutes. What is the probability that a customer waits less than 3 minutes?
Data: Mean waiting time (μ) = 5 minutes, Waiting time threshold (x) = 3 minutes
</t>
  </si>
  <si>
    <t xml:space="preserve">4.	Problem: The weights of apples in a basket follow a uniform distribution between 100 grams and 200 grams. What is the probability that a randomly selected apple weighs between 150 and 170 grams?
Data: Weight range (lower limit x1, upper limit x2)
</t>
  </si>
  <si>
    <t xml:space="preserve">3.	Problem: The lifetimes of a certain brand of light bulbs are normally distributed with a mean of 1000 hours and a standard deviation of 100 hours. What is the probability that a randomly selected light bulb lasts between 900 and 1100 hours?
Data: Mean lifetime (μ) = 1000 hours, Standard deviation (σ) = 100 hours, Lifetime range (lower limit x1, upper limit x2)
</t>
  </si>
  <si>
    <t xml:space="preserve">5.	Problem: The time taken to complete a task is exponentially distributed with a mean of 20 minutes. What is the probability that the task is completed in less than 15 minutes?
Data: Mean time (μ) = 20 minutes, Time threshold (x) = 15 minutes
</t>
  </si>
  <si>
    <t>Questions on Discrete Distribution and Continuous Distribution</t>
  </si>
  <si>
    <t>Continuous Distribution</t>
  </si>
  <si>
    <t xml:space="preserve">1.	Problem: The weights of apples in a basket follow a normal distribution with a mean of 150 grams and a standard deviation of 10 grams. What is the probability that a randomly selected apple weighs between 140 and 160 grams?
Data: Mean weight (μ) = 150 grams, Standard deviation (σ) = 10 grams, Weight range (lower limit x1, upper limit x2)
</t>
  </si>
  <si>
    <t xml:space="preserve">(μ) </t>
  </si>
  <si>
    <t xml:space="preserve"> (σ)</t>
  </si>
  <si>
    <t>x1</t>
  </si>
  <si>
    <t>x2</t>
  </si>
  <si>
    <t>x1&lt;160</t>
  </si>
  <si>
    <t>X2&gt;140</t>
  </si>
  <si>
    <t>P(160&lt;x&lt;140)</t>
  </si>
  <si>
    <t xml:space="preserve">2.	Problem: The lifetimes of a certain brand of light bulbs are exponentially distributed with a mean of 1000 hours. What is the probability that a randomly selected light bulb lasts more than 900 hours?
Data: Mean lifetime (μ) = 1000 hours, Lifetime threshold (x) = 900 hours
</t>
  </si>
  <si>
    <t>Discrete Distribution</t>
  </si>
  <si>
    <t xml:space="preserve">(λ) </t>
  </si>
  <si>
    <t>x</t>
  </si>
  <si>
    <t>p</t>
  </si>
  <si>
    <t>n</t>
  </si>
  <si>
    <t xml:space="preserve">3.	Problem: A six-sided fair die is rolled three times. What is the probability of obtaining at least one 6?
Data: Number of rolls (n) = 3
</t>
  </si>
  <si>
    <t xml:space="preserve">probability of getting six = </t>
  </si>
  <si>
    <t xml:space="preserve">probability of no getting six = </t>
  </si>
  <si>
    <t>probability of no 6 in three rolls</t>
  </si>
  <si>
    <t xml:space="preserve">probability of getting six </t>
  </si>
  <si>
    <t xml:space="preserve"> at least 1 six</t>
  </si>
  <si>
    <t>Questions on Confidence Interval and Hypothesis Testings</t>
  </si>
  <si>
    <t>Confidence Interval Problems</t>
  </si>
  <si>
    <t xml:space="preserve">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 170 cm, Sample standard deviation
(s) = 8 cm, Confidence level = 95%
</t>
  </si>
  <si>
    <t>x̄</t>
  </si>
  <si>
    <t>s</t>
  </si>
  <si>
    <t>confidence level</t>
  </si>
  <si>
    <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 Number of successes (x) = 320, Confidence level = 90%
2.</t>
  </si>
  <si>
    <t xml:space="preserve">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
</t>
  </si>
  <si>
    <r>
      <t xml:space="preserve">The </t>
    </r>
    <r>
      <rPr>
        <b/>
        <sz val="11"/>
        <color theme="1"/>
        <rFont val="Calibri"/>
        <family val="2"/>
        <scheme val="minor"/>
      </rPr>
      <t>null hypothesis (H0)</t>
    </r>
    <r>
      <rPr>
        <sz val="11"/>
        <color theme="1"/>
        <rFont val="Calibri"/>
        <family val="2"/>
        <scheme val="minor"/>
      </rPr>
      <t xml:space="preserve"> states that there is no significant difference between the average score between group using </t>
    </r>
  </si>
  <si>
    <t>new teaching method and group using traditional methods</t>
  </si>
  <si>
    <r>
      <rPr>
        <b/>
        <sz val="11"/>
        <color theme="1"/>
        <rFont val="Calibri"/>
        <family val="2"/>
        <scheme val="minor"/>
      </rPr>
      <t xml:space="preserve">alternative hypothesis (Ha) </t>
    </r>
    <r>
      <rPr>
        <sz val="11"/>
        <color theme="1"/>
        <rFont val="Calibri"/>
        <family val="2"/>
        <scheme val="minor"/>
      </rPr>
      <t>suggests that new teaching methods improve average test score compare to traditional methods.</t>
    </r>
  </si>
  <si>
    <t xml:space="preserve">4.	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
Data: Sample size (n) = 25, Sample mean (x̄ ) = 510 grams, Sample standard deviation (s) = 20 grams, Population mean (μ) = 500 grams
</t>
  </si>
  <si>
    <t xml:space="preserve">Sample mean (x̄) = </t>
  </si>
  <si>
    <t xml:space="preserve">Population mean (μ) </t>
  </si>
  <si>
    <t>Sample standard</t>
  </si>
  <si>
    <t>deviation (s)</t>
  </si>
  <si>
    <t>Sample size (n)</t>
  </si>
  <si>
    <t>alpa</t>
  </si>
  <si>
    <t>z-value</t>
  </si>
  <si>
    <t xml:space="preserve">critical value </t>
  </si>
  <si>
    <t>2.5 is greater than critical value =2 hence null hypothesis is rejected</t>
  </si>
  <si>
    <t xml:space="preserve">(σ) </t>
  </si>
  <si>
    <t>x1&lt;900</t>
  </si>
  <si>
    <t>x2&lt;1100</t>
  </si>
  <si>
    <t>P(1100&lt;x&lt;900)</t>
  </si>
  <si>
    <t>P(x&gt;180)</t>
  </si>
  <si>
    <t>no of trial</t>
  </si>
  <si>
    <t>k</t>
  </si>
  <si>
    <t>no of success</t>
  </si>
  <si>
    <t>probability of single question</t>
  </si>
  <si>
    <t>binomial distribution</t>
  </si>
  <si>
    <t>population size  (N)</t>
  </si>
  <si>
    <t>No. Of success in population (K)</t>
  </si>
  <si>
    <t>sample size (n)</t>
  </si>
  <si>
    <t>No. Of success in sample (k)</t>
  </si>
  <si>
    <t xml:space="preserve">no of question </t>
  </si>
  <si>
    <t>p(x)</t>
  </si>
  <si>
    <t>Hours Spent Studying</t>
  </si>
  <si>
    <t>Exam Scores</t>
  </si>
  <si>
    <t xml:space="preserve"> Q1 =156.25</t>
  </si>
  <si>
    <t>Q2 = 292.5</t>
  </si>
  <si>
    <t>means 50% ofcustomer spend are equal or below 292.5</t>
  </si>
  <si>
    <t>Q3 = 428.75</t>
  </si>
  <si>
    <t>means 25% of income distribution of employee are equal or below 127.5.</t>
  </si>
  <si>
    <t>Q2 = 255</t>
  </si>
  <si>
    <t xml:space="preserve">means 50% of income distribution of employee are equal or below 255 </t>
  </si>
  <si>
    <t>means 75% of income distribution of employee are equal or below 377.5.</t>
  </si>
  <si>
    <t xml:space="preserve"> Q1 =127.5</t>
  </si>
  <si>
    <r>
      <rPr>
        <b/>
        <sz val="11"/>
        <color theme="1"/>
        <rFont val="Arial"/>
        <family val="2"/>
      </rPr>
      <t>1)</t>
    </r>
    <r>
      <rPr>
        <b/>
        <sz val="7"/>
        <color theme="1"/>
        <rFont val="Times New Roman"/>
        <family val="1"/>
      </rPr>
      <t xml:space="preserve">    </t>
    </r>
    <r>
      <rPr>
        <b/>
        <sz val="11"/>
        <color theme="1"/>
        <rFont val="Arial"/>
        <family val="2"/>
      </rPr>
      <t>Question : A company wants to analyze the salary distribution of its employees to determine the income levels at different percentiles.</t>
    </r>
  </si>
  <si>
    <r>
      <rPr>
        <b/>
        <sz val="11"/>
        <color theme="1"/>
        <rFont val="Arial"/>
        <family val="2"/>
      </rPr>
      <t>2)</t>
    </r>
    <r>
      <rPr>
        <b/>
        <sz val="7"/>
        <color theme="1"/>
        <rFont val="Times New Roman"/>
        <family val="1"/>
      </rPr>
      <t xml:space="preserve">    </t>
    </r>
    <r>
      <rPr>
        <b/>
        <sz val="11"/>
        <color theme="1"/>
        <rFont val="Arial"/>
        <family val="2"/>
      </rPr>
      <t>Question : A research study wants to analyze the weight distribution of a sample of individuals to assess their health and body composition.</t>
    </r>
  </si>
  <si>
    <r>
      <rPr>
        <b/>
        <sz val="11"/>
        <color theme="1"/>
        <rFont val="Arial"/>
        <family val="2"/>
      </rPr>
      <t>3)</t>
    </r>
    <r>
      <rPr>
        <b/>
        <sz val="7"/>
        <color theme="1"/>
        <rFont val="Times New Roman"/>
        <family val="1"/>
      </rPr>
      <t xml:space="preserve">    </t>
    </r>
    <r>
      <rPr>
        <b/>
        <sz val="11"/>
        <color theme="1"/>
        <rFont val="Arial"/>
        <family val="2"/>
      </rPr>
      <t>Question : A retail store wants to analyze the distribution of customer purchase amounts to identify their spending patterns.</t>
    </r>
  </si>
  <si>
    <r>
      <rPr>
        <b/>
        <sz val="11"/>
        <color theme="1"/>
        <rFont val="Arial"/>
        <family val="2"/>
      </rPr>
      <t>4)</t>
    </r>
    <r>
      <rPr>
        <b/>
        <sz val="7"/>
        <color theme="1"/>
        <rFont val="Times New Roman"/>
        <family val="1"/>
      </rPr>
      <t xml:space="preserve">    </t>
    </r>
    <r>
      <rPr>
        <b/>
        <sz val="11"/>
        <color theme="1"/>
        <rFont val="Arial"/>
        <family val="2"/>
      </rPr>
      <t>Question : A study wants to analyze the distribution of commute times of employees to determine the average time spent traveling to work.</t>
    </r>
  </si>
  <si>
    <t xml:space="preserve"> Q1 =163.75</t>
  </si>
  <si>
    <t>means 25% of employee commute time are equal or below 163.75</t>
  </si>
  <si>
    <t>means 50% of employee commute time are equal or below 312.5</t>
  </si>
  <si>
    <t>Q3 = 461.25</t>
  </si>
  <si>
    <t>means 75% of employee commute time are equal or below 461.25</t>
  </si>
  <si>
    <t>Q2 = 312.5</t>
  </si>
  <si>
    <r>
      <t>For</t>
    </r>
    <r>
      <rPr>
        <b/>
        <sz val="11"/>
        <color theme="1"/>
        <rFont val="Calibri"/>
        <family val="2"/>
        <scheme val="minor"/>
      </rPr>
      <t xml:space="preserve"> skewness</t>
    </r>
    <r>
      <rPr>
        <sz val="11"/>
        <color theme="1"/>
        <rFont val="Calibri"/>
        <family val="2"/>
        <scheme val="minor"/>
      </rPr>
      <t xml:space="preserve"> , value is less than -1, the distribution is left skewed.</t>
    </r>
  </si>
  <si>
    <r>
      <t xml:space="preserve">for </t>
    </r>
    <r>
      <rPr>
        <b/>
        <sz val="11"/>
        <color theme="1"/>
        <rFont val="Calibri"/>
        <family val="2"/>
        <scheme val="minor"/>
      </rPr>
      <t>kurtosis</t>
    </r>
    <r>
      <rPr>
        <sz val="11"/>
        <color theme="1"/>
        <rFont val="Calibri"/>
        <family val="2"/>
        <scheme val="minor"/>
      </rPr>
      <t>, value is less than -1 , the distribution is platykurtik.</t>
    </r>
  </si>
  <si>
    <r>
      <rPr>
        <b/>
        <sz val="11"/>
        <color theme="1"/>
        <rFont val="Arial"/>
        <family val="2"/>
      </rPr>
      <t>2)</t>
    </r>
    <r>
      <rPr>
        <b/>
        <sz val="7"/>
        <color theme="1"/>
        <rFont val="Times New Roman"/>
        <family val="1"/>
      </rPr>
      <t xml:space="preserve">    </t>
    </r>
    <r>
      <rPr>
        <b/>
        <sz val="11"/>
        <color theme="1"/>
        <rFont val="Arial"/>
        <family val="2"/>
      </rPr>
      <t>Question : A research study wants to analyze the income distribution of a population to understand the level of income inequality.</t>
    </r>
  </si>
  <si>
    <r>
      <t xml:space="preserve">For </t>
    </r>
    <r>
      <rPr>
        <b/>
        <sz val="11"/>
        <color theme="1"/>
        <rFont val="Calibri"/>
        <family val="2"/>
        <scheme val="minor"/>
      </rPr>
      <t>skewness</t>
    </r>
    <r>
      <rPr>
        <sz val="11"/>
        <color theme="1"/>
        <rFont val="Calibri"/>
        <family val="2"/>
        <scheme val="minor"/>
      </rPr>
      <t xml:space="preserve"> , value is less than 1, the distribution is positive skewed.</t>
    </r>
  </si>
  <si>
    <r>
      <t xml:space="preserve">for </t>
    </r>
    <r>
      <rPr>
        <b/>
        <sz val="11"/>
        <color theme="1"/>
        <rFont val="Calibri"/>
        <family val="2"/>
        <scheme val="minor"/>
      </rPr>
      <t>kurtosis,</t>
    </r>
    <r>
      <rPr>
        <sz val="11"/>
        <color theme="1"/>
        <rFont val="Calibri"/>
        <family val="2"/>
        <scheme val="minor"/>
      </rPr>
      <t xml:space="preserve"> value is less than -1 , the distribution is platykurtik.</t>
    </r>
  </si>
  <si>
    <r>
      <rPr>
        <b/>
        <sz val="11"/>
        <color theme="1"/>
        <rFont val="Arial"/>
        <family val="2"/>
      </rPr>
      <t>3)</t>
    </r>
    <r>
      <rPr>
        <b/>
        <sz val="7"/>
        <color theme="1"/>
        <rFont val="Times New Roman"/>
        <family val="1"/>
      </rPr>
      <t xml:space="preserve">    </t>
    </r>
    <r>
      <rPr>
        <b/>
        <sz val="11"/>
        <color theme="1"/>
        <rFont val="Arial"/>
        <family val="2"/>
      </rPr>
      <t>Question : A survey was conducted to analyze the satisfaction ratings of customers on a scale of 1 to 5 for a specific product.</t>
    </r>
  </si>
  <si>
    <r>
      <t xml:space="preserve">For </t>
    </r>
    <r>
      <rPr>
        <b/>
        <sz val="11"/>
        <color theme="1"/>
        <rFont val="Calibri"/>
        <family val="2"/>
        <scheme val="minor"/>
      </rPr>
      <t>skewness</t>
    </r>
    <r>
      <rPr>
        <sz val="11"/>
        <color theme="1"/>
        <rFont val="Calibri"/>
        <family val="2"/>
        <scheme val="minor"/>
      </rPr>
      <t xml:space="preserve"> , value is less than -1, the distribution is left skewed.</t>
    </r>
  </si>
  <si>
    <r>
      <t xml:space="preserve">For </t>
    </r>
    <r>
      <rPr>
        <b/>
        <sz val="11"/>
        <color theme="1"/>
        <rFont val="Calibri"/>
        <family val="2"/>
        <scheme val="minor"/>
      </rPr>
      <t>skewness</t>
    </r>
    <r>
      <rPr>
        <sz val="11"/>
        <color theme="1"/>
        <rFont val="Calibri"/>
        <family val="2"/>
        <scheme val="minor"/>
      </rPr>
      <t xml:space="preserve"> , value is greater than +1, the distribution is right skewed.</t>
    </r>
  </si>
  <si>
    <r>
      <t xml:space="preserve">for </t>
    </r>
    <r>
      <rPr>
        <b/>
        <sz val="11"/>
        <color theme="1"/>
        <rFont val="Calibri"/>
        <family val="2"/>
        <scheme val="minor"/>
      </rPr>
      <t>kurtosis,</t>
    </r>
    <r>
      <rPr>
        <sz val="11"/>
        <color theme="1"/>
        <rFont val="Calibri"/>
        <family val="2"/>
        <scheme val="minor"/>
      </rPr>
      <t xml:space="preserve"> value is  -1 , the distribution is platykurtik.</t>
    </r>
  </si>
  <si>
    <r>
      <rPr>
        <b/>
        <sz val="11"/>
        <color theme="1"/>
        <rFont val="Arial"/>
        <family val="2"/>
      </rPr>
      <t>5)</t>
    </r>
    <r>
      <rPr>
        <b/>
        <sz val="7"/>
        <color theme="1"/>
        <rFont val="Times New Roman"/>
        <family val="1"/>
      </rPr>
      <t xml:space="preserve">    </t>
    </r>
    <r>
      <rPr>
        <b/>
        <sz val="11"/>
        <color theme="1"/>
        <rFont val="Arial"/>
        <family val="2"/>
      </rPr>
      <t>Question : A company wants to analyze the waiting times of customers at a service center to improve operational efficiency.</t>
    </r>
  </si>
  <si>
    <r>
      <t xml:space="preserve">For </t>
    </r>
    <r>
      <rPr>
        <b/>
        <sz val="11"/>
        <color theme="1"/>
        <rFont val="Calibri"/>
        <family val="2"/>
        <scheme val="minor"/>
      </rPr>
      <t>skewness</t>
    </r>
    <r>
      <rPr>
        <sz val="11"/>
        <color theme="1"/>
        <rFont val="Calibri"/>
        <family val="2"/>
        <scheme val="minor"/>
      </rPr>
      <t xml:space="preserve"> , value is less than -1 the distribution is right skewed.</t>
    </r>
  </si>
  <si>
    <r>
      <t xml:space="preserve">for </t>
    </r>
    <r>
      <rPr>
        <b/>
        <sz val="11"/>
        <color theme="1"/>
        <rFont val="Calibri"/>
        <family val="2"/>
        <scheme val="minor"/>
      </rPr>
      <t>kurtosis,</t>
    </r>
    <r>
      <rPr>
        <sz val="11"/>
        <color theme="1"/>
        <rFont val="Calibri"/>
        <family val="2"/>
        <scheme val="minor"/>
      </rPr>
      <t xml:space="preserve"> value is less than  -1 , the distribution is platykurtik means more data value is located near the mean and.</t>
    </r>
  </si>
  <si>
    <t>less value are located near the mean.</t>
  </si>
  <si>
    <r>
      <t>14)</t>
    </r>
    <r>
      <rPr>
        <b/>
        <sz val="7"/>
        <color theme="1"/>
        <rFont val="Times New Roman"/>
        <family val="1"/>
      </rPr>
      <t xml:space="preserve">    </t>
    </r>
    <r>
      <rPr>
        <b/>
        <sz val="11"/>
        <color theme="1"/>
        <rFont val="Arial"/>
        <family val="2"/>
      </rPr>
      <t>Problem : A company wants to analyze the sales performance of its products across different regions.</t>
    </r>
  </si>
  <si>
    <r>
      <rPr>
        <b/>
        <sz val="11"/>
        <color theme="1"/>
        <rFont val="Arial"/>
        <family val="2"/>
      </rPr>
      <t>13)</t>
    </r>
    <r>
      <rPr>
        <b/>
        <sz val="7"/>
        <color theme="1"/>
        <rFont val="Times New Roman"/>
        <family val="1"/>
      </rPr>
      <t xml:space="preserve">    </t>
    </r>
    <r>
      <rPr>
        <b/>
        <sz val="11"/>
        <color theme="1"/>
        <rFont val="Arial"/>
        <family val="2"/>
      </rPr>
      <t>Problem : A study was conducted to analyze the response times of a website for different user locations.</t>
    </r>
  </si>
  <si>
    <r>
      <rPr>
        <b/>
        <sz val="11"/>
        <color theme="1"/>
        <rFont val="Arial"/>
        <family val="2"/>
      </rPr>
      <t>12)</t>
    </r>
    <r>
      <rPr>
        <b/>
        <sz val="7"/>
        <color theme="1"/>
        <rFont val="Times New Roman"/>
        <family val="1"/>
      </rPr>
      <t xml:space="preserve">    </t>
    </r>
    <r>
      <rPr>
        <b/>
        <sz val="11"/>
        <color theme="1"/>
        <rFont val="Arial"/>
        <family val="2"/>
      </rPr>
      <t>Problem : A company wants to analyze the monthly sales figures of its products to understand the sales distribution across different price ranges.</t>
    </r>
  </si>
  <si>
    <r>
      <rPr>
        <b/>
        <sz val="11"/>
        <color theme="1"/>
        <rFont val="Arial"/>
        <family val="2"/>
      </rPr>
      <t>11)</t>
    </r>
    <r>
      <rPr>
        <b/>
        <sz val="7"/>
        <color theme="1"/>
        <rFont val="Times New Roman"/>
        <family val="1"/>
      </rPr>
      <t xml:space="preserve">    </t>
    </r>
    <r>
      <rPr>
        <b/>
        <sz val="11"/>
        <color theme="1"/>
        <rFont val="Arial"/>
        <family val="2"/>
      </rPr>
      <t>Problem : A survey was conducted to gather feedback from customers about their satisfaction levels with a specific service on a scale of 1 to 5.</t>
    </r>
  </si>
  <si>
    <r>
      <rPr>
        <b/>
        <sz val="11"/>
        <color theme="1"/>
        <rFont val="Arial"/>
        <family val="2"/>
      </rPr>
      <t>10)</t>
    </r>
    <r>
      <rPr>
        <b/>
        <sz val="7"/>
        <color theme="1"/>
        <rFont val="Times New Roman"/>
        <family val="1"/>
      </rPr>
      <t xml:space="preserve">    </t>
    </r>
    <r>
      <rPr>
        <b/>
        <sz val="11"/>
        <color theme="1"/>
        <rFont val="Arial"/>
        <family val="2"/>
      </rPr>
      <t>Problem : A manufacturing company wants to analyze the defect rates of its production line to identify the frequency of different types of defects.</t>
    </r>
  </si>
  <si>
    <r>
      <rPr>
        <b/>
        <sz val="11"/>
        <color theme="1"/>
        <rFont val="Arial"/>
        <family val="2"/>
      </rPr>
      <t>9)</t>
    </r>
    <r>
      <rPr>
        <b/>
        <sz val="7"/>
        <color theme="1"/>
        <rFont val="Times New Roman"/>
        <family val="1"/>
      </rPr>
      <t xml:space="preserve">    </t>
    </r>
    <r>
      <rPr>
        <b/>
        <sz val="11"/>
        <color theme="1"/>
        <rFont val="Arial"/>
        <family val="2"/>
      </rPr>
      <t>Problem :A retail store wants to analyze the purchase amounts made by customers to understand their spending habits.</t>
    </r>
  </si>
  <si>
    <t>Ages of 100 employees</t>
  </si>
  <si>
    <r>
      <rPr>
        <b/>
        <sz val="11"/>
        <color theme="1"/>
        <rFont val="Arial"/>
        <family val="2"/>
      </rPr>
      <t>8)</t>
    </r>
    <r>
      <rPr>
        <b/>
        <sz val="7"/>
        <color theme="1"/>
        <rFont val="Times New Roman"/>
        <family val="1"/>
      </rPr>
      <t xml:space="preserve">    </t>
    </r>
    <r>
      <rPr>
        <b/>
        <sz val="11"/>
        <color theme="1"/>
        <rFont val="Arial"/>
        <family val="2"/>
      </rPr>
      <t>Problem : A company wants to analyze the ages of its employees to understand the age distribution and demographics within the organization.</t>
    </r>
  </si>
  <si>
    <r>
      <rPr>
        <b/>
        <sz val="11"/>
        <color theme="1"/>
        <rFont val="Arial"/>
        <family val="2"/>
      </rPr>
      <t>7)</t>
    </r>
    <r>
      <rPr>
        <b/>
        <sz val="7"/>
        <color theme="1"/>
        <rFont val="Times New Roman"/>
        <family val="1"/>
      </rPr>
      <t xml:space="preserve">    </t>
    </r>
    <r>
      <rPr>
        <b/>
        <sz val="11"/>
        <color theme="1"/>
        <rFont val="Arial"/>
        <family val="2"/>
      </rPr>
      <t>Problem : A transportation company wants to analyze the fuel efficiency of its vehicle fleet to identify any variations across different vehicle models.</t>
    </r>
  </si>
  <si>
    <r>
      <rPr>
        <b/>
        <sz val="11"/>
        <color theme="1"/>
        <rFont val="Arial"/>
        <family val="2"/>
      </rPr>
      <t>6)</t>
    </r>
    <r>
      <rPr>
        <b/>
        <sz val="7"/>
        <color theme="1"/>
        <rFont val="Times New Roman"/>
        <family val="1"/>
      </rPr>
      <t xml:space="preserve">    </t>
    </r>
    <r>
      <rPr>
        <b/>
        <sz val="11"/>
        <color theme="1"/>
        <rFont val="Arial"/>
        <family val="2"/>
      </rPr>
      <t>Problem :A company wants to analyze the customer wait times at its call center to assess the efficiency of its customer service operations.</t>
    </r>
  </si>
  <si>
    <r>
      <rPr>
        <b/>
        <sz val="11"/>
        <color theme="1"/>
        <rFont val="Arial"/>
        <family val="2"/>
      </rPr>
      <t>5)</t>
    </r>
    <r>
      <rPr>
        <b/>
        <sz val="7"/>
        <color theme="1"/>
        <rFont val="Times New Roman"/>
        <family val="1"/>
      </rPr>
      <t xml:space="preserve">    </t>
    </r>
    <r>
      <rPr>
        <b/>
        <sz val="11"/>
        <color theme="1"/>
        <rFont val="Arial"/>
        <family val="2"/>
      </rPr>
      <t>Problem : A survey was conducted to gather feedback from customers regarding their satisfaction with a particular service on a scale of 1 to 10.</t>
    </r>
  </si>
  <si>
    <t>Monthly Revenue</t>
  </si>
  <si>
    <t>Months</t>
  </si>
  <si>
    <r>
      <rPr>
        <b/>
        <sz val="11"/>
        <color theme="1"/>
        <rFont val="Arial"/>
        <family val="2"/>
      </rPr>
      <t>4)</t>
    </r>
    <r>
      <rPr>
        <b/>
        <sz val="7"/>
        <color theme="1"/>
        <rFont val="Times New Roman"/>
        <family val="1"/>
      </rPr>
      <t xml:space="preserve">    </t>
    </r>
    <r>
      <rPr>
        <b/>
        <sz val="11"/>
        <color theme="1"/>
        <rFont val="Arial"/>
        <family val="2"/>
      </rPr>
      <t>Problem : A company wants to analyze the monthly revenue generated by one of its products to understand its performance and variability.</t>
    </r>
  </si>
  <si>
    <t>Shipments</t>
  </si>
  <si>
    <r>
      <rPr>
        <b/>
        <sz val="11"/>
        <color theme="1"/>
        <rFont val="Arial"/>
        <family val="2"/>
      </rPr>
      <t>3)</t>
    </r>
    <r>
      <rPr>
        <b/>
        <sz val="7"/>
        <color theme="1"/>
        <rFont val="Times New Roman"/>
        <family val="1"/>
      </rPr>
      <t xml:space="preserve">    </t>
    </r>
    <r>
      <rPr>
        <b/>
        <sz val="11"/>
        <color theme="1"/>
        <rFont val="Arial"/>
        <family val="2"/>
      </rPr>
      <t>Problem: An e-commerce platform wants to analyze the delivery times of its shipments to understand the variability in order fulfillment and optimize its logistics operations.</t>
    </r>
  </si>
  <si>
    <r>
      <rPr>
        <b/>
        <sz val="11"/>
        <color theme="1"/>
        <rFont val="Times New Roman"/>
        <family val="1"/>
      </rPr>
      <t>2)</t>
    </r>
    <r>
      <rPr>
        <b/>
        <sz val="7"/>
        <color theme="1"/>
        <rFont val="Times New Roman"/>
        <family val="1"/>
      </rPr>
      <t xml:space="preserve">    </t>
    </r>
    <r>
      <rPr>
        <b/>
        <sz val="11"/>
        <color theme="1"/>
        <rFont val="Arial"/>
        <family val="2"/>
      </rPr>
      <t>Problem: A retail store wants to analyze the sales of a specific product to understand the variability in daily sales and assess its inventory management.</t>
    </r>
  </si>
  <si>
    <t xml:space="preserve">                  specific machine to understand the variability or spread in its performance.</t>
  </si>
  <si>
    <t>2)      Business Problem: A restaurant wants to analyze the waiting times of its</t>
  </si>
  <si>
    <t xml:space="preserve"> its customers to understand the typical rental period and optimize its pricing and</t>
  </si>
  <si>
    <t xml:space="preserve">    fleet management strategies.</t>
  </si>
  <si>
    <t xml:space="preserve">                 3)   Bar Chart: Create a bar chart to display the frequency of sales in different price ranges</t>
  </si>
  <si>
    <t>Region3</t>
  </si>
  <si>
    <t xml:space="preserve"> 1)    A company wants to analyze the monthly returns of its investment portfolio to understand the distribution and risk associated with the returns.</t>
  </si>
  <si>
    <r>
      <t xml:space="preserve">for </t>
    </r>
    <r>
      <rPr>
        <b/>
        <sz val="11"/>
        <color theme="1"/>
        <rFont val="Calibri"/>
        <family val="2"/>
        <scheme val="minor"/>
      </rPr>
      <t>kurtosis,</t>
    </r>
    <r>
      <rPr>
        <sz val="11"/>
        <color theme="1"/>
        <rFont val="Calibri"/>
        <family val="2"/>
        <scheme val="minor"/>
      </rPr>
      <t xml:space="preserve"> value is less than -1 , the distribution is left skewed.</t>
    </r>
  </si>
  <si>
    <r>
      <t>4)</t>
    </r>
    <r>
      <rPr>
        <b/>
        <sz val="7"/>
        <color theme="1"/>
        <rFont val="Times New Roman"/>
        <family val="1"/>
      </rPr>
      <t xml:space="preserve">    </t>
    </r>
    <r>
      <rPr>
        <b/>
        <sz val="11"/>
        <color theme="1"/>
        <rFont val="Arial"/>
        <family val="2"/>
      </rPr>
      <t>Question : A study wants to analyze the distribution of house prices in a specific city to understand the market trends.</t>
    </r>
  </si>
  <si>
    <t xml:space="preserve"> Q3 = 377.5</t>
  </si>
  <si>
    <t xml:space="preserve"> Question</t>
  </si>
  <si>
    <r>
      <rPr>
        <b/>
        <sz val="11"/>
        <color theme="1"/>
        <rFont val="Arial"/>
        <family val="2"/>
      </rPr>
      <t>1)</t>
    </r>
    <r>
      <rPr>
        <b/>
        <sz val="7"/>
        <color theme="1"/>
        <rFont val="Times New Roman"/>
        <family val="1"/>
      </rPr>
      <t>   </t>
    </r>
    <r>
      <rPr>
        <b/>
        <sz val="11"/>
        <color theme="1"/>
        <rFont val="Arial"/>
        <family val="2"/>
      </rPr>
      <t xml:space="preserve"> : A marketing department wants to understand the relationship between advertising expenditure and sales revenue to assess the effectiveness of their advertising campaigns.</t>
    </r>
  </si>
  <si>
    <r>
      <t>Discrete Random Variable</t>
    </r>
    <r>
      <rPr>
        <sz val="14"/>
        <color theme="1"/>
        <rFont val="Arial"/>
        <family val="2"/>
      </rPr>
      <t>:</t>
    </r>
  </si>
  <si>
    <t>(μ)</t>
  </si>
  <si>
    <t>P(x&lt;3)</t>
  </si>
  <si>
    <t>Hypothesis Testing Problems</t>
  </si>
  <si>
    <t xml:space="preserve">        2.	Problem: In a game, a player has a 0.3 probability of winning each round. If the player plays 10 rounds, what is the probability of winning exactly 3 rounds?
Data: Probability of winning (p) = 0.3, Number of rounds (n) = 10, Number of wins (x)
= 3</t>
  </si>
  <si>
    <t xml:space="preserve">        1.	Problem: A company sells smartphones, and the number of defects per batch follows a Poisson distribution with a mean of 2 defects. What is the probability of having exactly 3 defects in a randomly selected batch?
Data: Mean number of defects (λ) = 2, Number of defects (x) = 3
</t>
  </si>
  <si>
    <t>(x)</t>
  </si>
  <si>
    <r>
      <t xml:space="preserve">        3)</t>
    </r>
    <r>
      <rPr>
        <b/>
        <sz val="7"/>
        <color theme="1"/>
        <rFont val="Times New Roman"/>
        <family val="1"/>
      </rPr>
      <t xml:space="preserve">    </t>
    </r>
    <r>
      <rPr>
        <b/>
        <sz val="11"/>
        <color theme="1"/>
        <rFont val="Arial"/>
        <family val="2"/>
      </rPr>
      <t>Question : A researcher wants to examine the relationship between the hours spent studying and the exam scores of a group of students.</t>
    </r>
  </si>
  <si>
    <r>
      <t xml:space="preserve">       2)</t>
    </r>
    <r>
      <rPr>
        <b/>
        <sz val="7"/>
        <color theme="1"/>
        <rFont val="Times New Roman"/>
        <family val="1"/>
      </rPr>
      <t xml:space="preserve">    </t>
    </r>
    <r>
      <rPr>
        <b/>
        <sz val="11"/>
        <color theme="1"/>
        <rFont val="Arial"/>
        <family val="2"/>
      </rPr>
      <t>Question : An investment analyst wants to assess the relationship between the stock prices of two companies to identify potential investment opportunities.</t>
    </r>
  </si>
  <si>
    <r>
      <t xml:space="preserve">    5)</t>
    </r>
    <r>
      <rPr>
        <b/>
        <sz val="7"/>
        <color theme="1"/>
        <rFont val="Times New Roman"/>
        <family val="1"/>
      </rPr>
      <t xml:space="preserve">    </t>
    </r>
    <r>
      <rPr>
        <b/>
        <sz val="11"/>
        <color theme="1"/>
        <rFont val="Arial"/>
        <family val="2"/>
      </rPr>
      <t>Question : A manufacturing company wants to analyze the defect rates in its production process to evaluate product quality.</t>
    </r>
  </si>
  <si>
    <t>X1&gt;170</t>
  </si>
  <si>
    <t>X2&lt;150</t>
  </si>
  <si>
    <t>Max  200</t>
  </si>
  <si>
    <t>Min   100</t>
  </si>
  <si>
    <t>means 25% of customer spend are equal or below 156.25</t>
  </si>
  <si>
    <t>means 75% of customer spend equal or below 428.75</t>
  </si>
  <si>
    <t>Lambda 0.05</t>
  </si>
  <si>
    <t>21-30</t>
  </si>
  <si>
    <t>31-40</t>
  </si>
  <si>
    <t>41-50</t>
  </si>
  <si>
    <t>61-70</t>
  </si>
  <si>
    <t>71-80</t>
  </si>
  <si>
    <t>51-60</t>
  </si>
  <si>
    <t xml:space="preserve">                                                specific machine to understand the variability or spread in its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</si>
</sst>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31"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i/>
      <sz val="12.5"/>
      <color theme="1"/>
      <name val="Arial"/>
      <family val="2"/>
    </font>
    <font>
      <sz val="11"/>
      <color theme="1"/>
      <name val="Arial"/>
      <family val="2"/>
    </font>
    <font>
      <sz val="7"/>
      <color theme="1"/>
      <name val="Times New Roman"/>
      <family val="1"/>
    </font>
    <font>
      <sz val="14"/>
      <color theme="1"/>
      <name val="Arial"/>
      <family val="2"/>
    </font>
    <font>
      <b/>
      <sz val="13"/>
      <color theme="1"/>
      <name val="Arial"/>
      <family val="2"/>
    </font>
    <font>
      <sz val="12.5"/>
      <color theme="1"/>
      <name val="Arial"/>
      <family val="2"/>
    </font>
    <font>
      <b/>
      <sz val="11"/>
      <color theme="1"/>
      <name val="Arial"/>
      <family val="2"/>
    </font>
    <font>
      <i/>
      <sz val="11"/>
      <color theme="1"/>
      <name val="Calibri"/>
      <family val="2"/>
      <scheme val="minor"/>
    </font>
    <font>
      <b/>
      <sz val="12"/>
      <color theme="1"/>
      <name val="Calibri"/>
      <family val="2"/>
      <scheme val="minor"/>
    </font>
    <font>
      <sz val="12"/>
      <color theme="1"/>
      <name val="Calibri"/>
      <family val="2"/>
      <scheme val="minor"/>
    </font>
    <font>
      <b/>
      <sz val="16.5"/>
      <color theme="1"/>
      <name val="Arial"/>
      <family val="2"/>
    </font>
    <font>
      <b/>
      <sz val="15.5"/>
      <color theme="1"/>
      <name val="Arial"/>
      <family val="2"/>
    </font>
    <font>
      <sz val="12"/>
      <color theme="1"/>
      <name val="Arial"/>
      <family val="2"/>
    </font>
    <font>
      <sz val="15.5"/>
      <color theme="1"/>
      <name val="Arial"/>
      <family val="2"/>
    </font>
    <font>
      <b/>
      <sz val="12"/>
      <color theme="1"/>
      <name val="Arial"/>
      <family val="2"/>
    </font>
    <font>
      <b/>
      <sz val="14"/>
      <color theme="1"/>
      <name val="Arial"/>
      <family val="2"/>
    </font>
    <font>
      <b/>
      <i/>
      <sz val="14"/>
      <color theme="1"/>
      <name val="Arial"/>
      <family val="2"/>
    </font>
    <font>
      <sz val="9"/>
      <color theme="1"/>
      <name val="Calibri"/>
      <family val="2"/>
      <scheme val="minor"/>
    </font>
    <font>
      <b/>
      <sz val="10"/>
      <color theme="1"/>
      <name val="Calibri"/>
      <family val="2"/>
      <scheme val="minor"/>
    </font>
    <font>
      <b/>
      <sz val="7"/>
      <color theme="1"/>
      <name val="Times New Roman"/>
      <family val="1"/>
    </font>
    <font>
      <b/>
      <sz val="11"/>
      <color theme="1"/>
      <name val="Times New Roman"/>
      <family val="1"/>
    </font>
    <font>
      <b/>
      <sz val="11"/>
      <color theme="1"/>
      <name val="Arial"/>
      <family val="1"/>
    </font>
    <font>
      <b/>
      <sz val="16"/>
      <color theme="1"/>
      <name val="Calibri"/>
      <family val="2"/>
      <scheme val="minor"/>
    </font>
    <font>
      <b/>
      <sz val="16"/>
      <color theme="1"/>
      <name val="Arial"/>
      <family val="2"/>
    </font>
    <font>
      <b/>
      <i/>
      <sz val="16"/>
      <color theme="1"/>
      <name val="Arial"/>
      <family val="2"/>
    </font>
    <font>
      <b/>
      <sz val="18"/>
      <color theme="1"/>
      <name val="Arial"/>
      <family val="2"/>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3">
    <xf numFmtId="0" fontId="0" fillId="0" borderId="0" xfId="0"/>
    <xf numFmtId="0" fontId="1" fillId="0" borderId="0" xfId="0" applyFont="1"/>
    <xf numFmtId="0" fontId="1" fillId="2" borderId="0" xfId="0" applyFont="1" applyFill="1"/>
    <xf numFmtId="0" fontId="2" fillId="0" borderId="0" xfId="0" applyFont="1"/>
    <xf numFmtId="0" fontId="1" fillId="0" borderId="1" xfId="0" applyFont="1" applyBorder="1"/>
    <xf numFmtId="0" fontId="0" fillId="0" borderId="2" xfId="0" applyBorder="1"/>
    <xf numFmtId="0" fontId="1" fillId="0" borderId="3" xfId="0" applyFont="1" applyBorder="1"/>
    <xf numFmtId="0" fontId="4" fillId="0" borderId="0" xfId="0" applyFont="1" applyAlignment="1">
      <alignment vertical="center"/>
    </xf>
    <xf numFmtId="0" fontId="5" fillId="0" borderId="0" xfId="0" applyFont="1" applyAlignment="1">
      <alignment horizontal="left" vertical="center" indent="6"/>
    </xf>
    <xf numFmtId="0" fontId="5" fillId="0" borderId="0" xfId="0" applyFont="1" applyAlignment="1">
      <alignment horizontal="left" vertical="center" indent="7"/>
    </xf>
    <xf numFmtId="0" fontId="7" fillId="0" borderId="0" xfId="0" applyFont="1" applyAlignment="1">
      <alignment vertical="center"/>
    </xf>
    <xf numFmtId="0" fontId="8" fillId="0" borderId="0" xfId="0" applyFont="1" applyAlignment="1">
      <alignment vertical="center"/>
    </xf>
    <xf numFmtId="0" fontId="0" fillId="0" borderId="4" xfId="0" applyBorder="1"/>
    <xf numFmtId="0" fontId="9" fillId="0" borderId="0" xfId="0" applyFont="1" applyAlignment="1">
      <alignment vertical="center"/>
    </xf>
    <xf numFmtId="164" fontId="0" fillId="0" borderId="4" xfId="0" applyNumberFormat="1" applyBorder="1"/>
    <xf numFmtId="0" fontId="1" fillId="2" borderId="4" xfId="0" applyFont="1" applyFill="1" applyBorder="1"/>
    <xf numFmtId="0" fontId="5" fillId="0" borderId="4" xfId="0" applyFont="1" applyBorder="1" applyAlignment="1">
      <alignment vertical="center"/>
    </xf>
    <xf numFmtId="0" fontId="0" fillId="0" borderId="6" xfId="0" applyBorder="1"/>
    <xf numFmtId="0" fontId="0" fillId="0" borderId="8" xfId="0" applyBorder="1"/>
    <xf numFmtId="0" fontId="0" fillId="0" borderId="10" xfId="0" applyBorder="1"/>
    <xf numFmtId="0" fontId="0" fillId="0" borderId="4" xfId="0" applyBorder="1" applyAlignment="1">
      <alignment horizontal="center"/>
    </xf>
    <xf numFmtId="0" fontId="0" fillId="0" borderId="4" xfId="0" applyBorder="1" applyAlignment="1">
      <alignment horizontal="center" vertical="center"/>
    </xf>
    <xf numFmtId="0" fontId="1" fillId="0" borderId="4" xfId="0" applyFont="1" applyBorder="1" applyAlignment="1">
      <alignment horizontal="center" vertical="center"/>
    </xf>
    <xf numFmtId="0" fontId="0" fillId="0" borderId="11" xfId="0" applyBorder="1"/>
    <xf numFmtId="0" fontId="11" fillId="0" borderId="12" xfId="0" applyFont="1" applyBorder="1" applyAlignment="1">
      <alignment horizontal="center"/>
    </xf>
    <xf numFmtId="0" fontId="5" fillId="0" borderId="4" xfId="0" applyFont="1" applyBorder="1" applyAlignment="1">
      <alignment horizontal="left" vertical="center" indent="6"/>
    </xf>
    <xf numFmtId="0" fontId="1" fillId="0" borderId="4" xfId="0" applyFont="1" applyBorder="1" applyAlignment="1">
      <alignment horizontal="center"/>
    </xf>
    <xf numFmtId="0" fontId="5" fillId="0" borderId="0" xfId="0" applyFont="1"/>
    <xf numFmtId="0" fontId="13" fillId="0" borderId="0" xfId="0" applyFont="1"/>
    <xf numFmtId="0" fontId="5" fillId="0" borderId="4" xfId="0" applyFont="1" applyBorder="1" applyAlignment="1">
      <alignment horizontal="center" vertical="center"/>
    </xf>
    <xf numFmtId="0" fontId="14" fillId="0" borderId="0" xfId="0" applyFont="1" applyAlignment="1">
      <alignment vertical="center"/>
    </xf>
    <xf numFmtId="0" fontId="5" fillId="0" borderId="0" xfId="0" applyFont="1" applyAlignment="1">
      <alignment horizontal="left" vertical="center" indent="4"/>
    </xf>
    <xf numFmtId="0" fontId="1" fillId="2" borderId="1" xfId="0" applyFont="1" applyFill="1" applyBorder="1"/>
    <xf numFmtId="0" fontId="5" fillId="0" borderId="0" xfId="0" applyFont="1" applyAlignment="1">
      <alignment horizontal="justify" vertical="center"/>
    </xf>
    <xf numFmtId="0" fontId="0" fillId="0" borderId="0" xfId="0" applyAlignment="1">
      <alignment horizontal="center"/>
    </xf>
    <xf numFmtId="0" fontId="5" fillId="0" borderId="0" xfId="0" applyFont="1" applyAlignment="1">
      <alignment horizontal="center" vertical="center"/>
    </xf>
    <xf numFmtId="0" fontId="15" fillId="0" borderId="0" xfId="0" applyFont="1" applyAlignment="1">
      <alignment vertical="center"/>
    </xf>
    <xf numFmtId="0" fontId="17" fillId="0" borderId="0" xfId="0" applyFont="1" applyAlignment="1">
      <alignment vertical="center"/>
    </xf>
    <xf numFmtId="0" fontId="0" fillId="0" borderId="5" xfId="0" applyBorder="1"/>
    <xf numFmtId="0" fontId="0" fillId="0" borderId="13" xfId="0" applyBorder="1"/>
    <xf numFmtId="0" fontId="0" fillId="0" borderId="9" xfId="0" applyBorder="1"/>
    <xf numFmtId="0" fontId="0" fillId="0" borderId="14" xfId="0" applyBorder="1"/>
    <xf numFmtId="0" fontId="16" fillId="0" borderId="0" xfId="0" applyFont="1" applyAlignment="1">
      <alignment horizontal="center" vertical="center"/>
    </xf>
    <xf numFmtId="0" fontId="1" fillId="0" borderId="0" xfId="0" applyFont="1" applyAlignment="1">
      <alignment horizontal="center" wrapText="1"/>
    </xf>
    <xf numFmtId="0" fontId="19" fillId="0" borderId="0" xfId="0" applyFont="1" applyAlignment="1">
      <alignment horizontal="center" vertical="center"/>
    </xf>
    <xf numFmtId="0" fontId="20" fillId="0" borderId="0" xfId="0" applyFont="1" applyAlignment="1">
      <alignment vertical="center"/>
    </xf>
    <xf numFmtId="0" fontId="1" fillId="0" borderId="0" xfId="0" applyFont="1" applyAlignment="1">
      <alignment vertical="center" wrapText="1"/>
    </xf>
    <xf numFmtId="0" fontId="0" fillId="0" borderId="1" xfId="0" applyBorder="1" applyAlignment="1">
      <alignment vertical="center" wrapText="1"/>
    </xf>
    <xf numFmtId="0" fontId="0" fillId="0" borderId="15" xfId="0" applyBorder="1"/>
    <xf numFmtId="0" fontId="0" fillId="0" borderId="16" xfId="0" applyBorder="1"/>
    <xf numFmtId="0" fontId="0" fillId="0" borderId="17" xfId="0" applyBorder="1"/>
    <xf numFmtId="0" fontId="0" fillId="0" borderId="7" xfId="0" applyBorder="1"/>
    <xf numFmtId="0" fontId="1" fillId="0" borderId="0" xfId="0" applyFont="1" applyAlignment="1">
      <alignment wrapText="1"/>
    </xf>
    <xf numFmtId="0" fontId="21" fillId="0" borderId="0" xfId="0" applyFont="1"/>
    <xf numFmtId="0" fontId="22" fillId="0" borderId="4" xfId="0" applyFont="1" applyBorder="1"/>
    <xf numFmtId="0" fontId="0" fillId="0" borderId="0" xfId="0" applyAlignment="1">
      <alignment wrapText="1"/>
    </xf>
    <xf numFmtId="0" fontId="11" fillId="0" borderId="0" xfId="0" applyFont="1" applyAlignment="1">
      <alignment horizontal="center"/>
    </xf>
    <xf numFmtId="0" fontId="18" fillId="0" borderId="0" xfId="0" applyFont="1" applyAlignment="1">
      <alignment vertical="center"/>
    </xf>
    <xf numFmtId="0" fontId="0" fillId="3" borderId="15" xfId="0" applyFill="1" applyBorder="1"/>
    <xf numFmtId="0" fontId="0" fillId="3" borderId="16" xfId="0" applyFill="1" applyBorder="1"/>
    <xf numFmtId="0" fontId="0" fillId="3" borderId="17" xfId="0" applyFill="1" applyBorder="1"/>
    <xf numFmtId="0" fontId="0" fillId="0" borderId="5" xfId="0" applyBorder="1" applyAlignment="1">
      <alignment horizontal="center"/>
    </xf>
    <xf numFmtId="0" fontId="0" fillId="0" borderId="13"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0" fillId="0" borderId="3" xfId="0" applyBorder="1"/>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0" fillId="0" borderId="0" xfId="0" applyFont="1" applyAlignment="1">
      <alignment horizontal="center" vertical="center" wrapText="1"/>
    </xf>
    <xf numFmtId="0" fontId="0" fillId="0" borderId="0" xfId="0" applyAlignment="1">
      <alignment horizontal="left"/>
    </xf>
    <xf numFmtId="0" fontId="10" fillId="0" borderId="4" xfId="0" applyFont="1" applyBorder="1" applyAlignment="1">
      <alignment horizontal="center" vertical="center"/>
    </xf>
    <xf numFmtId="0" fontId="1" fillId="0" borderId="5"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5" fillId="0" borderId="0" xfId="0" applyFont="1" applyAlignment="1">
      <alignment vertical="center"/>
    </xf>
    <xf numFmtId="0" fontId="28" fillId="0" borderId="0" xfId="0" applyFont="1" applyAlignment="1">
      <alignment horizontal="center" vertical="center"/>
    </xf>
    <xf numFmtId="0" fontId="19" fillId="0" borderId="0" xfId="0" applyFont="1" applyAlignment="1">
      <alignment horizontal="center"/>
    </xf>
    <xf numFmtId="0" fontId="21" fillId="0" borderId="4" xfId="0" applyFont="1" applyBorder="1"/>
    <xf numFmtId="9" fontId="0" fillId="0" borderId="4" xfId="0" applyNumberFormat="1" applyBorder="1"/>
    <xf numFmtId="0" fontId="1" fillId="0" borderId="4" xfId="0" applyFont="1" applyBorder="1"/>
    <xf numFmtId="0" fontId="10" fillId="0" borderId="0" xfId="0" applyFont="1" applyAlignment="1">
      <alignment vertical="center"/>
    </xf>
    <xf numFmtId="0" fontId="30" fillId="0" borderId="5" xfId="0" applyFont="1" applyBorder="1" applyAlignment="1">
      <alignment horizontal="center" vertical="center"/>
    </xf>
    <xf numFmtId="0" fontId="30" fillId="0" borderId="7" xfId="0" applyFont="1" applyBorder="1" applyAlignment="1">
      <alignment horizontal="center" vertical="center"/>
    </xf>
    <xf numFmtId="0" fontId="30" fillId="0" borderId="9" xfId="0" applyFont="1" applyBorder="1" applyAlignment="1">
      <alignment horizontal="center" vertical="center"/>
    </xf>
    <xf numFmtId="0" fontId="0" fillId="0" borderId="2" xfId="0" applyBorder="1" applyAlignment="1">
      <alignment horizontal="center"/>
    </xf>
    <xf numFmtId="0" fontId="0" fillId="0" borderId="4" xfId="0" applyBorder="1" applyAlignment="1">
      <alignment horizontal="left"/>
    </xf>
    <xf numFmtId="0" fontId="10" fillId="0" borderId="0" xfId="0" applyFont="1" applyAlignment="1">
      <alignment horizontal="left" vertical="center"/>
    </xf>
    <xf numFmtId="0" fontId="27" fillId="0" borderId="1" xfId="0" applyFont="1" applyBorder="1" applyAlignment="1">
      <alignment horizontal="center" vertical="center"/>
    </xf>
    <xf numFmtId="0" fontId="27" fillId="0" borderId="3" xfId="0" applyFont="1" applyBorder="1" applyAlignment="1">
      <alignment horizontal="center" vertical="center"/>
    </xf>
    <xf numFmtId="0" fontId="27" fillId="0" borderId="2" xfId="0" applyFont="1" applyBorder="1" applyAlignment="1">
      <alignment horizontal="center" vertical="center"/>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0" borderId="2" xfId="0" applyFont="1" applyBorder="1" applyAlignment="1">
      <alignment horizontal="center" vertical="center"/>
    </xf>
    <xf numFmtId="0" fontId="10" fillId="0" borderId="0" xfId="0" applyFont="1" applyAlignment="1">
      <alignment horizontal="center" vertical="center" wrapText="1"/>
    </xf>
    <xf numFmtId="0" fontId="29" fillId="0" borderId="1" xfId="0" applyFont="1" applyBorder="1" applyAlignment="1">
      <alignment horizontal="center" vertical="center"/>
    </xf>
    <xf numFmtId="0" fontId="29" fillId="0" borderId="3" xfId="0" applyFont="1" applyBorder="1" applyAlignment="1">
      <alignment horizontal="center" vertical="center"/>
    </xf>
    <xf numFmtId="0" fontId="29" fillId="0" borderId="2" xfId="0" applyFont="1" applyBorder="1" applyAlignment="1">
      <alignment horizontal="center" vertical="center"/>
    </xf>
    <xf numFmtId="0" fontId="0" fillId="0" borderId="5" xfId="0" applyBorder="1" applyAlignment="1">
      <alignment horizontal="left"/>
    </xf>
    <xf numFmtId="0" fontId="0" fillId="0" borderId="13" xfId="0" applyBorder="1" applyAlignment="1">
      <alignment horizontal="left"/>
    </xf>
    <xf numFmtId="0" fontId="0" fillId="0" borderId="7" xfId="0" applyBorder="1" applyAlignment="1">
      <alignment horizontal="left"/>
    </xf>
    <xf numFmtId="0" fontId="0" fillId="0" borderId="0" xfId="0" applyAlignment="1">
      <alignment horizontal="left"/>
    </xf>
    <xf numFmtId="0" fontId="19" fillId="0" borderId="1" xfId="0" applyFont="1" applyBorder="1" applyAlignment="1">
      <alignment horizontal="center"/>
    </xf>
    <xf numFmtId="0" fontId="19" fillId="0" borderId="3" xfId="0" applyFont="1" applyBorder="1" applyAlignment="1">
      <alignment horizontal="center"/>
    </xf>
    <xf numFmtId="0" fontId="19" fillId="0" borderId="2" xfId="0" applyFont="1" applyBorder="1" applyAlignment="1">
      <alignment horizontal="center"/>
    </xf>
    <xf numFmtId="0" fontId="0" fillId="0" borderId="6" xfId="0" applyBorder="1" applyAlignment="1">
      <alignment horizontal="left"/>
    </xf>
    <xf numFmtId="0" fontId="0" fillId="0" borderId="9" xfId="0" applyBorder="1" applyAlignment="1">
      <alignment horizontal="left"/>
    </xf>
    <xf numFmtId="0" fontId="0" fillId="0" borderId="14" xfId="0" applyBorder="1" applyAlignment="1">
      <alignment horizontal="left"/>
    </xf>
    <xf numFmtId="0" fontId="0" fillId="0" borderId="10" xfId="0" applyBorder="1" applyAlignment="1">
      <alignment horizontal="left"/>
    </xf>
    <xf numFmtId="0" fontId="1" fillId="0" borderId="4" xfId="0" applyFont="1" applyBorder="1" applyAlignment="1">
      <alignment horizontal="center"/>
    </xf>
    <xf numFmtId="0" fontId="12" fillId="0" borderId="4" xfId="0" applyFont="1" applyBorder="1" applyAlignment="1">
      <alignment horizontal="center"/>
    </xf>
    <xf numFmtId="0" fontId="1" fillId="0" borderId="0" xfId="0" applyFont="1" applyAlignment="1">
      <alignment horizontal="center"/>
    </xf>
    <xf numFmtId="0" fontId="1" fillId="0" borderId="0" xfId="0" applyFont="1" applyAlignment="1">
      <alignment horizontal="left"/>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26" fillId="0" borderId="1" xfId="0" applyFont="1" applyBorder="1" applyAlignment="1">
      <alignment horizontal="center"/>
    </xf>
    <xf numFmtId="0" fontId="26" fillId="0" borderId="3" xfId="0" applyFont="1" applyBorder="1" applyAlignment="1">
      <alignment horizontal="center"/>
    </xf>
    <xf numFmtId="0" fontId="26" fillId="0" borderId="2" xfId="0" applyFont="1" applyBorder="1" applyAlignment="1">
      <alignment horizontal="center"/>
    </xf>
    <xf numFmtId="0" fontId="0" fillId="0" borderId="5"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4" xfId="0" applyBorder="1" applyAlignment="1">
      <alignment horizontal="center"/>
    </xf>
    <xf numFmtId="0" fontId="0" fillId="3" borderId="1"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0" fontId="12" fillId="0" borderId="2" xfId="0" applyFont="1" applyBorder="1" applyAlignment="1">
      <alignment horizontal="center"/>
    </xf>
    <xf numFmtId="0" fontId="16" fillId="0" borderId="0" xfId="0" applyFont="1" applyAlignment="1">
      <alignment horizontal="center" vertical="center"/>
    </xf>
    <xf numFmtId="0" fontId="27" fillId="0" borderId="5" xfId="0" applyFont="1" applyBorder="1" applyAlignment="1">
      <alignment horizontal="center" vertical="center"/>
    </xf>
    <xf numFmtId="0" fontId="28" fillId="0" borderId="13" xfId="0" applyFont="1" applyBorder="1" applyAlignment="1">
      <alignment horizontal="center" vertical="center"/>
    </xf>
    <xf numFmtId="0" fontId="28" fillId="0" borderId="6" xfId="0" applyFont="1" applyBorder="1" applyAlignment="1">
      <alignment horizontal="center" vertical="center"/>
    </xf>
    <xf numFmtId="0" fontId="28" fillId="0" borderId="9" xfId="0" applyFont="1" applyBorder="1" applyAlignment="1">
      <alignment horizontal="center" vertical="center"/>
    </xf>
    <xf numFmtId="0" fontId="28" fillId="0" borderId="14" xfId="0" applyFont="1" applyBorder="1" applyAlignment="1">
      <alignment horizontal="center" vertical="center"/>
    </xf>
    <xf numFmtId="0" fontId="28" fillId="0" borderId="10" xfId="0" applyFont="1" applyBorder="1" applyAlignment="1">
      <alignment horizontal="center" vertical="center"/>
    </xf>
    <xf numFmtId="0" fontId="5" fillId="0" borderId="0" xfId="0" applyFont="1" applyAlignment="1">
      <alignment horizontal="left" vertical="center"/>
    </xf>
    <xf numFmtId="0" fontId="0" fillId="0" borderId="8" xfId="0" applyBorder="1" applyAlignment="1">
      <alignment horizontal="center"/>
    </xf>
    <xf numFmtId="0" fontId="2" fillId="0" borderId="4" xfId="0" applyFont="1" applyBorder="1" applyAlignment="1">
      <alignment horizontal="center" vertical="center"/>
    </xf>
    <xf numFmtId="0" fontId="0" fillId="0" borderId="8" xfId="0" applyBorder="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9" fillId="0" borderId="0" xfId="0" applyFont="1" applyAlignment="1">
      <alignment horizontal="center" vertical="center"/>
    </xf>
    <xf numFmtId="0" fontId="25" fillId="0" borderId="0" xfId="0" applyFont="1" applyAlignment="1">
      <alignment horizontal="left" vertical="center"/>
    </xf>
    <xf numFmtId="0" fontId="10" fillId="0" borderId="0" xfId="0" applyFont="1" applyAlignment="1">
      <alignment horizontal="center" vertical="center"/>
    </xf>
    <xf numFmtId="0" fontId="25" fillId="0" borderId="0" xfId="0" applyFont="1" applyAlignment="1">
      <alignment horizontal="center" vertical="center"/>
    </xf>
    <xf numFmtId="0" fontId="27" fillId="0" borderId="7" xfId="0" applyFont="1" applyBorder="1" applyAlignment="1">
      <alignment horizontal="center" vertical="center"/>
    </xf>
    <xf numFmtId="0" fontId="27" fillId="0" borderId="0" xfId="0" applyFont="1" applyAlignment="1">
      <alignment horizontal="center" vertical="center"/>
    </xf>
    <xf numFmtId="0" fontId="27" fillId="0" borderId="13" xfId="0" applyFont="1" applyBorder="1" applyAlignment="1">
      <alignment horizontal="center" vertical="center"/>
    </xf>
    <xf numFmtId="0" fontId="27" fillId="0" borderId="6" xfId="0" applyFont="1" applyBorder="1" applyAlignment="1">
      <alignment horizontal="center" vertical="center"/>
    </xf>
    <xf numFmtId="0" fontId="27" fillId="0" borderId="9" xfId="0" applyFont="1" applyBorder="1" applyAlignment="1">
      <alignment horizontal="center" vertical="center"/>
    </xf>
    <xf numFmtId="0" fontId="27" fillId="0" borderId="14" xfId="0" applyFont="1" applyBorder="1" applyAlignment="1">
      <alignment horizontal="center" vertical="center"/>
    </xf>
    <xf numFmtId="0" fontId="27" fillId="0" borderId="1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 Measure of Central Tendency'!$C$443</c:f>
              <c:strCache>
                <c:ptCount val="1"/>
                <c:pt idx="0">
                  <c:v>Frequency</c:v>
                </c:pt>
              </c:strCache>
            </c:strRef>
          </c:tx>
          <c:spPr>
            <a:solidFill>
              <a:schemeClr val="accent1"/>
            </a:solidFill>
            <a:ln>
              <a:noFill/>
            </a:ln>
            <a:effectLst/>
          </c:spPr>
          <c:invertIfNegative val="0"/>
          <c:cat>
            <c:strRef>
              <c:f>'Que Measure of Central Tendency'!$D$442:$J$442</c:f>
              <c:strCache>
                <c:ptCount val="7"/>
                <c:pt idx="0">
                  <c:v>A</c:v>
                </c:pt>
                <c:pt idx="1">
                  <c:v>B</c:v>
                </c:pt>
                <c:pt idx="2">
                  <c:v>C</c:v>
                </c:pt>
                <c:pt idx="3">
                  <c:v>D</c:v>
                </c:pt>
                <c:pt idx="4">
                  <c:v>E</c:v>
                </c:pt>
                <c:pt idx="5">
                  <c:v>F</c:v>
                </c:pt>
                <c:pt idx="6">
                  <c:v>G</c:v>
                </c:pt>
              </c:strCache>
            </c:strRef>
          </c:cat>
          <c:val>
            <c:numRef>
              <c:f>'Que Measure of Central Tendency'!$D$443:$J$443</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BCEE-4FC5-8300-FF5E4990E37A}"/>
            </c:ext>
          </c:extLst>
        </c:ser>
        <c:dLbls>
          <c:showLegendKey val="0"/>
          <c:showVal val="0"/>
          <c:showCatName val="0"/>
          <c:showSerName val="0"/>
          <c:showPercent val="0"/>
          <c:showBubbleSize val="0"/>
        </c:dLbls>
        <c:gapWidth val="182"/>
        <c:axId val="192152031"/>
        <c:axId val="294786831"/>
      </c:barChart>
      <c:catAx>
        <c:axId val="19215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86831"/>
        <c:crosses val="autoZero"/>
        <c:auto val="1"/>
        <c:lblAlgn val="ctr"/>
        <c:lblOffset val="100"/>
        <c:noMultiLvlLbl val="0"/>
      </c:catAx>
      <c:valAx>
        <c:axId val="29478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5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 Measure of Central Tendency'!$C$443</c:f>
              <c:strCache>
                <c:ptCount val="1"/>
                <c:pt idx="0">
                  <c:v>Frequency</c:v>
                </c:pt>
              </c:strCache>
            </c:strRef>
          </c:tx>
          <c:spPr>
            <a:solidFill>
              <a:schemeClr val="accent1"/>
            </a:solidFill>
            <a:ln>
              <a:noFill/>
            </a:ln>
            <a:effectLst/>
          </c:spPr>
          <c:invertIfNegative val="0"/>
          <c:cat>
            <c:strRef>
              <c:f>'Que Measure of Central Tendency'!$D$442:$J$442</c:f>
              <c:strCache>
                <c:ptCount val="7"/>
                <c:pt idx="0">
                  <c:v>A</c:v>
                </c:pt>
                <c:pt idx="1">
                  <c:v>B</c:v>
                </c:pt>
                <c:pt idx="2">
                  <c:v>C</c:v>
                </c:pt>
                <c:pt idx="3">
                  <c:v>D</c:v>
                </c:pt>
                <c:pt idx="4">
                  <c:v>E</c:v>
                </c:pt>
                <c:pt idx="5">
                  <c:v>F</c:v>
                </c:pt>
                <c:pt idx="6">
                  <c:v>G</c:v>
                </c:pt>
              </c:strCache>
            </c:strRef>
          </c:cat>
          <c:val>
            <c:numRef>
              <c:f>'Que Measure of Central Tendency'!$D$443:$J$443</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4F6C-4134-89FB-D21FCA7D4C26}"/>
            </c:ext>
          </c:extLst>
        </c:ser>
        <c:dLbls>
          <c:showLegendKey val="0"/>
          <c:showVal val="0"/>
          <c:showCatName val="0"/>
          <c:showSerName val="0"/>
          <c:showPercent val="0"/>
          <c:showBubbleSize val="0"/>
        </c:dLbls>
        <c:gapWidth val="182"/>
        <c:axId val="192152031"/>
        <c:axId val="294786831"/>
      </c:barChart>
      <c:catAx>
        <c:axId val="19215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86831"/>
        <c:crosses val="autoZero"/>
        <c:auto val="1"/>
        <c:lblAlgn val="ctr"/>
        <c:lblOffset val="100"/>
        <c:noMultiLvlLbl val="0"/>
      </c:catAx>
      <c:valAx>
        <c:axId val="29478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5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'Que Measure of Central Tendency'!$D$467:$D$473</c:f>
              <c:strCache>
                <c:ptCount val="7"/>
                <c:pt idx="0">
                  <c:v>10</c:v>
                </c:pt>
                <c:pt idx="1">
                  <c:v>20</c:v>
                </c:pt>
                <c:pt idx="2">
                  <c:v>25</c:v>
                </c:pt>
                <c:pt idx="3">
                  <c:v>30</c:v>
                </c:pt>
                <c:pt idx="4">
                  <c:v>40</c:v>
                </c:pt>
                <c:pt idx="5">
                  <c:v>45</c:v>
                </c:pt>
                <c:pt idx="6">
                  <c:v>More</c:v>
                </c:pt>
              </c:strCache>
            </c:strRef>
          </c:cat>
          <c:val>
            <c:numRef>
              <c:f>'Que Measure of Central Tendency'!$E$467:$E$473</c:f>
              <c:numCache>
                <c:formatCode>General</c:formatCode>
                <c:ptCount val="7"/>
                <c:pt idx="0">
                  <c:v>1</c:v>
                </c:pt>
                <c:pt idx="1">
                  <c:v>1</c:v>
                </c:pt>
                <c:pt idx="2">
                  <c:v>1</c:v>
                </c:pt>
                <c:pt idx="3">
                  <c:v>2</c:v>
                </c:pt>
                <c:pt idx="4">
                  <c:v>1</c:v>
                </c:pt>
                <c:pt idx="5">
                  <c:v>1</c:v>
                </c:pt>
                <c:pt idx="6">
                  <c:v>0</c:v>
                </c:pt>
              </c:numCache>
            </c:numRef>
          </c:val>
          <c:extLst>
            <c:ext xmlns:c16="http://schemas.microsoft.com/office/drawing/2014/chart" uri="{C3380CC4-5D6E-409C-BE32-E72D297353CC}">
              <c16:uniqueId val="{00000000-C7BA-4EA3-9B3E-2044ECBF3B3A}"/>
            </c:ext>
          </c:extLst>
        </c:ser>
        <c:dLbls>
          <c:showLegendKey val="0"/>
          <c:showVal val="0"/>
          <c:showCatName val="0"/>
          <c:showSerName val="0"/>
          <c:showPercent val="0"/>
          <c:showBubbleSize val="0"/>
        </c:dLbls>
        <c:gapWidth val="150"/>
        <c:axId val="852282495"/>
        <c:axId val="1038210415"/>
      </c:barChart>
      <c:catAx>
        <c:axId val="852282495"/>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038210415"/>
        <c:crosses val="autoZero"/>
        <c:auto val="1"/>
        <c:lblAlgn val="ctr"/>
        <c:lblOffset val="100"/>
        <c:noMultiLvlLbl val="0"/>
      </c:catAx>
      <c:valAx>
        <c:axId val="103821041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85228249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'Que Measure of Central Tendency'!$D$497:$D$502</c:f>
              <c:strCache>
                <c:ptCount val="6"/>
                <c:pt idx="0">
                  <c:v>1</c:v>
                </c:pt>
                <c:pt idx="1">
                  <c:v>2</c:v>
                </c:pt>
                <c:pt idx="2">
                  <c:v>3</c:v>
                </c:pt>
                <c:pt idx="3">
                  <c:v>4</c:v>
                </c:pt>
                <c:pt idx="4">
                  <c:v>5</c:v>
                </c:pt>
                <c:pt idx="5">
                  <c:v>More</c:v>
                </c:pt>
              </c:strCache>
            </c:strRef>
          </c:cat>
          <c:val>
            <c:numRef>
              <c:f>'Que Measure of Central Tendency'!$E$497:$E$502</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09D0-408B-AFAC-340374EE2E2F}"/>
            </c:ext>
          </c:extLst>
        </c:ser>
        <c:dLbls>
          <c:showLegendKey val="0"/>
          <c:showVal val="0"/>
          <c:showCatName val="0"/>
          <c:showSerName val="0"/>
          <c:showPercent val="0"/>
          <c:showBubbleSize val="0"/>
        </c:dLbls>
        <c:gapWidth val="150"/>
        <c:axId val="847606351"/>
        <c:axId val="1045608175"/>
      </c:barChart>
      <c:catAx>
        <c:axId val="847606351"/>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045608175"/>
        <c:crosses val="autoZero"/>
        <c:auto val="1"/>
        <c:lblAlgn val="ctr"/>
        <c:lblOffset val="100"/>
        <c:noMultiLvlLbl val="0"/>
      </c:catAx>
      <c:valAx>
        <c:axId val="104560817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84760635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 Measure of Central Tendency'!$B$496</c:f>
              <c:strCache>
                <c:ptCount val="1"/>
                <c:pt idx="0">
                  <c:v>BIN</c:v>
                </c:pt>
              </c:strCache>
            </c:strRef>
          </c:tx>
          <c:spPr>
            <a:solidFill>
              <a:schemeClr val="accent1"/>
            </a:solidFill>
            <a:ln>
              <a:noFill/>
            </a:ln>
            <a:effectLst/>
          </c:spPr>
          <c:invertIfNegative val="0"/>
          <c:val>
            <c:numRef>
              <c:f>'Que Measure of Central Tendency'!$B$497:$B$501</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B79B-4B15-A085-B1587718AFCD}"/>
            </c:ext>
          </c:extLst>
        </c:ser>
        <c:dLbls>
          <c:showLegendKey val="0"/>
          <c:showVal val="0"/>
          <c:showCatName val="0"/>
          <c:showSerName val="0"/>
          <c:showPercent val="0"/>
          <c:showBubbleSize val="0"/>
        </c:dLbls>
        <c:gapWidth val="219"/>
        <c:overlap val="-27"/>
        <c:axId val="1195506111"/>
        <c:axId val="1045606191"/>
      </c:barChart>
      <c:catAx>
        <c:axId val="119550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606191"/>
        <c:crosses val="autoZero"/>
        <c:auto val="1"/>
        <c:lblAlgn val="ctr"/>
        <c:lblOffset val="100"/>
        <c:noMultiLvlLbl val="0"/>
      </c:catAx>
      <c:valAx>
        <c:axId val="104560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06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'Que Measure of Central Tendency'!$D$540:$D$545</c:f>
              <c:strCache>
                <c:ptCount val="6"/>
                <c:pt idx="0">
                  <c:v>28</c:v>
                </c:pt>
                <c:pt idx="1">
                  <c:v>33</c:v>
                </c:pt>
                <c:pt idx="2">
                  <c:v>38</c:v>
                </c:pt>
                <c:pt idx="3">
                  <c:v>43</c:v>
                </c:pt>
                <c:pt idx="4">
                  <c:v>47</c:v>
                </c:pt>
                <c:pt idx="5">
                  <c:v>More</c:v>
                </c:pt>
              </c:strCache>
            </c:strRef>
          </c:cat>
          <c:val>
            <c:numRef>
              <c:f>'Que Measure of Central Tendency'!$E$540:$E$545</c:f>
              <c:numCache>
                <c:formatCode>General</c:formatCode>
                <c:ptCount val="6"/>
                <c:pt idx="0">
                  <c:v>4</c:v>
                </c:pt>
                <c:pt idx="1">
                  <c:v>14</c:v>
                </c:pt>
                <c:pt idx="2">
                  <c:v>14</c:v>
                </c:pt>
                <c:pt idx="3">
                  <c:v>14</c:v>
                </c:pt>
                <c:pt idx="4">
                  <c:v>4</c:v>
                </c:pt>
                <c:pt idx="5">
                  <c:v>0</c:v>
                </c:pt>
              </c:numCache>
            </c:numRef>
          </c:val>
          <c:extLst>
            <c:ext xmlns:c16="http://schemas.microsoft.com/office/drawing/2014/chart" uri="{C3380CC4-5D6E-409C-BE32-E72D297353CC}">
              <c16:uniqueId val="{00000000-7FAB-4B9B-B385-F3424A024F30}"/>
            </c:ext>
          </c:extLst>
        </c:ser>
        <c:dLbls>
          <c:showLegendKey val="0"/>
          <c:showVal val="0"/>
          <c:showCatName val="0"/>
          <c:showSerName val="0"/>
          <c:showPercent val="0"/>
          <c:showBubbleSize val="0"/>
        </c:dLbls>
        <c:gapWidth val="150"/>
        <c:axId val="1195504191"/>
        <c:axId val="1196088511"/>
      </c:barChart>
      <c:catAx>
        <c:axId val="1195504191"/>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196088511"/>
        <c:crosses val="autoZero"/>
        <c:auto val="1"/>
        <c:lblAlgn val="ctr"/>
        <c:lblOffset val="100"/>
        <c:noMultiLvlLbl val="0"/>
      </c:catAx>
      <c:valAx>
        <c:axId val="1196088511"/>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9550419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 Measure of Central Tendency'!$E$539</c:f>
              <c:strCache>
                <c:ptCount val="1"/>
                <c:pt idx="0">
                  <c:v>Frequency</c:v>
                </c:pt>
              </c:strCache>
            </c:strRef>
          </c:tx>
          <c:spPr>
            <a:solidFill>
              <a:schemeClr val="accent1"/>
            </a:solidFill>
            <a:ln>
              <a:noFill/>
            </a:ln>
            <a:effectLst/>
          </c:spPr>
          <c:invertIfNegative val="0"/>
          <c:cat>
            <c:strRef>
              <c:f>'Que Measure of Central Tendency'!$D$540:$D$545</c:f>
              <c:strCache>
                <c:ptCount val="6"/>
                <c:pt idx="0">
                  <c:v>28</c:v>
                </c:pt>
                <c:pt idx="1">
                  <c:v>33</c:v>
                </c:pt>
                <c:pt idx="2">
                  <c:v>38</c:v>
                </c:pt>
                <c:pt idx="3">
                  <c:v>43</c:v>
                </c:pt>
                <c:pt idx="4">
                  <c:v>47</c:v>
                </c:pt>
                <c:pt idx="5">
                  <c:v>More</c:v>
                </c:pt>
              </c:strCache>
            </c:strRef>
          </c:cat>
          <c:val>
            <c:numRef>
              <c:f>'Que Measure of Central Tendency'!$E$540:$E$545</c:f>
              <c:numCache>
                <c:formatCode>General</c:formatCode>
                <c:ptCount val="6"/>
                <c:pt idx="0">
                  <c:v>4</c:v>
                </c:pt>
                <c:pt idx="1">
                  <c:v>14</c:v>
                </c:pt>
                <c:pt idx="2">
                  <c:v>14</c:v>
                </c:pt>
                <c:pt idx="3">
                  <c:v>14</c:v>
                </c:pt>
                <c:pt idx="4">
                  <c:v>4</c:v>
                </c:pt>
                <c:pt idx="5">
                  <c:v>0</c:v>
                </c:pt>
              </c:numCache>
            </c:numRef>
          </c:val>
          <c:extLst>
            <c:ext xmlns:c16="http://schemas.microsoft.com/office/drawing/2014/chart" uri="{C3380CC4-5D6E-409C-BE32-E72D297353CC}">
              <c16:uniqueId val="{00000000-6D45-4B45-8CDE-A1929102E7C4}"/>
            </c:ext>
          </c:extLst>
        </c:ser>
        <c:dLbls>
          <c:showLegendKey val="0"/>
          <c:showVal val="0"/>
          <c:showCatName val="0"/>
          <c:showSerName val="0"/>
          <c:showPercent val="0"/>
          <c:showBubbleSize val="0"/>
        </c:dLbls>
        <c:gapWidth val="219"/>
        <c:overlap val="-27"/>
        <c:axId val="1126544383"/>
        <c:axId val="1479747599"/>
      </c:barChart>
      <c:catAx>
        <c:axId val="112654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47599"/>
        <c:crosses val="autoZero"/>
        <c:auto val="1"/>
        <c:lblAlgn val="ctr"/>
        <c:lblOffset val="100"/>
        <c:noMultiLvlLbl val="0"/>
      </c:catAx>
      <c:valAx>
        <c:axId val="147974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'Que Measure of Central Tendency'!$D$587:$D$594</c:f>
              <c:strCache>
                <c:ptCount val="8"/>
                <c:pt idx="0">
                  <c:v>118</c:v>
                </c:pt>
                <c:pt idx="1">
                  <c:v>123</c:v>
                </c:pt>
                <c:pt idx="2">
                  <c:v>128</c:v>
                </c:pt>
                <c:pt idx="3">
                  <c:v>133</c:v>
                </c:pt>
                <c:pt idx="4">
                  <c:v>138</c:v>
                </c:pt>
                <c:pt idx="5">
                  <c:v>143</c:v>
                </c:pt>
                <c:pt idx="6">
                  <c:v>148</c:v>
                </c:pt>
                <c:pt idx="7">
                  <c:v>More</c:v>
                </c:pt>
              </c:strCache>
            </c:strRef>
          </c:cat>
          <c:val>
            <c:numRef>
              <c:f>'Que Measure of Central Tendency'!$E$587:$E$594</c:f>
              <c:numCache>
                <c:formatCode>General</c:formatCode>
                <c:ptCount val="8"/>
                <c:pt idx="0">
                  <c:v>1</c:v>
                </c:pt>
                <c:pt idx="1">
                  <c:v>11</c:v>
                </c:pt>
                <c:pt idx="2">
                  <c:v>28</c:v>
                </c:pt>
                <c:pt idx="3">
                  <c:v>29</c:v>
                </c:pt>
                <c:pt idx="4">
                  <c:v>20</c:v>
                </c:pt>
                <c:pt idx="5">
                  <c:v>9</c:v>
                </c:pt>
                <c:pt idx="6">
                  <c:v>2</c:v>
                </c:pt>
                <c:pt idx="7">
                  <c:v>0</c:v>
                </c:pt>
              </c:numCache>
            </c:numRef>
          </c:val>
          <c:extLst>
            <c:ext xmlns:c16="http://schemas.microsoft.com/office/drawing/2014/chart" uri="{C3380CC4-5D6E-409C-BE32-E72D297353CC}">
              <c16:uniqueId val="{00000000-868E-45BF-9BA5-309F29A752FD}"/>
            </c:ext>
          </c:extLst>
        </c:ser>
        <c:dLbls>
          <c:showLegendKey val="0"/>
          <c:showVal val="0"/>
          <c:showCatName val="0"/>
          <c:showSerName val="0"/>
          <c:showPercent val="0"/>
          <c:showBubbleSize val="0"/>
        </c:dLbls>
        <c:gapWidth val="150"/>
        <c:axId val="1126550623"/>
        <c:axId val="1560883631"/>
      </c:barChart>
      <c:catAx>
        <c:axId val="1126550623"/>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560883631"/>
        <c:crosses val="autoZero"/>
        <c:auto val="1"/>
        <c:lblAlgn val="ctr"/>
        <c:lblOffset val="100"/>
        <c:noMultiLvlLbl val="0"/>
      </c:catAx>
      <c:valAx>
        <c:axId val="1560883631"/>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2655062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 Measure of Central Tendency'!$E$586</c:f>
              <c:strCache>
                <c:ptCount val="1"/>
                <c:pt idx="0">
                  <c:v>Frequency</c:v>
                </c:pt>
              </c:strCache>
            </c:strRef>
          </c:tx>
          <c:spPr>
            <a:solidFill>
              <a:schemeClr val="accent1"/>
            </a:solidFill>
            <a:ln>
              <a:noFill/>
            </a:ln>
            <a:effectLst/>
          </c:spPr>
          <c:invertIfNegative val="0"/>
          <c:cat>
            <c:strRef>
              <c:f>'Que Measure of Central Tendency'!$D$587:$D$594</c:f>
              <c:strCache>
                <c:ptCount val="8"/>
                <c:pt idx="0">
                  <c:v>118</c:v>
                </c:pt>
                <c:pt idx="1">
                  <c:v>123</c:v>
                </c:pt>
                <c:pt idx="2">
                  <c:v>128</c:v>
                </c:pt>
                <c:pt idx="3">
                  <c:v>133</c:v>
                </c:pt>
                <c:pt idx="4">
                  <c:v>138</c:v>
                </c:pt>
                <c:pt idx="5">
                  <c:v>143</c:v>
                </c:pt>
                <c:pt idx="6">
                  <c:v>148</c:v>
                </c:pt>
                <c:pt idx="7">
                  <c:v>More</c:v>
                </c:pt>
              </c:strCache>
            </c:strRef>
          </c:cat>
          <c:val>
            <c:numRef>
              <c:f>'Que Measure of Central Tendency'!$E$587:$E$594</c:f>
              <c:numCache>
                <c:formatCode>General</c:formatCode>
                <c:ptCount val="8"/>
                <c:pt idx="0">
                  <c:v>1</c:v>
                </c:pt>
                <c:pt idx="1">
                  <c:v>11</c:v>
                </c:pt>
                <c:pt idx="2">
                  <c:v>28</c:v>
                </c:pt>
                <c:pt idx="3">
                  <c:v>29</c:v>
                </c:pt>
                <c:pt idx="4">
                  <c:v>20</c:v>
                </c:pt>
                <c:pt idx="5">
                  <c:v>9</c:v>
                </c:pt>
                <c:pt idx="6">
                  <c:v>2</c:v>
                </c:pt>
                <c:pt idx="7">
                  <c:v>0</c:v>
                </c:pt>
              </c:numCache>
            </c:numRef>
          </c:val>
          <c:extLst>
            <c:ext xmlns:c16="http://schemas.microsoft.com/office/drawing/2014/chart" uri="{C3380CC4-5D6E-409C-BE32-E72D297353CC}">
              <c16:uniqueId val="{00000000-DF42-4CB9-AACD-72719B5398B7}"/>
            </c:ext>
          </c:extLst>
        </c:ser>
        <c:dLbls>
          <c:showLegendKey val="0"/>
          <c:showVal val="0"/>
          <c:showCatName val="0"/>
          <c:showSerName val="0"/>
          <c:showPercent val="0"/>
          <c:showBubbleSize val="0"/>
        </c:dLbls>
        <c:gapWidth val="219"/>
        <c:overlap val="-27"/>
        <c:axId val="1386011567"/>
        <c:axId val="1486868671"/>
      </c:barChart>
      <c:catAx>
        <c:axId val="138601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68671"/>
        <c:crosses val="autoZero"/>
        <c:auto val="1"/>
        <c:lblAlgn val="ctr"/>
        <c:lblOffset val="100"/>
        <c:noMultiLvlLbl val="0"/>
      </c:catAx>
      <c:valAx>
        <c:axId val="148686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1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'Que Measure of Central Tendency'!$B$620</c:f>
              <c:strCache>
                <c:ptCount val="1"/>
                <c:pt idx="0">
                  <c:v>Region 1</c:v>
                </c:pt>
              </c:strCache>
            </c:strRef>
          </c:tx>
          <c:spPr>
            <a:solidFill>
              <a:schemeClr val="accent1"/>
            </a:solidFill>
            <a:ln>
              <a:noFill/>
            </a:ln>
            <a:effectLst/>
          </c:spPr>
          <c:invertIfNegative val="0"/>
          <c:val>
            <c:numRef>
              <c:f>'Que Measure of Central Tendency'!$C$620:$L$620</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C94F-4B13-B700-0265F294E7E5}"/>
            </c:ext>
          </c:extLst>
        </c:ser>
        <c:ser>
          <c:idx val="1"/>
          <c:order val="1"/>
          <c:tx>
            <c:strRef>
              <c:f>'Que Measure of Central Tendency'!$B$621</c:f>
              <c:strCache>
                <c:ptCount val="1"/>
                <c:pt idx="0">
                  <c:v>Region 2</c:v>
                </c:pt>
              </c:strCache>
            </c:strRef>
          </c:tx>
          <c:spPr>
            <a:solidFill>
              <a:schemeClr val="accent2"/>
            </a:solidFill>
            <a:ln>
              <a:noFill/>
            </a:ln>
            <a:effectLst/>
          </c:spPr>
          <c:invertIfNegative val="0"/>
          <c:val>
            <c:numRef>
              <c:f>'Que Measure of Central Tendency'!$C$621:$L$621</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C94F-4B13-B700-0265F294E7E5}"/>
            </c:ext>
          </c:extLst>
        </c:ser>
        <c:ser>
          <c:idx val="2"/>
          <c:order val="2"/>
          <c:tx>
            <c:strRef>
              <c:f>'Que Measure of Central Tendency'!$B$622</c:f>
              <c:strCache>
                <c:ptCount val="1"/>
                <c:pt idx="0">
                  <c:v>Region 3</c:v>
                </c:pt>
              </c:strCache>
            </c:strRef>
          </c:tx>
          <c:spPr>
            <a:solidFill>
              <a:schemeClr val="accent3"/>
            </a:solidFill>
            <a:ln>
              <a:noFill/>
            </a:ln>
            <a:effectLst/>
          </c:spPr>
          <c:invertIfNegative val="0"/>
          <c:val>
            <c:numRef>
              <c:f>'Que Measure of Central Tendency'!$C$622:$L$622</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C94F-4B13-B700-0265F294E7E5}"/>
            </c:ext>
          </c:extLst>
        </c:ser>
        <c:dLbls>
          <c:showLegendKey val="0"/>
          <c:showVal val="0"/>
          <c:showCatName val="0"/>
          <c:showSerName val="0"/>
          <c:showPercent val="0"/>
          <c:showBubbleSize val="0"/>
        </c:dLbls>
        <c:gapWidth val="219"/>
        <c:overlap val="-27"/>
        <c:axId val="1126553503"/>
        <c:axId val="1705307999"/>
      </c:barChart>
      <c:catAx>
        <c:axId val="112655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07999"/>
        <c:crosses val="autoZero"/>
        <c:auto val="1"/>
        <c:lblAlgn val="ctr"/>
        <c:lblOffset val="100"/>
        <c:noMultiLvlLbl val="0"/>
      </c:catAx>
      <c:valAx>
        <c:axId val="170530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5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'Que Measure of Central Tendency'!$D$467:$D$473</c:f>
              <c:strCache>
                <c:ptCount val="7"/>
                <c:pt idx="0">
                  <c:v>10</c:v>
                </c:pt>
                <c:pt idx="1">
                  <c:v>20</c:v>
                </c:pt>
                <c:pt idx="2">
                  <c:v>25</c:v>
                </c:pt>
                <c:pt idx="3">
                  <c:v>30</c:v>
                </c:pt>
                <c:pt idx="4">
                  <c:v>40</c:v>
                </c:pt>
                <c:pt idx="5">
                  <c:v>45</c:v>
                </c:pt>
                <c:pt idx="6">
                  <c:v>More</c:v>
                </c:pt>
              </c:strCache>
            </c:strRef>
          </c:cat>
          <c:val>
            <c:numRef>
              <c:f>'Que Measure of Central Tendency'!$E$467:$E$473</c:f>
              <c:numCache>
                <c:formatCode>General</c:formatCode>
                <c:ptCount val="7"/>
                <c:pt idx="0">
                  <c:v>1</c:v>
                </c:pt>
                <c:pt idx="1">
                  <c:v>1</c:v>
                </c:pt>
                <c:pt idx="2">
                  <c:v>1</c:v>
                </c:pt>
                <c:pt idx="3">
                  <c:v>2</c:v>
                </c:pt>
                <c:pt idx="4">
                  <c:v>1</c:v>
                </c:pt>
                <c:pt idx="5">
                  <c:v>1</c:v>
                </c:pt>
                <c:pt idx="6">
                  <c:v>0</c:v>
                </c:pt>
              </c:numCache>
            </c:numRef>
          </c:val>
          <c:extLst>
            <c:ext xmlns:c16="http://schemas.microsoft.com/office/drawing/2014/chart" uri="{C3380CC4-5D6E-409C-BE32-E72D297353CC}">
              <c16:uniqueId val="{00000001-B44F-404B-A3CA-BB72CF27CC5A}"/>
            </c:ext>
          </c:extLst>
        </c:ser>
        <c:dLbls>
          <c:showLegendKey val="0"/>
          <c:showVal val="0"/>
          <c:showCatName val="0"/>
          <c:showSerName val="0"/>
          <c:showPercent val="0"/>
          <c:showBubbleSize val="0"/>
        </c:dLbls>
        <c:gapWidth val="150"/>
        <c:axId val="852282495"/>
        <c:axId val="1038210415"/>
      </c:barChart>
      <c:catAx>
        <c:axId val="852282495"/>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038210415"/>
        <c:crosses val="autoZero"/>
        <c:auto val="1"/>
        <c:lblAlgn val="ctr"/>
        <c:lblOffset val="100"/>
        <c:noMultiLvlLbl val="0"/>
      </c:catAx>
      <c:valAx>
        <c:axId val="103821041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85228249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'Que Measure of Central Tendency'!$D$497:$D$502</c:f>
              <c:strCache>
                <c:ptCount val="6"/>
                <c:pt idx="0">
                  <c:v>1</c:v>
                </c:pt>
                <c:pt idx="1">
                  <c:v>2</c:v>
                </c:pt>
                <c:pt idx="2">
                  <c:v>3</c:v>
                </c:pt>
                <c:pt idx="3">
                  <c:v>4</c:v>
                </c:pt>
                <c:pt idx="4">
                  <c:v>5</c:v>
                </c:pt>
                <c:pt idx="5">
                  <c:v>More</c:v>
                </c:pt>
              </c:strCache>
            </c:strRef>
          </c:cat>
          <c:val>
            <c:numRef>
              <c:f>'Que Measure of Central Tendency'!$E$497:$E$502</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C8C8-43ED-A7A4-CA3B3DFA5451}"/>
            </c:ext>
          </c:extLst>
        </c:ser>
        <c:dLbls>
          <c:showLegendKey val="0"/>
          <c:showVal val="0"/>
          <c:showCatName val="0"/>
          <c:showSerName val="0"/>
          <c:showPercent val="0"/>
          <c:showBubbleSize val="0"/>
        </c:dLbls>
        <c:gapWidth val="150"/>
        <c:axId val="847606351"/>
        <c:axId val="1045608175"/>
      </c:barChart>
      <c:catAx>
        <c:axId val="847606351"/>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045608175"/>
        <c:crosses val="autoZero"/>
        <c:auto val="1"/>
        <c:lblAlgn val="ctr"/>
        <c:lblOffset val="100"/>
        <c:noMultiLvlLbl val="0"/>
      </c:catAx>
      <c:valAx>
        <c:axId val="104560817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84760635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 Measure of Central Tendency'!$B$496</c:f>
              <c:strCache>
                <c:ptCount val="1"/>
                <c:pt idx="0">
                  <c:v>BIN</c:v>
                </c:pt>
              </c:strCache>
            </c:strRef>
          </c:tx>
          <c:spPr>
            <a:solidFill>
              <a:schemeClr val="accent1"/>
            </a:solidFill>
            <a:ln>
              <a:noFill/>
            </a:ln>
            <a:effectLst/>
          </c:spPr>
          <c:invertIfNegative val="0"/>
          <c:val>
            <c:numRef>
              <c:f>'Que Measure of Central Tendency'!$B$497:$B$501</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1017-40A7-B4FD-6DABB86631AF}"/>
            </c:ext>
          </c:extLst>
        </c:ser>
        <c:dLbls>
          <c:showLegendKey val="0"/>
          <c:showVal val="0"/>
          <c:showCatName val="0"/>
          <c:showSerName val="0"/>
          <c:showPercent val="0"/>
          <c:showBubbleSize val="0"/>
        </c:dLbls>
        <c:gapWidth val="219"/>
        <c:overlap val="-27"/>
        <c:axId val="1195506111"/>
        <c:axId val="1045606191"/>
      </c:barChart>
      <c:catAx>
        <c:axId val="119550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606191"/>
        <c:crosses val="autoZero"/>
        <c:auto val="1"/>
        <c:lblAlgn val="ctr"/>
        <c:lblOffset val="100"/>
        <c:noMultiLvlLbl val="0"/>
      </c:catAx>
      <c:valAx>
        <c:axId val="104560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06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'Que Measure of Central Tendency'!$D$540:$D$545</c:f>
              <c:strCache>
                <c:ptCount val="6"/>
                <c:pt idx="0">
                  <c:v>28</c:v>
                </c:pt>
                <c:pt idx="1">
                  <c:v>33</c:v>
                </c:pt>
                <c:pt idx="2">
                  <c:v>38</c:v>
                </c:pt>
                <c:pt idx="3">
                  <c:v>43</c:v>
                </c:pt>
                <c:pt idx="4">
                  <c:v>47</c:v>
                </c:pt>
                <c:pt idx="5">
                  <c:v>More</c:v>
                </c:pt>
              </c:strCache>
            </c:strRef>
          </c:cat>
          <c:val>
            <c:numRef>
              <c:f>'Que Measure of Central Tendency'!$E$540:$E$545</c:f>
              <c:numCache>
                <c:formatCode>General</c:formatCode>
                <c:ptCount val="6"/>
                <c:pt idx="0">
                  <c:v>4</c:v>
                </c:pt>
                <c:pt idx="1">
                  <c:v>14</c:v>
                </c:pt>
                <c:pt idx="2">
                  <c:v>14</c:v>
                </c:pt>
                <c:pt idx="3">
                  <c:v>14</c:v>
                </c:pt>
                <c:pt idx="4">
                  <c:v>4</c:v>
                </c:pt>
                <c:pt idx="5">
                  <c:v>0</c:v>
                </c:pt>
              </c:numCache>
            </c:numRef>
          </c:val>
          <c:extLst>
            <c:ext xmlns:c16="http://schemas.microsoft.com/office/drawing/2014/chart" uri="{C3380CC4-5D6E-409C-BE32-E72D297353CC}">
              <c16:uniqueId val="{00000000-4D48-4C5A-9700-E86F665A8C9B}"/>
            </c:ext>
          </c:extLst>
        </c:ser>
        <c:dLbls>
          <c:showLegendKey val="0"/>
          <c:showVal val="0"/>
          <c:showCatName val="0"/>
          <c:showSerName val="0"/>
          <c:showPercent val="0"/>
          <c:showBubbleSize val="0"/>
        </c:dLbls>
        <c:gapWidth val="150"/>
        <c:axId val="1195504191"/>
        <c:axId val="1196088511"/>
      </c:barChart>
      <c:catAx>
        <c:axId val="1195504191"/>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196088511"/>
        <c:crosses val="autoZero"/>
        <c:auto val="1"/>
        <c:lblAlgn val="ctr"/>
        <c:lblOffset val="100"/>
        <c:noMultiLvlLbl val="0"/>
      </c:catAx>
      <c:valAx>
        <c:axId val="1196088511"/>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9550419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 Measure of Central Tendency'!$E$539</c:f>
              <c:strCache>
                <c:ptCount val="1"/>
                <c:pt idx="0">
                  <c:v>Frequency</c:v>
                </c:pt>
              </c:strCache>
            </c:strRef>
          </c:tx>
          <c:spPr>
            <a:solidFill>
              <a:schemeClr val="accent1"/>
            </a:solidFill>
            <a:ln>
              <a:noFill/>
            </a:ln>
            <a:effectLst/>
          </c:spPr>
          <c:invertIfNegative val="0"/>
          <c:cat>
            <c:strRef>
              <c:f>'Que Measure of Central Tendency'!$D$540:$D$545</c:f>
              <c:strCache>
                <c:ptCount val="6"/>
                <c:pt idx="0">
                  <c:v>28</c:v>
                </c:pt>
                <c:pt idx="1">
                  <c:v>33</c:v>
                </c:pt>
                <c:pt idx="2">
                  <c:v>38</c:v>
                </c:pt>
                <c:pt idx="3">
                  <c:v>43</c:v>
                </c:pt>
                <c:pt idx="4">
                  <c:v>47</c:v>
                </c:pt>
                <c:pt idx="5">
                  <c:v>More</c:v>
                </c:pt>
              </c:strCache>
            </c:strRef>
          </c:cat>
          <c:val>
            <c:numRef>
              <c:f>'Que Measure of Central Tendency'!$E$540:$E$545</c:f>
              <c:numCache>
                <c:formatCode>General</c:formatCode>
                <c:ptCount val="6"/>
                <c:pt idx="0">
                  <c:v>4</c:v>
                </c:pt>
                <c:pt idx="1">
                  <c:v>14</c:v>
                </c:pt>
                <c:pt idx="2">
                  <c:v>14</c:v>
                </c:pt>
                <c:pt idx="3">
                  <c:v>14</c:v>
                </c:pt>
                <c:pt idx="4">
                  <c:v>4</c:v>
                </c:pt>
                <c:pt idx="5">
                  <c:v>0</c:v>
                </c:pt>
              </c:numCache>
            </c:numRef>
          </c:val>
          <c:extLst>
            <c:ext xmlns:c16="http://schemas.microsoft.com/office/drawing/2014/chart" uri="{C3380CC4-5D6E-409C-BE32-E72D297353CC}">
              <c16:uniqueId val="{00000000-5AAA-4E7E-9D10-3EE2901F9361}"/>
            </c:ext>
          </c:extLst>
        </c:ser>
        <c:dLbls>
          <c:showLegendKey val="0"/>
          <c:showVal val="0"/>
          <c:showCatName val="0"/>
          <c:showSerName val="0"/>
          <c:showPercent val="0"/>
          <c:showBubbleSize val="0"/>
        </c:dLbls>
        <c:gapWidth val="219"/>
        <c:overlap val="-27"/>
        <c:axId val="1126544383"/>
        <c:axId val="1479747599"/>
      </c:barChart>
      <c:catAx>
        <c:axId val="112654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47599"/>
        <c:crosses val="autoZero"/>
        <c:auto val="1"/>
        <c:lblAlgn val="ctr"/>
        <c:lblOffset val="100"/>
        <c:noMultiLvlLbl val="0"/>
      </c:catAx>
      <c:valAx>
        <c:axId val="147974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'Que Measure of Central Tendency'!$D$587:$D$594</c:f>
              <c:strCache>
                <c:ptCount val="8"/>
                <c:pt idx="0">
                  <c:v>118</c:v>
                </c:pt>
                <c:pt idx="1">
                  <c:v>123</c:v>
                </c:pt>
                <c:pt idx="2">
                  <c:v>128</c:v>
                </c:pt>
                <c:pt idx="3">
                  <c:v>133</c:v>
                </c:pt>
                <c:pt idx="4">
                  <c:v>138</c:v>
                </c:pt>
                <c:pt idx="5">
                  <c:v>143</c:v>
                </c:pt>
                <c:pt idx="6">
                  <c:v>148</c:v>
                </c:pt>
                <c:pt idx="7">
                  <c:v>More</c:v>
                </c:pt>
              </c:strCache>
            </c:strRef>
          </c:cat>
          <c:val>
            <c:numRef>
              <c:f>'Que Measure of Central Tendency'!$E$587:$E$594</c:f>
              <c:numCache>
                <c:formatCode>General</c:formatCode>
                <c:ptCount val="8"/>
                <c:pt idx="0">
                  <c:v>1</c:v>
                </c:pt>
                <c:pt idx="1">
                  <c:v>11</c:v>
                </c:pt>
                <c:pt idx="2">
                  <c:v>28</c:v>
                </c:pt>
                <c:pt idx="3">
                  <c:v>29</c:v>
                </c:pt>
                <c:pt idx="4">
                  <c:v>20</c:v>
                </c:pt>
                <c:pt idx="5">
                  <c:v>9</c:v>
                </c:pt>
                <c:pt idx="6">
                  <c:v>2</c:v>
                </c:pt>
                <c:pt idx="7">
                  <c:v>0</c:v>
                </c:pt>
              </c:numCache>
            </c:numRef>
          </c:val>
          <c:extLst>
            <c:ext xmlns:c16="http://schemas.microsoft.com/office/drawing/2014/chart" uri="{C3380CC4-5D6E-409C-BE32-E72D297353CC}">
              <c16:uniqueId val="{00000000-C904-4A59-ABED-1C2DD1696BD3}"/>
            </c:ext>
          </c:extLst>
        </c:ser>
        <c:dLbls>
          <c:showLegendKey val="0"/>
          <c:showVal val="0"/>
          <c:showCatName val="0"/>
          <c:showSerName val="0"/>
          <c:showPercent val="0"/>
          <c:showBubbleSize val="0"/>
        </c:dLbls>
        <c:gapWidth val="150"/>
        <c:axId val="1126550623"/>
        <c:axId val="1560883631"/>
      </c:barChart>
      <c:catAx>
        <c:axId val="1126550623"/>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560883631"/>
        <c:crosses val="autoZero"/>
        <c:auto val="1"/>
        <c:lblAlgn val="ctr"/>
        <c:lblOffset val="100"/>
        <c:noMultiLvlLbl val="0"/>
      </c:catAx>
      <c:valAx>
        <c:axId val="1560883631"/>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2655062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 Measure of Central Tendency'!$E$586</c:f>
              <c:strCache>
                <c:ptCount val="1"/>
                <c:pt idx="0">
                  <c:v>Frequency</c:v>
                </c:pt>
              </c:strCache>
            </c:strRef>
          </c:tx>
          <c:spPr>
            <a:solidFill>
              <a:schemeClr val="accent1"/>
            </a:solidFill>
            <a:ln>
              <a:noFill/>
            </a:ln>
            <a:effectLst/>
          </c:spPr>
          <c:invertIfNegative val="0"/>
          <c:cat>
            <c:strRef>
              <c:f>'Que Measure of Central Tendency'!$D$587:$D$594</c:f>
              <c:strCache>
                <c:ptCount val="8"/>
                <c:pt idx="0">
                  <c:v>118</c:v>
                </c:pt>
                <c:pt idx="1">
                  <c:v>123</c:v>
                </c:pt>
                <c:pt idx="2">
                  <c:v>128</c:v>
                </c:pt>
                <c:pt idx="3">
                  <c:v>133</c:v>
                </c:pt>
                <c:pt idx="4">
                  <c:v>138</c:v>
                </c:pt>
                <c:pt idx="5">
                  <c:v>143</c:v>
                </c:pt>
                <c:pt idx="6">
                  <c:v>148</c:v>
                </c:pt>
                <c:pt idx="7">
                  <c:v>More</c:v>
                </c:pt>
              </c:strCache>
            </c:strRef>
          </c:cat>
          <c:val>
            <c:numRef>
              <c:f>'Que Measure of Central Tendency'!$E$587:$E$594</c:f>
              <c:numCache>
                <c:formatCode>General</c:formatCode>
                <c:ptCount val="8"/>
                <c:pt idx="0">
                  <c:v>1</c:v>
                </c:pt>
                <c:pt idx="1">
                  <c:v>11</c:v>
                </c:pt>
                <c:pt idx="2">
                  <c:v>28</c:v>
                </c:pt>
                <c:pt idx="3">
                  <c:v>29</c:v>
                </c:pt>
                <c:pt idx="4">
                  <c:v>20</c:v>
                </c:pt>
                <c:pt idx="5">
                  <c:v>9</c:v>
                </c:pt>
                <c:pt idx="6">
                  <c:v>2</c:v>
                </c:pt>
                <c:pt idx="7">
                  <c:v>0</c:v>
                </c:pt>
              </c:numCache>
            </c:numRef>
          </c:val>
          <c:extLst>
            <c:ext xmlns:c16="http://schemas.microsoft.com/office/drawing/2014/chart" uri="{C3380CC4-5D6E-409C-BE32-E72D297353CC}">
              <c16:uniqueId val="{00000000-6A98-46E5-8975-FB3488232D3E}"/>
            </c:ext>
          </c:extLst>
        </c:ser>
        <c:dLbls>
          <c:showLegendKey val="0"/>
          <c:showVal val="0"/>
          <c:showCatName val="0"/>
          <c:showSerName val="0"/>
          <c:showPercent val="0"/>
          <c:showBubbleSize val="0"/>
        </c:dLbls>
        <c:gapWidth val="219"/>
        <c:overlap val="-27"/>
        <c:axId val="1386011567"/>
        <c:axId val="1486868671"/>
      </c:barChart>
      <c:catAx>
        <c:axId val="138601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68671"/>
        <c:crosses val="autoZero"/>
        <c:auto val="1"/>
        <c:lblAlgn val="ctr"/>
        <c:lblOffset val="100"/>
        <c:noMultiLvlLbl val="0"/>
      </c:catAx>
      <c:valAx>
        <c:axId val="148686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1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'Que Measure of Central Tendency'!$B$620</c:f>
              <c:strCache>
                <c:ptCount val="1"/>
                <c:pt idx="0">
                  <c:v>Region 1</c:v>
                </c:pt>
              </c:strCache>
            </c:strRef>
          </c:tx>
          <c:spPr>
            <a:solidFill>
              <a:schemeClr val="accent1"/>
            </a:solidFill>
            <a:ln>
              <a:noFill/>
            </a:ln>
            <a:effectLst/>
          </c:spPr>
          <c:invertIfNegative val="0"/>
          <c:val>
            <c:numRef>
              <c:f>'Que Measure of Central Tendency'!$C$620:$L$620</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92BD-4686-A3DA-EDAFE59250EC}"/>
            </c:ext>
          </c:extLst>
        </c:ser>
        <c:ser>
          <c:idx val="1"/>
          <c:order val="1"/>
          <c:tx>
            <c:strRef>
              <c:f>'Que Measure of Central Tendency'!$B$621</c:f>
              <c:strCache>
                <c:ptCount val="1"/>
                <c:pt idx="0">
                  <c:v>Region 2</c:v>
                </c:pt>
              </c:strCache>
            </c:strRef>
          </c:tx>
          <c:spPr>
            <a:solidFill>
              <a:schemeClr val="accent2"/>
            </a:solidFill>
            <a:ln>
              <a:noFill/>
            </a:ln>
            <a:effectLst/>
          </c:spPr>
          <c:invertIfNegative val="0"/>
          <c:val>
            <c:numRef>
              <c:f>'Que Measure of Central Tendency'!$C$621:$L$621</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92BD-4686-A3DA-EDAFE59250EC}"/>
            </c:ext>
          </c:extLst>
        </c:ser>
        <c:ser>
          <c:idx val="2"/>
          <c:order val="2"/>
          <c:tx>
            <c:strRef>
              <c:f>'Que Measure of Central Tendency'!$B$622</c:f>
              <c:strCache>
                <c:ptCount val="1"/>
                <c:pt idx="0">
                  <c:v>Region 3</c:v>
                </c:pt>
              </c:strCache>
            </c:strRef>
          </c:tx>
          <c:spPr>
            <a:solidFill>
              <a:schemeClr val="accent3"/>
            </a:solidFill>
            <a:ln>
              <a:noFill/>
            </a:ln>
            <a:effectLst/>
          </c:spPr>
          <c:invertIfNegative val="0"/>
          <c:val>
            <c:numRef>
              <c:f>'Que Measure of Central Tendency'!$C$622:$L$622</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92BD-4686-A3DA-EDAFE59250EC}"/>
            </c:ext>
          </c:extLst>
        </c:ser>
        <c:dLbls>
          <c:showLegendKey val="0"/>
          <c:showVal val="0"/>
          <c:showCatName val="0"/>
          <c:showSerName val="0"/>
          <c:showPercent val="0"/>
          <c:showBubbleSize val="0"/>
        </c:dLbls>
        <c:gapWidth val="219"/>
        <c:overlap val="-27"/>
        <c:axId val="1126553503"/>
        <c:axId val="1705307999"/>
      </c:barChart>
      <c:catAx>
        <c:axId val="112655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07999"/>
        <c:crosses val="autoZero"/>
        <c:auto val="1"/>
        <c:lblAlgn val="ctr"/>
        <c:lblOffset val="100"/>
        <c:noMultiLvlLbl val="0"/>
      </c:catAx>
      <c:valAx>
        <c:axId val="170530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5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4330</xdr:colOff>
      <xdr:row>447</xdr:row>
      <xdr:rowOff>5196</xdr:rowOff>
    </xdr:from>
    <xdr:to>
      <xdr:col>6</xdr:col>
      <xdr:colOff>363682</xdr:colOff>
      <xdr:row>458</xdr:row>
      <xdr:rowOff>17319</xdr:rowOff>
    </xdr:to>
    <xdr:graphicFrame macro="">
      <xdr:nvGraphicFramePr>
        <xdr:cNvPr id="2" name="Chart 1">
          <a:extLst>
            <a:ext uri="{FF2B5EF4-FFF2-40B4-BE49-F238E27FC236}">
              <a16:creationId xmlns:a16="http://schemas.microsoft.com/office/drawing/2014/main" id="{D6EFA0C1-8C9C-5C11-3D8B-81A4B9231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15586</xdr:colOff>
      <xdr:row>464</xdr:row>
      <xdr:rowOff>213878</xdr:rowOff>
    </xdr:from>
    <xdr:to>
      <xdr:col>11</xdr:col>
      <xdr:colOff>458932</xdr:colOff>
      <xdr:row>474</xdr:row>
      <xdr:rowOff>155863</xdr:rowOff>
    </xdr:to>
    <xdr:graphicFrame macro="">
      <xdr:nvGraphicFramePr>
        <xdr:cNvPr id="3" name="Chart 2">
          <a:extLst>
            <a:ext uri="{FF2B5EF4-FFF2-40B4-BE49-F238E27FC236}">
              <a16:creationId xmlns:a16="http://schemas.microsoft.com/office/drawing/2014/main" id="{F544C521-7982-54F4-D997-D3FB42248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495</xdr:row>
      <xdr:rowOff>0</xdr:rowOff>
    </xdr:from>
    <xdr:to>
      <xdr:col>12</xdr:col>
      <xdr:colOff>0</xdr:colOff>
      <xdr:row>504</xdr:row>
      <xdr:rowOff>181840</xdr:rowOff>
    </xdr:to>
    <xdr:graphicFrame macro="">
      <xdr:nvGraphicFramePr>
        <xdr:cNvPr id="7" name="Chart 6">
          <a:extLst>
            <a:ext uri="{FF2B5EF4-FFF2-40B4-BE49-F238E27FC236}">
              <a16:creationId xmlns:a16="http://schemas.microsoft.com/office/drawing/2014/main" id="{AAC919FD-D816-4CDC-B4D1-31205420F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99581</xdr:colOff>
      <xdr:row>511</xdr:row>
      <xdr:rowOff>152400</xdr:rowOff>
    </xdr:from>
    <xdr:to>
      <xdr:col>5</xdr:col>
      <xdr:colOff>389660</xdr:colOff>
      <xdr:row>522</xdr:row>
      <xdr:rowOff>121227</xdr:rowOff>
    </xdr:to>
    <xdr:graphicFrame macro="">
      <xdr:nvGraphicFramePr>
        <xdr:cNvPr id="8" name="Chart 7">
          <a:extLst>
            <a:ext uri="{FF2B5EF4-FFF2-40B4-BE49-F238E27FC236}">
              <a16:creationId xmlns:a16="http://schemas.microsoft.com/office/drawing/2014/main" id="{381DFB24-BABD-3C85-A1D8-CE1F95A6E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597477</xdr:colOff>
      <xdr:row>538</xdr:row>
      <xdr:rowOff>17318</xdr:rowOff>
    </xdr:from>
    <xdr:to>
      <xdr:col>11</xdr:col>
      <xdr:colOff>597477</xdr:colOff>
      <xdr:row>548</xdr:row>
      <xdr:rowOff>8659</xdr:rowOff>
    </xdr:to>
    <xdr:graphicFrame macro="">
      <xdr:nvGraphicFramePr>
        <xdr:cNvPr id="10" name="Chart 9">
          <a:extLst>
            <a:ext uri="{FF2B5EF4-FFF2-40B4-BE49-F238E27FC236}">
              <a16:creationId xmlns:a16="http://schemas.microsoft.com/office/drawing/2014/main" id="{41E1D375-7682-4306-A3D2-18ACC51E8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181841</xdr:colOff>
      <xdr:row>553</xdr:row>
      <xdr:rowOff>161061</xdr:rowOff>
    </xdr:from>
    <xdr:to>
      <xdr:col>7</xdr:col>
      <xdr:colOff>60613</xdr:colOff>
      <xdr:row>565</xdr:row>
      <xdr:rowOff>86592</xdr:rowOff>
    </xdr:to>
    <xdr:graphicFrame macro="">
      <xdr:nvGraphicFramePr>
        <xdr:cNvPr id="4" name="Chart 3">
          <a:extLst>
            <a:ext uri="{FF2B5EF4-FFF2-40B4-BE49-F238E27FC236}">
              <a16:creationId xmlns:a16="http://schemas.microsoft.com/office/drawing/2014/main" id="{E6AE6233-E93D-0511-587D-D0819DCE9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585</xdr:row>
      <xdr:rowOff>0</xdr:rowOff>
    </xdr:from>
    <xdr:to>
      <xdr:col>12</xdr:col>
      <xdr:colOff>0</xdr:colOff>
      <xdr:row>594</xdr:row>
      <xdr:rowOff>181841</xdr:rowOff>
    </xdr:to>
    <xdr:graphicFrame macro="">
      <xdr:nvGraphicFramePr>
        <xdr:cNvPr id="6" name="Chart 5">
          <a:extLst>
            <a:ext uri="{FF2B5EF4-FFF2-40B4-BE49-F238E27FC236}">
              <a16:creationId xmlns:a16="http://schemas.microsoft.com/office/drawing/2014/main" id="{E746B621-76CA-4036-81AF-72180BC7C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389659</xdr:colOff>
      <xdr:row>600</xdr:row>
      <xdr:rowOff>109105</xdr:rowOff>
    </xdr:from>
    <xdr:to>
      <xdr:col>7</xdr:col>
      <xdr:colOff>181841</xdr:colOff>
      <xdr:row>612</xdr:row>
      <xdr:rowOff>0</xdr:rowOff>
    </xdr:to>
    <xdr:graphicFrame macro="">
      <xdr:nvGraphicFramePr>
        <xdr:cNvPr id="9" name="Chart 8">
          <a:extLst>
            <a:ext uri="{FF2B5EF4-FFF2-40B4-BE49-F238E27FC236}">
              <a16:creationId xmlns:a16="http://schemas.microsoft.com/office/drawing/2014/main" id="{6C9914B6-FA17-E24C-4389-E27074053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43295</xdr:colOff>
      <xdr:row>625</xdr:row>
      <xdr:rowOff>155862</xdr:rowOff>
    </xdr:from>
    <xdr:to>
      <xdr:col>6</xdr:col>
      <xdr:colOff>337705</xdr:colOff>
      <xdr:row>636</xdr:row>
      <xdr:rowOff>25977</xdr:rowOff>
    </xdr:to>
    <xdr:graphicFrame macro="">
      <xdr:nvGraphicFramePr>
        <xdr:cNvPr id="11" name="Chart 10">
          <a:extLst>
            <a:ext uri="{FF2B5EF4-FFF2-40B4-BE49-F238E27FC236}">
              <a16:creationId xmlns:a16="http://schemas.microsoft.com/office/drawing/2014/main" id="{C88224AC-7657-14D3-AEE6-A384D976B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4330</xdr:colOff>
      <xdr:row>177</xdr:row>
      <xdr:rowOff>5196</xdr:rowOff>
    </xdr:from>
    <xdr:to>
      <xdr:col>6</xdr:col>
      <xdr:colOff>363682</xdr:colOff>
      <xdr:row>188</xdr:row>
      <xdr:rowOff>17319</xdr:rowOff>
    </xdr:to>
    <xdr:graphicFrame macro="">
      <xdr:nvGraphicFramePr>
        <xdr:cNvPr id="20" name="Chart 19">
          <a:extLst>
            <a:ext uri="{FF2B5EF4-FFF2-40B4-BE49-F238E27FC236}">
              <a16:creationId xmlns:a16="http://schemas.microsoft.com/office/drawing/2014/main" id="{A3E2F91C-2B19-4B13-BF0F-30F49B09D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15586</xdr:colOff>
      <xdr:row>194</xdr:row>
      <xdr:rowOff>213878</xdr:rowOff>
    </xdr:from>
    <xdr:to>
      <xdr:col>11</xdr:col>
      <xdr:colOff>458932</xdr:colOff>
      <xdr:row>204</xdr:row>
      <xdr:rowOff>155863</xdr:rowOff>
    </xdr:to>
    <xdr:graphicFrame macro="">
      <xdr:nvGraphicFramePr>
        <xdr:cNvPr id="21" name="Chart 20">
          <a:extLst>
            <a:ext uri="{FF2B5EF4-FFF2-40B4-BE49-F238E27FC236}">
              <a16:creationId xmlns:a16="http://schemas.microsoft.com/office/drawing/2014/main" id="{58A617B2-77FD-4ECB-A9E1-93E075F35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225</xdr:row>
      <xdr:rowOff>0</xdr:rowOff>
    </xdr:from>
    <xdr:to>
      <xdr:col>12</xdr:col>
      <xdr:colOff>0</xdr:colOff>
      <xdr:row>234</xdr:row>
      <xdr:rowOff>181840</xdr:rowOff>
    </xdr:to>
    <xdr:graphicFrame macro="">
      <xdr:nvGraphicFramePr>
        <xdr:cNvPr id="22" name="Chart 21">
          <a:extLst>
            <a:ext uri="{FF2B5EF4-FFF2-40B4-BE49-F238E27FC236}">
              <a16:creationId xmlns:a16="http://schemas.microsoft.com/office/drawing/2014/main" id="{8C6AD29D-F6F7-4EC6-907A-F476E14B1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99581</xdr:colOff>
      <xdr:row>241</xdr:row>
      <xdr:rowOff>152400</xdr:rowOff>
    </xdr:from>
    <xdr:to>
      <xdr:col>5</xdr:col>
      <xdr:colOff>389660</xdr:colOff>
      <xdr:row>252</xdr:row>
      <xdr:rowOff>121227</xdr:rowOff>
    </xdr:to>
    <xdr:graphicFrame macro="">
      <xdr:nvGraphicFramePr>
        <xdr:cNvPr id="23" name="Chart 22">
          <a:extLst>
            <a:ext uri="{FF2B5EF4-FFF2-40B4-BE49-F238E27FC236}">
              <a16:creationId xmlns:a16="http://schemas.microsoft.com/office/drawing/2014/main" id="{D7C276D6-A8ED-4585-9AA4-167B56932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597477</xdr:colOff>
      <xdr:row>268</xdr:row>
      <xdr:rowOff>17318</xdr:rowOff>
    </xdr:from>
    <xdr:to>
      <xdr:col>11</xdr:col>
      <xdr:colOff>597477</xdr:colOff>
      <xdr:row>278</xdr:row>
      <xdr:rowOff>8659</xdr:rowOff>
    </xdr:to>
    <xdr:graphicFrame macro="">
      <xdr:nvGraphicFramePr>
        <xdr:cNvPr id="24" name="Chart 23">
          <a:extLst>
            <a:ext uri="{FF2B5EF4-FFF2-40B4-BE49-F238E27FC236}">
              <a16:creationId xmlns:a16="http://schemas.microsoft.com/office/drawing/2014/main" id="{C1E756BC-39B3-4E21-903A-8F89FB827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181841</xdr:colOff>
      <xdr:row>283</xdr:row>
      <xdr:rowOff>161061</xdr:rowOff>
    </xdr:from>
    <xdr:to>
      <xdr:col>7</xdr:col>
      <xdr:colOff>60613</xdr:colOff>
      <xdr:row>295</xdr:row>
      <xdr:rowOff>86592</xdr:rowOff>
    </xdr:to>
    <xdr:graphicFrame macro="">
      <xdr:nvGraphicFramePr>
        <xdr:cNvPr id="25" name="Chart 24">
          <a:extLst>
            <a:ext uri="{FF2B5EF4-FFF2-40B4-BE49-F238E27FC236}">
              <a16:creationId xmlns:a16="http://schemas.microsoft.com/office/drawing/2014/main" id="{244FA6A1-8EF7-4F7C-B30C-949103FC7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316</xdr:row>
      <xdr:rowOff>0</xdr:rowOff>
    </xdr:from>
    <xdr:to>
      <xdr:col>12</xdr:col>
      <xdr:colOff>0</xdr:colOff>
      <xdr:row>325</xdr:row>
      <xdr:rowOff>181841</xdr:rowOff>
    </xdr:to>
    <xdr:graphicFrame macro="">
      <xdr:nvGraphicFramePr>
        <xdr:cNvPr id="26" name="Chart 25">
          <a:extLst>
            <a:ext uri="{FF2B5EF4-FFF2-40B4-BE49-F238E27FC236}">
              <a16:creationId xmlns:a16="http://schemas.microsoft.com/office/drawing/2014/main" id="{B46E5DF5-0848-4DF2-AA67-E23F136F3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389659</xdr:colOff>
      <xdr:row>331</xdr:row>
      <xdr:rowOff>109105</xdr:rowOff>
    </xdr:from>
    <xdr:to>
      <xdr:col>7</xdr:col>
      <xdr:colOff>181841</xdr:colOff>
      <xdr:row>343</xdr:row>
      <xdr:rowOff>0</xdr:rowOff>
    </xdr:to>
    <xdr:graphicFrame macro="">
      <xdr:nvGraphicFramePr>
        <xdr:cNvPr id="27" name="Chart 26">
          <a:extLst>
            <a:ext uri="{FF2B5EF4-FFF2-40B4-BE49-F238E27FC236}">
              <a16:creationId xmlns:a16="http://schemas.microsoft.com/office/drawing/2014/main" id="{E9A6CFF2-6AD6-45A7-8C50-F08255FCA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43295</xdr:colOff>
      <xdr:row>356</xdr:row>
      <xdr:rowOff>155862</xdr:rowOff>
    </xdr:from>
    <xdr:to>
      <xdr:col>6</xdr:col>
      <xdr:colOff>337705</xdr:colOff>
      <xdr:row>367</xdr:row>
      <xdr:rowOff>25977</xdr:rowOff>
    </xdr:to>
    <xdr:graphicFrame macro="">
      <xdr:nvGraphicFramePr>
        <xdr:cNvPr id="28" name="Chart 27">
          <a:extLst>
            <a:ext uri="{FF2B5EF4-FFF2-40B4-BE49-F238E27FC236}">
              <a16:creationId xmlns:a16="http://schemas.microsoft.com/office/drawing/2014/main" id="{AEA0FF80-CD91-449C-A3CF-49AB9E54A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E163C-C29D-470F-83F6-B6E6A6414763}">
  <dimension ref="A2:AE1268"/>
  <sheetViews>
    <sheetView zoomScale="110" zoomScaleNormal="110" workbookViewId="0">
      <selection activeCell="I10" sqref="I10"/>
    </sheetView>
  </sheetViews>
  <sheetFormatPr defaultRowHeight="15" x14ac:dyDescent="0.25"/>
  <cols>
    <col min="1" max="1" width="17.28515625" customWidth="1"/>
    <col min="2" max="2" width="14.140625" customWidth="1"/>
    <col min="3" max="3" width="25.28515625" customWidth="1"/>
    <col min="4" max="4" width="12.7109375" customWidth="1"/>
    <col min="5" max="5" width="13.28515625" customWidth="1"/>
    <col min="6" max="6" width="11.28515625" customWidth="1"/>
    <col min="7" max="7" width="10.42578125" customWidth="1"/>
    <col min="9" max="9" width="11.28515625" bestFit="1" customWidth="1"/>
    <col min="10" max="10" width="12.42578125" bestFit="1" customWidth="1"/>
    <col min="13" max="13" width="11.28515625" bestFit="1" customWidth="1"/>
    <col min="14" max="14" width="10.42578125" customWidth="1"/>
    <col min="19" max="19" width="11.28515625" bestFit="1" customWidth="1"/>
    <col min="20" max="20" width="12.42578125" bestFit="1" customWidth="1"/>
  </cols>
  <sheetData>
    <row r="2" spans="1:7" ht="21" x14ac:dyDescent="0.35">
      <c r="C2" s="123" t="s">
        <v>0</v>
      </c>
      <c r="D2" s="124"/>
      <c r="E2" s="124"/>
      <c r="F2" s="124"/>
      <c r="G2" s="125"/>
    </row>
    <row r="4" spans="1:7" x14ac:dyDescent="0.25">
      <c r="A4" s="1" t="s">
        <v>1</v>
      </c>
    </row>
    <row r="5" spans="1:7" x14ac:dyDescent="0.25">
      <c r="A5" s="1" t="s">
        <v>2</v>
      </c>
    </row>
    <row r="7" spans="1:7" x14ac:dyDescent="0.25">
      <c r="A7" t="s">
        <v>12</v>
      </c>
    </row>
    <row r="8" spans="1:7" x14ac:dyDescent="0.25">
      <c r="A8" t="s">
        <v>3</v>
      </c>
    </row>
    <row r="10" spans="1:7" x14ac:dyDescent="0.25">
      <c r="B10" s="126" t="s">
        <v>4</v>
      </c>
      <c r="C10" s="127"/>
      <c r="D10" s="63">
        <v>50</v>
      </c>
    </row>
    <row r="11" spans="1:7" x14ac:dyDescent="0.25">
      <c r="B11" s="128" t="s">
        <v>5</v>
      </c>
      <c r="C11" s="129"/>
      <c r="D11" s="65">
        <v>60</v>
      </c>
    </row>
    <row r="12" spans="1:7" x14ac:dyDescent="0.25">
      <c r="B12" s="128" t="s">
        <v>6</v>
      </c>
      <c r="C12" s="129"/>
      <c r="D12" s="65">
        <v>55</v>
      </c>
    </row>
    <row r="13" spans="1:7" x14ac:dyDescent="0.25">
      <c r="B13" s="130" t="s">
        <v>7</v>
      </c>
      <c r="C13" s="131"/>
      <c r="D13" s="68">
        <v>70</v>
      </c>
    </row>
    <row r="14" spans="1:7" x14ac:dyDescent="0.25">
      <c r="A14" s="1" t="s">
        <v>11</v>
      </c>
    </row>
    <row r="15" spans="1:7" x14ac:dyDescent="0.25">
      <c r="A15" t="s">
        <v>8</v>
      </c>
    </row>
    <row r="16" spans="1:7" x14ac:dyDescent="0.25">
      <c r="A16" s="2" t="s">
        <v>13</v>
      </c>
      <c r="B16" s="4" t="s">
        <v>14</v>
      </c>
      <c r="C16" s="5">
        <f>AVERAGE(D10:D13)</f>
        <v>58.75</v>
      </c>
    </row>
    <row r="18" spans="1:6" x14ac:dyDescent="0.25">
      <c r="A18" t="s">
        <v>9</v>
      </c>
    </row>
    <row r="19" spans="1:6" x14ac:dyDescent="0.25">
      <c r="A19" s="2" t="s">
        <v>13</v>
      </c>
      <c r="B19" s="4" t="s">
        <v>15</v>
      </c>
      <c r="C19" s="5">
        <f>MEDIAN(D10:D13)</f>
        <v>57.5</v>
      </c>
    </row>
    <row r="21" spans="1:6" x14ac:dyDescent="0.25">
      <c r="A21" t="s">
        <v>10</v>
      </c>
    </row>
    <row r="22" spans="1:6" x14ac:dyDescent="0.25">
      <c r="A22" s="2" t="s">
        <v>13</v>
      </c>
      <c r="B22" s="4" t="s">
        <v>16</v>
      </c>
      <c r="C22" s="5" t="e">
        <f>MODE(D10:D13)</f>
        <v>#N/A</v>
      </c>
    </row>
    <row r="25" spans="1:6" x14ac:dyDescent="0.25">
      <c r="A25" s="118" t="s">
        <v>334</v>
      </c>
      <c r="B25" s="118"/>
      <c r="C25" s="118"/>
      <c r="D25" s="118"/>
      <c r="E25" s="118"/>
    </row>
    <row r="26" spans="1:6" x14ac:dyDescent="0.25">
      <c r="A26" s="118" t="s">
        <v>17</v>
      </c>
      <c r="B26" s="118"/>
      <c r="C26" s="118"/>
      <c r="D26" s="118"/>
      <c r="E26" s="118"/>
      <c r="F26" s="118"/>
    </row>
    <row r="28" spans="1:6" x14ac:dyDescent="0.25">
      <c r="B28" t="s">
        <v>18</v>
      </c>
    </row>
    <row r="29" spans="1:6" x14ac:dyDescent="0.25">
      <c r="B29" t="s">
        <v>19</v>
      </c>
    </row>
    <row r="30" spans="1:6" x14ac:dyDescent="0.25">
      <c r="B30" s="73">
        <v>15</v>
      </c>
    </row>
    <row r="31" spans="1:6" x14ac:dyDescent="0.25">
      <c r="B31" s="74">
        <v>10</v>
      </c>
    </row>
    <row r="32" spans="1:6" x14ac:dyDescent="0.25">
      <c r="B32" s="74">
        <v>20</v>
      </c>
    </row>
    <row r="33" spans="2:2" x14ac:dyDescent="0.25">
      <c r="B33" s="74">
        <v>25</v>
      </c>
    </row>
    <row r="34" spans="2:2" x14ac:dyDescent="0.25">
      <c r="B34" s="74">
        <v>15</v>
      </c>
    </row>
    <row r="35" spans="2:2" x14ac:dyDescent="0.25">
      <c r="B35" s="74">
        <v>10</v>
      </c>
    </row>
    <row r="36" spans="2:2" x14ac:dyDescent="0.25">
      <c r="B36" s="74">
        <v>30</v>
      </c>
    </row>
    <row r="37" spans="2:2" x14ac:dyDescent="0.25">
      <c r="B37" s="74">
        <v>20</v>
      </c>
    </row>
    <row r="38" spans="2:2" x14ac:dyDescent="0.25">
      <c r="B38" s="74">
        <v>15</v>
      </c>
    </row>
    <row r="39" spans="2:2" x14ac:dyDescent="0.25">
      <c r="B39" s="74">
        <v>10</v>
      </c>
    </row>
    <row r="40" spans="2:2" x14ac:dyDescent="0.25">
      <c r="B40" s="74">
        <v>10</v>
      </c>
    </row>
    <row r="41" spans="2:2" x14ac:dyDescent="0.25">
      <c r="B41" s="74">
        <v>25</v>
      </c>
    </row>
    <row r="42" spans="2:2" x14ac:dyDescent="0.25">
      <c r="B42" s="74">
        <v>15</v>
      </c>
    </row>
    <row r="43" spans="2:2" x14ac:dyDescent="0.25">
      <c r="B43" s="74">
        <v>20</v>
      </c>
    </row>
    <row r="44" spans="2:2" x14ac:dyDescent="0.25">
      <c r="B44" s="74">
        <v>20</v>
      </c>
    </row>
    <row r="45" spans="2:2" x14ac:dyDescent="0.25">
      <c r="B45" s="74">
        <v>15</v>
      </c>
    </row>
    <row r="46" spans="2:2" x14ac:dyDescent="0.25">
      <c r="B46" s="74">
        <v>10</v>
      </c>
    </row>
    <row r="47" spans="2:2" x14ac:dyDescent="0.25">
      <c r="B47" s="74">
        <v>10</v>
      </c>
    </row>
    <row r="48" spans="2:2" x14ac:dyDescent="0.25">
      <c r="B48" s="74">
        <v>20</v>
      </c>
    </row>
    <row r="49" spans="1:7" x14ac:dyDescent="0.25">
      <c r="B49" s="75">
        <v>25</v>
      </c>
    </row>
    <row r="50" spans="1:7" x14ac:dyDescent="0.25">
      <c r="B50" s="1" t="s">
        <v>20</v>
      </c>
    </row>
    <row r="51" spans="1:7" x14ac:dyDescent="0.25">
      <c r="B51" t="s">
        <v>21</v>
      </c>
    </row>
    <row r="52" spans="1:7" x14ac:dyDescent="0.25">
      <c r="A52" s="15" t="s">
        <v>13</v>
      </c>
      <c r="B52" s="4" t="s">
        <v>14</v>
      </c>
      <c r="C52" s="5">
        <f>AVERAGE(B30:B49)</f>
        <v>17</v>
      </c>
    </row>
    <row r="54" spans="1:7" x14ac:dyDescent="0.25">
      <c r="B54" t="s">
        <v>22</v>
      </c>
    </row>
    <row r="55" spans="1:7" x14ac:dyDescent="0.25">
      <c r="A55" s="15" t="s">
        <v>13</v>
      </c>
      <c r="B55" s="4" t="s">
        <v>15</v>
      </c>
      <c r="C55" s="5">
        <f>MEDIAN(B30:B49)</f>
        <v>15</v>
      </c>
    </row>
    <row r="57" spans="1:7" x14ac:dyDescent="0.25">
      <c r="B57" t="s">
        <v>23</v>
      </c>
    </row>
    <row r="58" spans="1:7" x14ac:dyDescent="0.25">
      <c r="A58" s="15" t="s">
        <v>13</v>
      </c>
      <c r="B58" s="4" t="s">
        <v>16</v>
      </c>
      <c r="C58" s="5">
        <f>MODE(B30:B49)</f>
        <v>10</v>
      </c>
    </row>
    <row r="61" spans="1:7" x14ac:dyDescent="0.25">
      <c r="A61" s="119" t="s">
        <v>24</v>
      </c>
      <c r="B61" s="119"/>
      <c r="C61" s="119"/>
      <c r="D61" s="119"/>
      <c r="E61" s="119"/>
      <c r="F61" s="119"/>
    </row>
    <row r="62" spans="1:7" x14ac:dyDescent="0.25">
      <c r="A62" s="118" t="s">
        <v>335</v>
      </c>
      <c r="B62" s="118"/>
      <c r="C62" s="118"/>
      <c r="D62" s="118"/>
      <c r="E62" s="118"/>
      <c r="F62" s="118"/>
      <c r="G62" s="118"/>
    </row>
    <row r="63" spans="1:7" x14ac:dyDescent="0.25">
      <c r="A63" s="118" t="s">
        <v>336</v>
      </c>
      <c r="B63" s="118"/>
      <c r="C63" s="118"/>
    </row>
    <row r="64" spans="1:7" x14ac:dyDescent="0.25">
      <c r="A64" t="s">
        <v>25</v>
      </c>
      <c r="B64" t="s">
        <v>18</v>
      </c>
    </row>
    <row r="65" spans="1:11" x14ac:dyDescent="0.25">
      <c r="B65" t="s">
        <v>26</v>
      </c>
    </row>
    <row r="66" spans="1:11" x14ac:dyDescent="0.25">
      <c r="B66" s="20">
        <v>3</v>
      </c>
      <c r="C66" s="20">
        <v>2</v>
      </c>
      <c r="D66" s="20">
        <v>5</v>
      </c>
      <c r="E66" s="20">
        <v>4</v>
      </c>
      <c r="F66" s="20">
        <v>7</v>
      </c>
      <c r="G66" s="20">
        <v>2</v>
      </c>
      <c r="H66" s="20">
        <v>3</v>
      </c>
      <c r="I66" s="20">
        <v>3</v>
      </c>
      <c r="J66" s="20">
        <v>1</v>
      </c>
      <c r="K66" s="20">
        <v>6</v>
      </c>
    </row>
    <row r="67" spans="1:11" x14ac:dyDescent="0.25">
      <c r="B67" s="20">
        <v>4</v>
      </c>
      <c r="C67" s="20">
        <v>2</v>
      </c>
      <c r="D67" s="20">
        <v>3</v>
      </c>
      <c r="E67" s="20">
        <v>5</v>
      </c>
      <c r="F67" s="20">
        <v>2</v>
      </c>
      <c r="G67" s="20">
        <v>4</v>
      </c>
      <c r="H67" s="20">
        <v>2</v>
      </c>
      <c r="I67" s="20">
        <v>1</v>
      </c>
      <c r="J67" s="20">
        <v>3</v>
      </c>
      <c r="K67" s="20">
        <v>5</v>
      </c>
    </row>
    <row r="68" spans="1:11" x14ac:dyDescent="0.25">
      <c r="B68" s="20">
        <v>6</v>
      </c>
      <c r="C68" s="20">
        <v>3</v>
      </c>
      <c r="D68" s="20">
        <v>2</v>
      </c>
      <c r="E68" s="20">
        <v>1</v>
      </c>
      <c r="F68" s="20">
        <v>4</v>
      </c>
      <c r="G68" s="20">
        <v>2</v>
      </c>
      <c r="H68" s="20">
        <v>4</v>
      </c>
      <c r="I68" s="20">
        <v>5</v>
      </c>
      <c r="J68" s="20">
        <v>3</v>
      </c>
      <c r="K68" s="20">
        <v>2</v>
      </c>
    </row>
    <row r="69" spans="1:11" x14ac:dyDescent="0.25">
      <c r="B69" s="20">
        <v>7</v>
      </c>
      <c r="C69" s="20">
        <v>2</v>
      </c>
      <c r="D69" s="20">
        <v>3</v>
      </c>
      <c r="E69" s="20">
        <v>4</v>
      </c>
      <c r="F69" s="20">
        <v>5</v>
      </c>
      <c r="G69" s="20">
        <v>1</v>
      </c>
      <c r="H69" s="20">
        <v>6</v>
      </c>
      <c r="I69" s="20">
        <v>2</v>
      </c>
      <c r="J69" s="20">
        <v>4</v>
      </c>
      <c r="K69" s="20">
        <v>3</v>
      </c>
    </row>
    <row r="70" spans="1:11" x14ac:dyDescent="0.25">
      <c r="B70" s="20">
        <v>5</v>
      </c>
      <c r="C70" s="20">
        <v>3</v>
      </c>
      <c r="D70" s="20">
        <v>2</v>
      </c>
      <c r="E70" s="20">
        <v>4</v>
      </c>
      <c r="F70" s="20">
        <v>2</v>
      </c>
      <c r="G70" s="20">
        <v>6</v>
      </c>
      <c r="H70" s="20">
        <v>3</v>
      </c>
      <c r="I70" s="20">
        <v>2</v>
      </c>
      <c r="J70" s="20">
        <v>4</v>
      </c>
      <c r="K70" s="20">
        <v>5</v>
      </c>
    </row>
    <row r="71" spans="1:11" x14ac:dyDescent="0.25">
      <c r="B71" s="1" t="s">
        <v>20</v>
      </c>
    </row>
    <row r="72" spans="1:11" x14ac:dyDescent="0.25">
      <c r="B72" t="s">
        <v>27</v>
      </c>
    </row>
    <row r="73" spans="1:11" x14ac:dyDescent="0.25">
      <c r="A73" s="2" t="s">
        <v>13</v>
      </c>
      <c r="B73" s="4" t="s">
        <v>14</v>
      </c>
      <c r="C73" s="5">
        <f>AVERAGE(B66:K70)</f>
        <v>3.44</v>
      </c>
    </row>
    <row r="75" spans="1:11" x14ac:dyDescent="0.25">
      <c r="B75" t="s">
        <v>28</v>
      </c>
    </row>
    <row r="76" spans="1:11" x14ac:dyDescent="0.25">
      <c r="A76" s="2" t="s">
        <v>13</v>
      </c>
      <c r="B76" s="4" t="s">
        <v>15</v>
      </c>
      <c r="C76" s="5">
        <f>MEDIAN(B66:K70)</f>
        <v>3</v>
      </c>
    </row>
    <row r="78" spans="1:11" x14ac:dyDescent="0.25">
      <c r="B78" t="s">
        <v>29</v>
      </c>
    </row>
    <row r="79" spans="1:11" x14ac:dyDescent="0.25">
      <c r="A79" s="2" t="s">
        <v>13</v>
      </c>
      <c r="B79" s="4" t="s">
        <v>16</v>
      </c>
      <c r="C79" s="5">
        <f>MODE(B66:K70)</f>
        <v>2</v>
      </c>
    </row>
    <row r="81" spans="1:7" x14ac:dyDescent="0.25">
      <c r="B81" s="1"/>
      <c r="C81" s="1"/>
    </row>
    <row r="82" spans="1:7" ht="23.25" x14ac:dyDescent="0.35">
      <c r="A82" s="3"/>
      <c r="C82" s="120" t="s">
        <v>30</v>
      </c>
      <c r="D82" s="121"/>
      <c r="E82" s="121"/>
      <c r="F82" s="121"/>
      <c r="G82" s="122"/>
    </row>
    <row r="84" spans="1:7" x14ac:dyDescent="0.25">
      <c r="A84" s="119" t="s">
        <v>31</v>
      </c>
      <c r="B84" s="119"/>
      <c r="C84" s="119"/>
      <c r="D84" s="119"/>
      <c r="E84" s="119"/>
      <c r="F84" s="119"/>
    </row>
    <row r="85" spans="1:7" x14ac:dyDescent="0.25">
      <c r="A85" s="119" t="s">
        <v>333</v>
      </c>
      <c r="B85" s="119"/>
      <c r="C85" s="119"/>
      <c r="D85" s="119"/>
      <c r="E85" s="119"/>
      <c r="F85" s="119"/>
      <c r="G85" s="119"/>
    </row>
    <row r="86" spans="1:7" x14ac:dyDescent="0.25">
      <c r="B86" t="s">
        <v>18</v>
      </c>
    </row>
    <row r="87" spans="1:7" x14ac:dyDescent="0.25">
      <c r="B87" t="s">
        <v>32</v>
      </c>
    </row>
    <row r="88" spans="1:7" x14ac:dyDescent="0.25">
      <c r="B88" s="12" t="s">
        <v>33</v>
      </c>
      <c r="D88" s="12">
        <v>120</v>
      </c>
    </row>
    <row r="89" spans="1:7" x14ac:dyDescent="0.25">
      <c r="B89" s="12" t="s">
        <v>34</v>
      </c>
      <c r="D89" s="12">
        <v>110</v>
      </c>
    </row>
    <row r="90" spans="1:7" x14ac:dyDescent="0.25">
      <c r="B90" s="12" t="s">
        <v>35</v>
      </c>
      <c r="D90" s="12">
        <v>130</v>
      </c>
    </row>
    <row r="91" spans="1:7" x14ac:dyDescent="0.25">
      <c r="B91" s="12" t="s">
        <v>36</v>
      </c>
      <c r="D91" s="12">
        <v>115</v>
      </c>
    </row>
    <row r="92" spans="1:7" x14ac:dyDescent="0.25">
      <c r="B92" s="12" t="s">
        <v>37</v>
      </c>
      <c r="D92" s="12">
        <v>125</v>
      </c>
    </row>
    <row r="93" spans="1:7" x14ac:dyDescent="0.25">
      <c r="B93" s="12" t="s">
        <v>38</v>
      </c>
      <c r="D93" s="12">
        <v>105</v>
      </c>
    </row>
    <row r="94" spans="1:7" x14ac:dyDescent="0.25">
      <c r="B94" s="12" t="s">
        <v>39</v>
      </c>
      <c r="D94" s="12">
        <v>135</v>
      </c>
    </row>
    <row r="95" spans="1:7" x14ac:dyDescent="0.25">
      <c r="B95" s="12" t="s">
        <v>40</v>
      </c>
      <c r="D95" s="12">
        <v>115</v>
      </c>
    </row>
    <row r="96" spans="1:7" x14ac:dyDescent="0.25">
      <c r="B96" s="12" t="s">
        <v>41</v>
      </c>
      <c r="D96" s="12">
        <v>125</v>
      </c>
    </row>
    <row r="97" spans="1:15" x14ac:dyDescent="0.25">
      <c r="B97" s="12" t="s">
        <v>42</v>
      </c>
      <c r="D97" s="12">
        <v>140</v>
      </c>
    </row>
    <row r="99" spans="1:15" x14ac:dyDescent="0.25">
      <c r="B99" s="1" t="s">
        <v>20</v>
      </c>
    </row>
    <row r="100" spans="1:15" x14ac:dyDescent="0.25">
      <c r="B100" t="s">
        <v>43</v>
      </c>
    </row>
    <row r="101" spans="1:15" x14ac:dyDescent="0.25">
      <c r="A101" s="2" t="s">
        <v>13</v>
      </c>
      <c r="B101" s="4" t="s">
        <v>46</v>
      </c>
      <c r="C101" s="5">
        <f>MAX(D88:D97)-MIN(D88:D97)</f>
        <v>35</v>
      </c>
    </row>
    <row r="103" spans="1:15" x14ac:dyDescent="0.25">
      <c r="B103" t="s">
        <v>44</v>
      </c>
    </row>
    <row r="104" spans="1:15" x14ac:dyDescent="0.25">
      <c r="A104" s="2" t="s">
        <v>13</v>
      </c>
      <c r="B104" s="4" t="s">
        <v>47</v>
      </c>
      <c r="C104" s="5">
        <f>_xlfn.VAR.S(D88:D97)</f>
        <v>123.33333333333333</v>
      </c>
    </row>
    <row r="106" spans="1:15" x14ac:dyDescent="0.25">
      <c r="B106" t="s">
        <v>45</v>
      </c>
    </row>
    <row r="107" spans="1:15" x14ac:dyDescent="0.25">
      <c r="A107" s="2" t="s">
        <v>13</v>
      </c>
      <c r="B107" s="4" t="s">
        <v>48</v>
      </c>
      <c r="C107" s="6"/>
      <c r="D107" s="5">
        <f>_xlfn.STDEV.S(D88:D97)</f>
        <v>11.105554165971787</v>
      </c>
    </row>
    <row r="110" spans="1:15" x14ac:dyDescent="0.25">
      <c r="A110" s="153" t="s">
        <v>332</v>
      </c>
      <c r="B110" s="153"/>
      <c r="C110" s="153"/>
      <c r="D110" s="153"/>
      <c r="E110" s="153"/>
      <c r="F110" s="153"/>
      <c r="G110" s="153"/>
      <c r="H110" s="153"/>
      <c r="I110" s="153"/>
      <c r="J110" s="153"/>
      <c r="K110" s="153"/>
      <c r="L110" s="153"/>
      <c r="M110" s="153"/>
      <c r="N110" s="153"/>
      <c r="O110" s="153"/>
    </row>
    <row r="111" spans="1:15" ht="16.5" x14ac:dyDescent="0.25">
      <c r="A111" s="7"/>
    </row>
    <row r="112" spans="1:15" x14ac:dyDescent="0.25">
      <c r="A112" s="8" t="s">
        <v>18</v>
      </c>
    </row>
    <row r="113" spans="1:11" x14ac:dyDescent="0.25">
      <c r="A113" s="8" t="s">
        <v>49</v>
      </c>
      <c r="B113" s="1"/>
      <c r="C113" s="1"/>
    </row>
    <row r="114" spans="1:11" x14ac:dyDescent="0.25">
      <c r="B114" s="149" t="s">
        <v>105</v>
      </c>
      <c r="C114" s="150"/>
      <c r="D114" s="150"/>
      <c r="E114" s="150"/>
      <c r="F114" s="150"/>
      <c r="G114" s="150"/>
      <c r="H114" s="150"/>
      <c r="I114" s="150"/>
      <c r="J114" s="150"/>
      <c r="K114" s="151"/>
    </row>
    <row r="115" spans="1:11" x14ac:dyDescent="0.25">
      <c r="B115" s="20">
        <v>500</v>
      </c>
      <c r="C115" s="20">
        <v>700</v>
      </c>
      <c r="D115" s="20">
        <v>400</v>
      </c>
      <c r="E115" s="20">
        <v>600</v>
      </c>
      <c r="F115" s="20">
        <v>550</v>
      </c>
      <c r="G115" s="20">
        <v>750</v>
      </c>
      <c r="H115" s="20">
        <v>650</v>
      </c>
      <c r="I115" s="20">
        <v>500</v>
      </c>
      <c r="J115" s="20">
        <v>600</v>
      </c>
      <c r="K115" s="20">
        <v>550</v>
      </c>
    </row>
    <row r="116" spans="1:11" x14ac:dyDescent="0.25">
      <c r="B116" s="20">
        <v>800</v>
      </c>
      <c r="C116" s="20">
        <v>450</v>
      </c>
      <c r="D116" s="20">
        <v>700</v>
      </c>
      <c r="E116" s="20">
        <v>550</v>
      </c>
      <c r="F116" s="20">
        <v>600</v>
      </c>
      <c r="G116" s="20">
        <v>400</v>
      </c>
      <c r="H116" s="20">
        <v>650</v>
      </c>
      <c r="I116" s="20">
        <v>500</v>
      </c>
      <c r="J116" s="20">
        <v>750</v>
      </c>
      <c r="K116" s="20">
        <v>550</v>
      </c>
    </row>
    <row r="117" spans="1:11" x14ac:dyDescent="0.25">
      <c r="B117" s="20">
        <v>700</v>
      </c>
      <c r="C117" s="20">
        <v>600</v>
      </c>
      <c r="D117" s="20">
        <v>500</v>
      </c>
      <c r="E117" s="20">
        <v>800</v>
      </c>
      <c r="F117" s="20">
        <v>550</v>
      </c>
      <c r="G117" s="20">
        <v>650</v>
      </c>
      <c r="H117" s="20">
        <v>400</v>
      </c>
      <c r="I117" s="20">
        <v>600</v>
      </c>
      <c r="J117" s="20">
        <v>750</v>
      </c>
      <c r="K117" s="20">
        <v>550</v>
      </c>
    </row>
    <row r="118" spans="1:11" x14ac:dyDescent="0.25">
      <c r="K118" s="8"/>
    </row>
    <row r="119" spans="1:11" x14ac:dyDescent="0.25">
      <c r="A119" s="8" t="s">
        <v>50</v>
      </c>
    </row>
    <row r="120" spans="1:11" x14ac:dyDescent="0.25">
      <c r="A120" s="9" t="s">
        <v>51</v>
      </c>
      <c r="K120" s="8"/>
    </row>
    <row r="121" spans="1:11" x14ac:dyDescent="0.25">
      <c r="A121" s="2" t="s">
        <v>13</v>
      </c>
      <c r="B121" s="4" t="s">
        <v>46</v>
      </c>
      <c r="C121" s="5">
        <f>MAX(B115:K117)-MIN(B115:K117)</f>
        <v>400</v>
      </c>
      <c r="K121" s="8"/>
    </row>
    <row r="122" spans="1:11" x14ac:dyDescent="0.25">
      <c r="K122" s="8"/>
    </row>
    <row r="123" spans="1:11" x14ac:dyDescent="0.25">
      <c r="A123" s="9" t="s">
        <v>52</v>
      </c>
    </row>
    <row r="124" spans="1:11" x14ac:dyDescent="0.25">
      <c r="A124" s="2" t="s">
        <v>13</v>
      </c>
      <c r="B124" s="4" t="s">
        <v>47</v>
      </c>
      <c r="C124" s="5">
        <f>_xlfn.VAR.P(B115:K117)</f>
        <v>12725</v>
      </c>
    </row>
    <row r="125" spans="1:11" ht="18" x14ac:dyDescent="0.25">
      <c r="A125" s="10"/>
    </row>
    <row r="126" spans="1:11" x14ac:dyDescent="0.25">
      <c r="A126" s="9" t="s">
        <v>53</v>
      </c>
    </row>
    <row r="127" spans="1:11" x14ac:dyDescent="0.25">
      <c r="A127" s="2" t="s">
        <v>13</v>
      </c>
      <c r="B127" s="4" t="s">
        <v>48</v>
      </c>
      <c r="C127" s="6"/>
      <c r="D127" s="72">
        <f>_xlfn.STDEV.P(B115:K117)</f>
        <v>112.80514172678478</v>
      </c>
      <c r="E127" s="5"/>
    </row>
    <row r="130" spans="1:17" x14ac:dyDescent="0.25">
      <c r="A130" s="94" t="s">
        <v>331</v>
      </c>
      <c r="B130" s="94"/>
      <c r="C130" s="94"/>
      <c r="D130" s="94"/>
      <c r="E130" s="94"/>
      <c r="F130" s="94"/>
      <c r="G130" s="94"/>
      <c r="H130" s="94"/>
      <c r="I130" s="94"/>
      <c r="J130" s="94"/>
      <c r="K130" s="94"/>
      <c r="L130" s="94"/>
      <c r="M130" s="94"/>
      <c r="N130" s="94"/>
      <c r="O130" s="94"/>
      <c r="P130" s="94"/>
      <c r="Q130" s="94"/>
    </row>
    <row r="131" spans="1:17" ht="16.5" x14ac:dyDescent="0.25">
      <c r="A131" s="7"/>
    </row>
    <row r="132" spans="1:17" x14ac:dyDescent="0.25">
      <c r="A132" s="8" t="s">
        <v>18</v>
      </c>
    </row>
    <row r="133" spans="1:17" x14ac:dyDescent="0.25">
      <c r="A133" s="8" t="s">
        <v>54</v>
      </c>
    </row>
    <row r="134" spans="1:17" ht="18" x14ac:dyDescent="0.25">
      <c r="A134" s="10"/>
      <c r="B134" s="116" t="s">
        <v>330</v>
      </c>
      <c r="C134" s="116"/>
      <c r="D134" s="116"/>
      <c r="E134" s="116"/>
      <c r="F134" s="116"/>
      <c r="G134" s="116"/>
      <c r="H134" s="116"/>
      <c r="I134" s="116"/>
      <c r="J134" s="116"/>
      <c r="K134" s="116"/>
    </row>
    <row r="135" spans="1:17" x14ac:dyDescent="0.25">
      <c r="B135" s="20">
        <v>3</v>
      </c>
      <c r="C135" s="20">
        <v>5</v>
      </c>
      <c r="D135" s="20">
        <v>2</v>
      </c>
      <c r="E135" s="20">
        <v>4</v>
      </c>
      <c r="F135" s="20">
        <v>6</v>
      </c>
      <c r="G135" s="20">
        <v>2</v>
      </c>
      <c r="H135" s="20">
        <v>3</v>
      </c>
      <c r="I135" s="20">
        <v>4</v>
      </c>
      <c r="J135" s="20">
        <v>2</v>
      </c>
      <c r="K135" s="20">
        <v>5</v>
      </c>
    </row>
    <row r="136" spans="1:17" x14ac:dyDescent="0.25">
      <c r="B136" s="20">
        <v>7</v>
      </c>
      <c r="C136" s="20">
        <v>2</v>
      </c>
      <c r="D136" s="20">
        <v>3</v>
      </c>
      <c r="E136" s="20">
        <v>4</v>
      </c>
      <c r="F136" s="20">
        <v>2</v>
      </c>
      <c r="G136" s="20">
        <v>4</v>
      </c>
      <c r="H136" s="20">
        <v>2</v>
      </c>
      <c r="I136" s="20">
        <v>3</v>
      </c>
      <c r="J136" s="20">
        <v>5</v>
      </c>
      <c r="K136" s="20">
        <v>6</v>
      </c>
      <c r="N136" s="8"/>
    </row>
    <row r="137" spans="1:17" x14ac:dyDescent="0.25">
      <c r="B137" s="20">
        <v>3</v>
      </c>
      <c r="C137" s="20">
        <v>2</v>
      </c>
      <c r="D137" s="20">
        <v>1</v>
      </c>
      <c r="E137" s="20">
        <v>4</v>
      </c>
      <c r="F137" s="20">
        <v>2</v>
      </c>
      <c r="G137" s="20">
        <v>4</v>
      </c>
      <c r="H137" s="20">
        <v>5</v>
      </c>
      <c r="I137" s="20">
        <v>3</v>
      </c>
      <c r="J137" s="20">
        <v>2</v>
      </c>
      <c r="K137" s="20">
        <v>7</v>
      </c>
      <c r="N137" s="8"/>
    </row>
    <row r="138" spans="1:17" x14ac:dyDescent="0.25">
      <c r="B138" s="20">
        <v>2</v>
      </c>
      <c r="C138" s="20">
        <v>3</v>
      </c>
      <c r="D138" s="20">
        <v>4</v>
      </c>
      <c r="E138" s="20">
        <v>5</v>
      </c>
      <c r="F138" s="20">
        <v>1</v>
      </c>
      <c r="G138" s="20">
        <v>6</v>
      </c>
      <c r="H138" s="20">
        <v>2</v>
      </c>
      <c r="I138" s="20">
        <v>4</v>
      </c>
      <c r="J138" s="20">
        <v>3</v>
      </c>
      <c r="K138" s="20">
        <v>5</v>
      </c>
      <c r="N138" s="8"/>
    </row>
    <row r="139" spans="1:17" x14ac:dyDescent="0.25">
      <c r="B139" s="20">
        <v>3</v>
      </c>
      <c r="C139" s="20">
        <v>2</v>
      </c>
      <c r="D139" s="20">
        <v>4</v>
      </c>
      <c r="E139" s="20">
        <v>2</v>
      </c>
      <c r="F139" s="20">
        <v>6</v>
      </c>
      <c r="G139" s="20">
        <v>3</v>
      </c>
      <c r="H139" s="20">
        <v>2</v>
      </c>
      <c r="I139" s="20">
        <v>4</v>
      </c>
      <c r="J139" s="20">
        <v>5</v>
      </c>
      <c r="K139" s="20">
        <v>3</v>
      </c>
      <c r="N139" s="8"/>
    </row>
    <row r="140" spans="1:17" x14ac:dyDescent="0.25">
      <c r="A140" s="8" t="s">
        <v>50</v>
      </c>
      <c r="N140" s="8"/>
    </row>
    <row r="141" spans="1:17" x14ac:dyDescent="0.25">
      <c r="A141" s="9" t="s">
        <v>55</v>
      </c>
    </row>
    <row r="142" spans="1:17" x14ac:dyDescent="0.25">
      <c r="A142" s="2" t="s">
        <v>13</v>
      </c>
      <c r="B142" s="4" t="s">
        <v>46</v>
      </c>
      <c r="C142" s="12">
        <f>MAX(B135:K139)-MIN(B135:K139)</f>
        <v>6</v>
      </c>
    </row>
    <row r="143" spans="1:17" ht="18" x14ac:dyDescent="0.25">
      <c r="A143" s="10"/>
    </row>
    <row r="144" spans="1:17" x14ac:dyDescent="0.25">
      <c r="A144" s="9" t="s">
        <v>56</v>
      </c>
    </row>
    <row r="145" spans="1:14" x14ac:dyDescent="0.25">
      <c r="A145" s="2" t="s">
        <v>13</v>
      </c>
      <c r="B145" s="4" t="s">
        <v>47</v>
      </c>
      <c r="C145" s="12">
        <f>_xlfn.VAR.S(B135:K139)</f>
        <v>2.3363265306122454</v>
      </c>
    </row>
    <row r="146" spans="1:14" ht="18" x14ac:dyDescent="0.25">
      <c r="A146" s="10"/>
    </row>
    <row r="147" spans="1:14" x14ac:dyDescent="0.25">
      <c r="A147" s="9" t="s">
        <v>57</v>
      </c>
    </row>
    <row r="148" spans="1:14" x14ac:dyDescent="0.25">
      <c r="A148" s="2" t="s">
        <v>13</v>
      </c>
      <c r="B148" s="4" t="s">
        <v>48</v>
      </c>
      <c r="C148" s="6"/>
      <c r="D148" s="12">
        <f>_xlfn.STDEV.S(B135:K139)</f>
        <v>1.5285046714394579</v>
      </c>
    </row>
    <row r="150" spans="1:14" x14ac:dyDescent="0.25">
      <c r="D150" s="1"/>
      <c r="E150" s="1"/>
    </row>
    <row r="151" spans="1:14" x14ac:dyDescent="0.25">
      <c r="A151" s="94" t="s">
        <v>329</v>
      </c>
      <c r="B151" s="94"/>
      <c r="C151" s="94"/>
      <c r="D151" s="94"/>
      <c r="E151" s="94"/>
      <c r="F151" s="94"/>
      <c r="G151" s="94"/>
      <c r="H151" s="94"/>
      <c r="I151" s="94"/>
      <c r="J151" s="94"/>
      <c r="K151" s="94"/>
      <c r="L151" s="94"/>
      <c r="M151" s="94"/>
    </row>
    <row r="152" spans="1:14" x14ac:dyDescent="0.25">
      <c r="B152" s="8" t="s">
        <v>18</v>
      </c>
      <c r="D152" s="1"/>
      <c r="E152" s="1"/>
    </row>
    <row r="153" spans="1:14" x14ac:dyDescent="0.25">
      <c r="B153" s="8" t="s">
        <v>58</v>
      </c>
      <c r="D153" s="1"/>
      <c r="E153" s="1"/>
    </row>
    <row r="154" spans="1:14" x14ac:dyDescent="0.25">
      <c r="B154" s="8"/>
      <c r="D154" s="1"/>
      <c r="E154" s="1"/>
    </row>
    <row r="155" spans="1:14" s="34" customFormat="1" x14ac:dyDescent="0.25">
      <c r="A155" s="20" t="s">
        <v>328</v>
      </c>
      <c r="B155" s="29">
        <v>1</v>
      </c>
      <c r="C155" s="20">
        <v>2</v>
      </c>
      <c r="D155" s="20">
        <v>3</v>
      </c>
      <c r="E155" s="20">
        <v>4</v>
      </c>
      <c r="F155" s="20">
        <v>5</v>
      </c>
      <c r="G155" s="20">
        <v>8</v>
      </c>
      <c r="H155" s="20">
        <v>7</v>
      </c>
      <c r="I155" s="20">
        <v>8</v>
      </c>
      <c r="J155" s="20">
        <v>9</v>
      </c>
      <c r="K155" s="20">
        <v>10</v>
      </c>
      <c r="L155" s="20">
        <v>11</v>
      </c>
      <c r="M155" s="20">
        <v>12</v>
      </c>
    </row>
    <row r="156" spans="1:14" s="34" customFormat="1" x14ac:dyDescent="0.25">
      <c r="A156" s="20" t="s">
        <v>327</v>
      </c>
      <c r="B156" s="20">
        <v>120</v>
      </c>
      <c r="C156" s="20">
        <v>150</v>
      </c>
      <c r="D156" s="20">
        <v>110</v>
      </c>
      <c r="E156" s="20">
        <v>135</v>
      </c>
      <c r="F156" s="20">
        <v>125</v>
      </c>
      <c r="G156" s="20">
        <v>140</v>
      </c>
      <c r="H156" s="20">
        <v>130</v>
      </c>
      <c r="I156" s="20">
        <v>155</v>
      </c>
      <c r="J156" s="20">
        <v>115</v>
      </c>
      <c r="K156" s="20">
        <v>145</v>
      </c>
      <c r="L156" s="20">
        <v>135</v>
      </c>
      <c r="M156" s="20">
        <v>130</v>
      </c>
    </row>
    <row r="158" spans="1:14" x14ac:dyDescent="0.25">
      <c r="A158" s="8" t="s">
        <v>50</v>
      </c>
      <c r="N158" s="8"/>
    </row>
    <row r="159" spans="1:14" ht="18" x14ac:dyDescent="0.25">
      <c r="A159" s="9" t="s">
        <v>59</v>
      </c>
      <c r="N159" s="10"/>
    </row>
    <row r="160" spans="1:14" ht="18" x14ac:dyDescent="0.25">
      <c r="A160" s="2" t="s">
        <v>13</v>
      </c>
      <c r="B160" s="14">
        <f>AVERAGE(B156:M156)</f>
        <v>132.5</v>
      </c>
      <c r="N160" s="10"/>
    </row>
    <row r="161" spans="1:15" ht="18" x14ac:dyDescent="0.25">
      <c r="A161" s="9"/>
      <c r="N161" s="10"/>
    </row>
    <row r="162" spans="1:15" x14ac:dyDescent="0.25">
      <c r="A162" s="9" t="s">
        <v>60</v>
      </c>
    </row>
    <row r="163" spans="1:15" x14ac:dyDescent="0.25">
      <c r="A163" s="2" t="s">
        <v>13</v>
      </c>
      <c r="B163" s="12">
        <f>MAX(B156:M156)-MIN(B156:M156)</f>
        <v>45</v>
      </c>
    </row>
    <row r="166" spans="1:15" x14ac:dyDescent="0.25">
      <c r="A166" s="94" t="s">
        <v>326</v>
      </c>
      <c r="B166" s="94"/>
      <c r="C166" s="94"/>
      <c r="D166" s="94"/>
      <c r="E166" s="94"/>
      <c r="F166" s="94"/>
      <c r="G166" s="94"/>
      <c r="H166" s="94"/>
      <c r="I166" s="94"/>
      <c r="J166" s="94"/>
      <c r="K166" s="94"/>
      <c r="L166" s="94"/>
      <c r="M166" s="94"/>
      <c r="N166" s="94"/>
    </row>
    <row r="167" spans="1:15" ht="16.5" x14ac:dyDescent="0.25">
      <c r="A167" s="7"/>
    </row>
    <row r="168" spans="1:15" x14ac:dyDescent="0.25">
      <c r="A168" s="8" t="s">
        <v>18</v>
      </c>
    </row>
    <row r="169" spans="1:15" x14ac:dyDescent="0.25">
      <c r="A169" s="8" t="s">
        <v>61</v>
      </c>
    </row>
    <row r="170" spans="1:15" ht="18" x14ac:dyDescent="0.25">
      <c r="A170" s="10"/>
      <c r="B170" s="20">
        <v>8</v>
      </c>
      <c r="C170" s="20">
        <v>7</v>
      </c>
      <c r="D170" s="20">
        <v>9</v>
      </c>
      <c r="E170" s="20">
        <v>6</v>
      </c>
      <c r="F170" s="20">
        <v>7</v>
      </c>
      <c r="G170" s="20">
        <v>8</v>
      </c>
      <c r="H170" s="20">
        <v>9</v>
      </c>
      <c r="I170" s="20">
        <v>8</v>
      </c>
      <c r="J170" s="20">
        <v>7</v>
      </c>
      <c r="K170" s="20">
        <v>6</v>
      </c>
    </row>
    <row r="171" spans="1:15" x14ac:dyDescent="0.25">
      <c r="B171" s="20">
        <v>8</v>
      </c>
      <c r="C171" s="20">
        <v>9</v>
      </c>
      <c r="D171" s="20">
        <v>7</v>
      </c>
      <c r="E171" s="20">
        <v>8</v>
      </c>
      <c r="F171" s="20">
        <v>7</v>
      </c>
      <c r="G171" s="20">
        <v>6</v>
      </c>
      <c r="H171" s="20">
        <v>8</v>
      </c>
      <c r="I171" s="20">
        <v>9</v>
      </c>
      <c r="J171" s="20">
        <v>6</v>
      </c>
      <c r="K171" s="20">
        <v>7</v>
      </c>
      <c r="O171" s="8"/>
    </row>
    <row r="172" spans="1:15" x14ac:dyDescent="0.25">
      <c r="B172" s="20">
        <v>8</v>
      </c>
      <c r="C172" s="20">
        <v>9</v>
      </c>
      <c r="D172" s="20">
        <v>7</v>
      </c>
      <c r="E172" s="20">
        <v>6</v>
      </c>
      <c r="F172" s="20">
        <v>7</v>
      </c>
      <c r="G172" s="20">
        <v>8</v>
      </c>
      <c r="H172" s="20">
        <v>9</v>
      </c>
      <c r="I172" s="20">
        <v>8</v>
      </c>
      <c r="J172" s="20">
        <v>7</v>
      </c>
      <c r="K172" s="20">
        <v>6</v>
      </c>
      <c r="O172" s="8"/>
    </row>
    <row r="173" spans="1:15" x14ac:dyDescent="0.25">
      <c r="B173" s="20">
        <v>9</v>
      </c>
      <c r="C173" s="20">
        <v>8</v>
      </c>
      <c r="D173" s="20">
        <v>7</v>
      </c>
      <c r="E173" s="20">
        <v>6</v>
      </c>
      <c r="F173" s="20">
        <v>8</v>
      </c>
      <c r="G173" s="20">
        <v>9</v>
      </c>
      <c r="H173" s="20">
        <v>7</v>
      </c>
      <c r="I173" s="20">
        <v>8</v>
      </c>
      <c r="J173" s="20">
        <v>7</v>
      </c>
      <c r="K173" s="20">
        <v>6</v>
      </c>
      <c r="O173" s="8"/>
    </row>
    <row r="174" spans="1:15" x14ac:dyDescent="0.25">
      <c r="B174" s="20">
        <v>9</v>
      </c>
      <c r="C174" s="20">
        <v>8</v>
      </c>
      <c r="D174" s="20">
        <v>7</v>
      </c>
      <c r="E174" s="20">
        <v>6</v>
      </c>
      <c r="F174" s="20">
        <v>7</v>
      </c>
      <c r="G174" s="20">
        <v>8</v>
      </c>
      <c r="H174" s="20">
        <v>9</v>
      </c>
      <c r="I174" s="20">
        <v>8</v>
      </c>
      <c r="J174" s="20">
        <v>7</v>
      </c>
      <c r="K174" s="20">
        <v>6</v>
      </c>
      <c r="O174" s="8"/>
    </row>
    <row r="175" spans="1:15" x14ac:dyDescent="0.25">
      <c r="A175" s="8" t="s">
        <v>50</v>
      </c>
      <c r="O175" s="8"/>
    </row>
    <row r="176" spans="1:15" x14ac:dyDescent="0.25">
      <c r="A176" s="9" t="s">
        <v>62</v>
      </c>
    </row>
    <row r="177" spans="1:14" x14ac:dyDescent="0.25">
      <c r="A177" s="2" t="s">
        <v>13</v>
      </c>
      <c r="B177" s="20">
        <f>AVERAGE(B170:K174)</f>
        <v>7.5</v>
      </c>
    </row>
    <row r="178" spans="1:14" x14ac:dyDescent="0.25">
      <c r="A178" s="9"/>
    </row>
    <row r="179" spans="1:14" x14ac:dyDescent="0.25">
      <c r="A179" s="9" t="s">
        <v>63</v>
      </c>
    </row>
    <row r="180" spans="1:14" x14ac:dyDescent="0.25">
      <c r="A180" s="2" t="s">
        <v>13</v>
      </c>
      <c r="B180" s="20">
        <f>STDEV(B170:K174)</f>
        <v>1.0350983390135313</v>
      </c>
    </row>
    <row r="184" spans="1:14" x14ac:dyDescent="0.25">
      <c r="A184" s="94" t="s">
        <v>325</v>
      </c>
      <c r="B184" s="94"/>
      <c r="C184" s="94"/>
      <c r="D184" s="94"/>
      <c r="E184" s="94"/>
      <c r="F184" s="94"/>
      <c r="G184" s="94"/>
      <c r="H184" s="94"/>
      <c r="I184" s="94"/>
      <c r="J184" s="94"/>
      <c r="K184" s="94"/>
      <c r="L184" s="94"/>
      <c r="M184" s="94"/>
    </row>
    <row r="185" spans="1:14" x14ac:dyDescent="0.25">
      <c r="A185" s="8" t="s">
        <v>18</v>
      </c>
    </row>
    <row r="186" spans="1:14" x14ac:dyDescent="0.25">
      <c r="A186" s="8" t="s">
        <v>64</v>
      </c>
    </row>
    <row r="187" spans="1:14" x14ac:dyDescent="0.25">
      <c r="B187" s="20">
        <v>10</v>
      </c>
      <c r="C187" s="20">
        <v>15</v>
      </c>
      <c r="D187" s="20">
        <v>12</v>
      </c>
      <c r="E187" s="20">
        <v>18</v>
      </c>
      <c r="F187" s="20">
        <v>20</v>
      </c>
      <c r="G187" s="20">
        <v>25</v>
      </c>
      <c r="H187" s="20">
        <v>8</v>
      </c>
      <c r="I187" s="20">
        <v>14</v>
      </c>
      <c r="J187" s="20">
        <v>16</v>
      </c>
      <c r="K187" s="20">
        <v>22</v>
      </c>
    </row>
    <row r="188" spans="1:14" x14ac:dyDescent="0.25">
      <c r="B188" s="20">
        <v>9</v>
      </c>
      <c r="C188" s="20">
        <v>17</v>
      </c>
      <c r="D188" s="20">
        <v>11</v>
      </c>
      <c r="E188" s="20">
        <v>13</v>
      </c>
      <c r="F188" s="20">
        <v>19</v>
      </c>
      <c r="G188" s="20">
        <v>23</v>
      </c>
      <c r="H188" s="20">
        <v>21</v>
      </c>
      <c r="I188" s="20">
        <v>16</v>
      </c>
      <c r="J188" s="20">
        <v>24</v>
      </c>
      <c r="K188" s="20">
        <v>27</v>
      </c>
      <c r="N188" s="8"/>
    </row>
    <row r="189" spans="1:14" x14ac:dyDescent="0.25">
      <c r="B189" s="20">
        <v>13</v>
      </c>
      <c r="C189" s="20">
        <v>10</v>
      </c>
      <c r="D189" s="20">
        <v>18</v>
      </c>
      <c r="E189" s="20">
        <v>16</v>
      </c>
      <c r="F189" s="20">
        <v>12</v>
      </c>
      <c r="G189" s="20">
        <v>14</v>
      </c>
      <c r="H189" s="20">
        <v>19</v>
      </c>
      <c r="I189" s="20">
        <v>21</v>
      </c>
      <c r="J189" s="20">
        <v>11</v>
      </c>
      <c r="K189" s="20">
        <v>17</v>
      </c>
      <c r="N189" s="8"/>
    </row>
    <row r="190" spans="1:14" x14ac:dyDescent="0.25">
      <c r="B190" s="20">
        <v>15</v>
      </c>
      <c r="C190" s="20">
        <v>20</v>
      </c>
      <c r="D190" s="20">
        <v>26</v>
      </c>
      <c r="E190" s="20">
        <v>13</v>
      </c>
      <c r="F190" s="20">
        <v>12</v>
      </c>
      <c r="G190" s="20">
        <v>14</v>
      </c>
      <c r="H190" s="20">
        <v>22</v>
      </c>
      <c r="I190" s="20">
        <v>19</v>
      </c>
      <c r="J190" s="20">
        <v>16</v>
      </c>
      <c r="K190" s="20">
        <v>11</v>
      </c>
      <c r="N190" s="8"/>
    </row>
    <row r="191" spans="1:14" x14ac:dyDescent="0.25">
      <c r="B191" s="20">
        <v>25</v>
      </c>
      <c r="C191" s="20">
        <v>18</v>
      </c>
      <c r="D191" s="20">
        <v>16</v>
      </c>
      <c r="E191" s="20">
        <v>13</v>
      </c>
      <c r="F191" s="20">
        <v>21</v>
      </c>
      <c r="G191" s="20">
        <v>20</v>
      </c>
      <c r="H191" s="20">
        <v>15</v>
      </c>
      <c r="I191" s="20">
        <v>12</v>
      </c>
      <c r="J191" s="20">
        <v>19</v>
      </c>
      <c r="K191" s="20">
        <v>17</v>
      </c>
      <c r="N191" s="8"/>
    </row>
    <row r="192" spans="1:14" x14ac:dyDescent="0.25">
      <c r="B192" s="20">
        <v>14</v>
      </c>
      <c r="C192" s="20">
        <v>16</v>
      </c>
      <c r="D192" s="20">
        <v>23</v>
      </c>
      <c r="E192" s="20">
        <v>18</v>
      </c>
      <c r="F192" s="20">
        <v>15</v>
      </c>
      <c r="G192" s="20">
        <v>11</v>
      </c>
      <c r="H192" s="20">
        <v>19</v>
      </c>
      <c r="I192" s="20">
        <v>22</v>
      </c>
      <c r="J192" s="20">
        <v>17</v>
      </c>
      <c r="K192" s="20">
        <v>12</v>
      </c>
      <c r="N192" s="8"/>
    </row>
    <row r="193" spans="1:14" x14ac:dyDescent="0.25">
      <c r="B193" s="20">
        <v>16</v>
      </c>
      <c r="C193" s="20">
        <v>14</v>
      </c>
      <c r="D193" s="20">
        <v>18</v>
      </c>
      <c r="E193" s="20">
        <v>20</v>
      </c>
      <c r="F193" s="20">
        <v>25</v>
      </c>
      <c r="G193" s="20">
        <v>13</v>
      </c>
      <c r="H193" s="20">
        <v>11</v>
      </c>
      <c r="I193" s="20">
        <v>22</v>
      </c>
      <c r="J193" s="20">
        <v>19</v>
      </c>
      <c r="K193" s="20">
        <v>17</v>
      </c>
      <c r="N193" s="8"/>
    </row>
    <row r="194" spans="1:14" x14ac:dyDescent="0.25">
      <c r="B194" s="20">
        <v>15</v>
      </c>
      <c r="C194" s="20">
        <v>16</v>
      </c>
      <c r="D194" s="20">
        <v>13</v>
      </c>
      <c r="E194" s="20">
        <v>14</v>
      </c>
      <c r="F194" s="20">
        <v>18</v>
      </c>
      <c r="G194" s="20">
        <v>20</v>
      </c>
      <c r="H194" s="20">
        <v>19</v>
      </c>
      <c r="I194" s="20">
        <v>21</v>
      </c>
      <c r="J194" s="20">
        <v>17</v>
      </c>
      <c r="K194" s="20">
        <v>12</v>
      </c>
      <c r="N194" s="8"/>
    </row>
    <row r="195" spans="1:14" x14ac:dyDescent="0.25">
      <c r="B195" s="20">
        <v>15</v>
      </c>
      <c r="C195" s="20">
        <v>13</v>
      </c>
      <c r="D195" s="20">
        <v>16</v>
      </c>
      <c r="E195" s="20">
        <v>14</v>
      </c>
      <c r="F195" s="20">
        <v>22</v>
      </c>
      <c r="G195" s="20">
        <v>21</v>
      </c>
      <c r="H195" s="20">
        <v>19</v>
      </c>
      <c r="I195" s="20">
        <v>18</v>
      </c>
      <c r="J195" s="20">
        <v>16</v>
      </c>
      <c r="K195" s="20">
        <v>11</v>
      </c>
      <c r="N195" s="8"/>
    </row>
    <row r="196" spans="1:14" x14ac:dyDescent="0.25">
      <c r="B196" s="20">
        <v>12</v>
      </c>
      <c r="C196" s="20">
        <v>14</v>
      </c>
      <c r="D196" s="20">
        <v>12</v>
      </c>
      <c r="E196" s="20">
        <v>20</v>
      </c>
      <c r="F196" s="20">
        <v>23</v>
      </c>
      <c r="G196" s="20">
        <v>19</v>
      </c>
      <c r="H196" s="20">
        <v>15</v>
      </c>
      <c r="I196" s="20">
        <v>16</v>
      </c>
      <c r="J196" s="20">
        <v>13</v>
      </c>
      <c r="K196" s="20">
        <v>18</v>
      </c>
      <c r="N196" s="8"/>
    </row>
    <row r="197" spans="1:14" x14ac:dyDescent="0.25">
      <c r="A197" s="8" t="s">
        <v>50</v>
      </c>
      <c r="N197" s="8"/>
    </row>
    <row r="198" spans="1:14" x14ac:dyDescent="0.25">
      <c r="A198" s="8" t="s">
        <v>65</v>
      </c>
    </row>
    <row r="199" spans="1:14" x14ac:dyDescent="0.25">
      <c r="A199" s="2" t="s">
        <v>13</v>
      </c>
      <c r="B199" s="12">
        <f>AVERAGE(B187:K196)</f>
        <v>16.690000000000001</v>
      </c>
    </row>
    <row r="200" spans="1:14" x14ac:dyDescent="0.25">
      <c r="A200" s="8"/>
    </row>
    <row r="201" spans="1:14" x14ac:dyDescent="0.25">
      <c r="A201" s="8" t="s">
        <v>66</v>
      </c>
    </row>
    <row r="202" spans="1:14" x14ac:dyDescent="0.25">
      <c r="A202" s="2" t="s">
        <v>13</v>
      </c>
      <c r="B202" s="12">
        <f>MAX(B187:K196)-MIN(B187:K196)</f>
        <v>19</v>
      </c>
    </row>
    <row r="203" spans="1:14" x14ac:dyDescent="0.25">
      <c r="A203" s="8"/>
    </row>
    <row r="204" spans="1:14" x14ac:dyDescent="0.25">
      <c r="A204" s="8" t="s">
        <v>67</v>
      </c>
    </row>
    <row r="205" spans="1:14" x14ac:dyDescent="0.25">
      <c r="A205" s="2" t="s">
        <v>13</v>
      </c>
      <c r="B205" s="12">
        <f>_xlfn.STDEV.S(B187:K196)</f>
        <v>4.1698654388094791</v>
      </c>
    </row>
    <row r="209" spans="1:14" x14ac:dyDescent="0.25">
      <c r="A209" s="94" t="s">
        <v>324</v>
      </c>
      <c r="B209" s="94"/>
      <c r="C209" s="94"/>
      <c r="D209" s="94"/>
      <c r="E209" s="94"/>
      <c r="F209" s="94"/>
      <c r="G209" s="94"/>
      <c r="H209" s="94"/>
      <c r="I209" s="94"/>
      <c r="J209" s="94"/>
      <c r="K209" s="94"/>
      <c r="L209" s="94"/>
      <c r="M209" s="94"/>
      <c r="N209" s="94"/>
    </row>
    <row r="210" spans="1:14" x14ac:dyDescent="0.25">
      <c r="A210" s="8" t="s">
        <v>18</v>
      </c>
    </row>
    <row r="211" spans="1:14" x14ac:dyDescent="0.25">
      <c r="A211" s="8" t="s">
        <v>68</v>
      </c>
    </row>
    <row r="212" spans="1:14" x14ac:dyDescent="0.25">
      <c r="A212" s="69" t="s">
        <v>69</v>
      </c>
      <c r="B212" s="62">
        <v>30</v>
      </c>
      <c r="C212" s="62">
        <v>8</v>
      </c>
      <c r="D212" s="62">
        <v>33</v>
      </c>
      <c r="E212" s="62">
        <v>28</v>
      </c>
      <c r="F212" s="62">
        <v>31</v>
      </c>
      <c r="G212" s="62">
        <v>30</v>
      </c>
      <c r="H212" s="62">
        <v>29</v>
      </c>
      <c r="I212" s="62">
        <v>30</v>
      </c>
      <c r="J212" s="62">
        <v>32</v>
      </c>
      <c r="K212" s="63">
        <v>31</v>
      </c>
    </row>
    <row r="213" spans="1:14" x14ac:dyDescent="0.25">
      <c r="A213" s="70" t="s">
        <v>70</v>
      </c>
      <c r="B213" s="34">
        <v>25</v>
      </c>
      <c r="C213" s="34">
        <v>8</v>
      </c>
      <c r="D213" s="34">
        <v>26</v>
      </c>
      <c r="E213" s="34">
        <v>23</v>
      </c>
      <c r="F213" s="34">
        <v>28</v>
      </c>
      <c r="G213" s="34">
        <v>24</v>
      </c>
      <c r="H213" s="34">
        <v>26</v>
      </c>
      <c r="I213" s="34">
        <v>25</v>
      </c>
      <c r="J213" s="34">
        <v>27</v>
      </c>
      <c r="K213" s="65">
        <v>28</v>
      </c>
    </row>
    <row r="214" spans="1:14" x14ac:dyDescent="0.25">
      <c r="A214" s="70" t="s">
        <v>71</v>
      </c>
      <c r="B214" s="34">
        <v>22</v>
      </c>
      <c r="C214" s="34">
        <v>23</v>
      </c>
      <c r="D214" s="34">
        <v>20</v>
      </c>
      <c r="E214" s="34">
        <v>25</v>
      </c>
      <c r="F214" s="34">
        <v>21</v>
      </c>
      <c r="G214" s="34">
        <v>24</v>
      </c>
      <c r="H214" s="34">
        <v>23</v>
      </c>
      <c r="I214" s="34">
        <v>22</v>
      </c>
      <c r="J214" s="34">
        <v>25</v>
      </c>
      <c r="K214" s="65">
        <v>24</v>
      </c>
    </row>
    <row r="215" spans="1:14" x14ac:dyDescent="0.25">
      <c r="A215" s="70" t="s">
        <v>72</v>
      </c>
      <c r="B215" s="34">
        <v>18</v>
      </c>
      <c r="C215" s="34">
        <v>17</v>
      </c>
      <c r="D215" s="34">
        <v>19</v>
      </c>
      <c r="E215" s="34">
        <v>20</v>
      </c>
      <c r="F215" s="34">
        <v>21</v>
      </c>
      <c r="G215" s="34">
        <v>18</v>
      </c>
      <c r="H215" s="34">
        <v>19</v>
      </c>
      <c r="I215" s="34">
        <v>17</v>
      </c>
      <c r="J215" s="34">
        <v>20</v>
      </c>
      <c r="K215" s="65">
        <v>19</v>
      </c>
    </row>
    <row r="216" spans="1:14" x14ac:dyDescent="0.25">
      <c r="A216" s="71" t="s">
        <v>73</v>
      </c>
      <c r="B216" s="67">
        <v>35</v>
      </c>
      <c r="C216" s="67">
        <v>36</v>
      </c>
      <c r="D216" s="67">
        <v>34</v>
      </c>
      <c r="E216" s="67">
        <v>35</v>
      </c>
      <c r="F216" s="67">
        <v>33</v>
      </c>
      <c r="G216" s="67">
        <v>34</v>
      </c>
      <c r="H216" s="67">
        <v>32</v>
      </c>
      <c r="I216" s="67">
        <v>33</v>
      </c>
      <c r="J216" s="67">
        <v>36</v>
      </c>
      <c r="K216" s="68">
        <v>34</v>
      </c>
    </row>
    <row r="218" spans="1:14" x14ac:dyDescent="0.25">
      <c r="A218" s="8" t="s">
        <v>50</v>
      </c>
    </row>
    <row r="219" spans="1:14" x14ac:dyDescent="0.25">
      <c r="A219" s="8" t="s">
        <v>75</v>
      </c>
      <c r="K219" s="8"/>
    </row>
    <row r="220" spans="1:14" x14ac:dyDescent="0.25">
      <c r="A220" s="9" t="s">
        <v>74</v>
      </c>
      <c r="K220" s="8"/>
    </row>
    <row r="221" spans="1:14" x14ac:dyDescent="0.25">
      <c r="A221" s="8" t="s">
        <v>76</v>
      </c>
      <c r="K221" s="8"/>
    </row>
    <row r="222" spans="1:14" x14ac:dyDescent="0.25">
      <c r="A222" s="15" t="s">
        <v>13</v>
      </c>
      <c r="K222" s="8"/>
    </row>
    <row r="223" spans="1:14" x14ac:dyDescent="0.25">
      <c r="B223" s="78" t="s">
        <v>69</v>
      </c>
      <c r="C223" s="78" t="s">
        <v>70</v>
      </c>
      <c r="D223" s="78" t="s">
        <v>71</v>
      </c>
      <c r="E223" s="78" t="s">
        <v>72</v>
      </c>
      <c r="F223" s="78" t="s">
        <v>73</v>
      </c>
      <c r="K223" s="8"/>
    </row>
    <row r="224" spans="1:14" x14ac:dyDescent="0.25">
      <c r="A224" s="26" t="s">
        <v>106</v>
      </c>
      <c r="B224" s="29">
        <f>AVERAGE(B212:K212)</f>
        <v>28.2</v>
      </c>
      <c r="C224" s="20">
        <f>AVERAGE(B213:K213)</f>
        <v>24</v>
      </c>
      <c r="D224" s="20">
        <f>AVERAGE(B214:K214)</f>
        <v>22.9</v>
      </c>
      <c r="E224" s="20">
        <f>AVERAGE(B215:K215)</f>
        <v>18.8</v>
      </c>
      <c r="F224" s="20">
        <f>AVERAGE(B216:K216)</f>
        <v>34.200000000000003</v>
      </c>
      <c r="K224" s="8"/>
    </row>
    <row r="225" spans="1:14" x14ac:dyDescent="0.25">
      <c r="A225" s="26" t="s">
        <v>46</v>
      </c>
      <c r="B225" s="20">
        <f>MAX(B212:K212)-MIN(B212:K212)</f>
        <v>25</v>
      </c>
      <c r="C225" s="20">
        <f>MAX(B213:K213)-MIN(B213:K213)</f>
        <v>20</v>
      </c>
      <c r="D225" s="20">
        <f>MAX(B214:K214)-MIN(B214:K214)</f>
        <v>5</v>
      </c>
      <c r="E225" s="20">
        <f>MAX(B215:K215)-MIN(B215:K215)</f>
        <v>4</v>
      </c>
      <c r="F225" s="20">
        <f>MAX(B216:K216)-MIN(B216:K216)</f>
        <v>4</v>
      </c>
      <c r="K225" s="8"/>
    </row>
    <row r="226" spans="1:14" x14ac:dyDescent="0.25">
      <c r="A226" s="26" t="s">
        <v>47</v>
      </c>
      <c r="B226" s="20">
        <f>_xlfn.VAR.S(B212:K212)</f>
        <v>52.400000000000041</v>
      </c>
      <c r="C226" s="20">
        <f>_xlfn.VAR.S(B213:K213)</f>
        <v>34.222222222222221</v>
      </c>
      <c r="D226" s="20">
        <f>_xlfn.VAR.S(B214:K214)</f>
        <v>2.7666666666666675</v>
      </c>
      <c r="E226" s="20">
        <f>_xlfn.VAR.S(B215:K215)</f>
        <v>1.7333333333333332</v>
      </c>
      <c r="F226" s="20">
        <f>_xlfn.VAR.S(B216:K216)</f>
        <v>1.7333333333333332</v>
      </c>
      <c r="K226" s="8"/>
    </row>
    <row r="227" spans="1:14" x14ac:dyDescent="0.25">
      <c r="K227" s="8"/>
    </row>
    <row r="228" spans="1:14" ht="18" x14ac:dyDescent="0.25">
      <c r="I228" s="152"/>
      <c r="J228" s="152"/>
      <c r="K228" s="152"/>
    </row>
    <row r="229" spans="1:14" ht="20.25" x14ac:dyDescent="0.25">
      <c r="D229" s="95" t="s">
        <v>77</v>
      </c>
      <c r="E229" s="96"/>
      <c r="F229" s="96"/>
      <c r="G229" s="97"/>
      <c r="K229" s="10"/>
    </row>
    <row r="230" spans="1:14" ht="16.5" x14ac:dyDescent="0.25">
      <c r="B230" s="11"/>
    </row>
    <row r="232" spans="1:14" x14ac:dyDescent="0.25">
      <c r="A232" s="94" t="s">
        <v>323</v>
      </c>
      <c r="B232" s="94"/>
      <c r="C232" s="94"/>
      <c r="D232" s="94"/>
      <c r="E232" s="94"/>
      <c r="F232" s="94"/>
      <c r="G232" s="94"/>
      <c r="H232" s="94"/>
      <c r="I232" s="94"/>
      <c r="J232" s="94"/>
      <c r="K232" s="94"/>
      <c r="L232" s="94"/>
      <c r="M232" s="94"/>
    </row>
    <row r="233" spans="1:14" ht="16.5" x14ac:dyDescent="0.25">
      <c r="A233" s="7"/>
    </row>
    <row r="234" spans="1:14" x14ac:dyDescent="0.25">
      <c r="A234" s="8" t="s">
        <v>18</v>
      </c>
    </row>
    <row r="235" spans="1:14" x14ac:dyDescent="0.25">
      <c r="A235" s="8" t="s">
        <v>78</v>
      </c>
    </row>
    <row r="236" spans="1:14" x14ac:dyDescent="0.25">
      <c r="A236" s="8"/>
      <c r="B236" s="149" t="s">
        <v>322</v>
      </c>
      <c r="C236" s="150"/>
      <c r="D236" s="150"/>
      <c r="E236" s="150"/>
      <c r="F236" s="150"/>
      <c r="G236" s="150"/>
      <c r="H236" s="150"/>
      <c r="I236" s="150"/>
      <c r="J236" s="150"/>
      <c r="K236" s="151"/>
    </row>
    <row r="237" spans="1:14" ht="18" x14ac:dyDescent="0.25">
      <c r="A237" s="10"/>
      <c r="B237" s="20">
        <v>28</v>
      </c>
      <c r="C237" s="20">
        <v>32</v>
      </c>
      <c r="D237" s="20">
        <v>35</v>
      </c>
      <c r="E237" s="20">
        <v>40</v>
      </c>
      <c r="F237" s="20">
        <v>42</v>
      </c>
      <c r="G237" s="20">
        <v>28</v>
      </c>
      <c r="H237" s="20">
        <v>33</v>
      </c>
      <c r="I237" s="20">
        <v>38</v>
      </c>
      <c r="J237" s="20">
        <v>30</v>
      </c>
      <c r="K237" s="20">
        <v>41</v>
      </c>
    </row>
    <row r="238" spans="1:14" x14ac:dyDescent="0.25">
      <c r="B238" s="20">
        <v>37</v>
      </c>
      <c r="C238" s="20">
        <v>31</v>
      </c>
      <c r="D238" s="20">
        <v>34</v>
      </c>
      <c r="E238" s="20">
        <v>29</v>
      </c>
      <c r="F238" s="20">
        <v>36</v>
      </c>
      <c r="G238" s="20">
        <v>43</v>
      </c>
      <c r="H238" s="20">
        <v>39</v>
      </c>
      <c r="I238" s="20">
        <v>27</v>
      </c>
      <c r="J238" s="20">
        <v>35</v>
      </c>
      <c r="K238" s="20">
        <v>31</v>
      </c>
      <c r="N238" s="8"/>
    </row>
    <row r="239" spans="1:14" x14ac:dyDescent="0.25">
      <c r="B239" s="20">
        <v>39</v>
      </c>
      <c r="C239" s="20">
        <v>45</v>
      </c>
      <c r="D239" s="20">
        <v>29</v>
      </c>
      <c r="E239" s="20">
        <v>33</v>
      </c>
      <c r="F239" s="20">
        <v>37</v>
      </c>
      <c r="G239" s="20">
        <v>40</v>
      </c>
      <c r="H239" s="20">
        <v>36</v>
      </c>
      <c r="I239" s="20">
        <v>29</v>
      </c>
      <c r="J239" s="20">
        <v>31</v>
      </c>
      <c r="K239" s="20">
        <v>38</v>
      </c>
      <c r="N239" s="8"/>
    </row>
    <row r="240" spans="1:14" x14ac:dyDescent="0.25">
      <c r="B240" s="20">
        <v>35</v>
      </c>
      <c r="C240" s="20">
        <v>44</v>
      </c>
      <c r="D240" s="20">
        <v>32</v>
      </c>
      <c r="E240" s="20">
        <v>39</v>
      </c>
      <c r="F240" s="20">
        <v>36</v>
      </c>
      <c r="G240" s="20">
        <v>30</v>
      </c>
      <c r="H240" s="20">
        <v>33</v>
      </c>
      <c r="I240" s="20">
        <v>28</v>
      </c>
      <c r="J240" s="20">
        <v>41</v>
      </c>
      <c r="K240" s="20">
        <v>35</v>
      </c>
      <c r="N240" s="8"/>
    </row>
    <row r="241" spans="1:14" x14ac:dyDescent="0.25">
      <c r="B241" s="20">
        <v>31</v>
      </c>
      <c r="C241" s="20">
        <v>37</v>
      </c>
      <c r="D241" s="20">
        <v>42</v>
      </c>
      <c r="E241" s="20">
        <v>29</v>
      </c>
      <c r="F241" s="20">
        <v>34</v>
      </c>
      <c r="G241" s="20">
        <v>40</v>
      </c>
      <c r="H241" s="20">
        <v>31</v>
      </c>
      <c r="I241" s="20">
        <v>33</v>
      </c>
      <c r="J241" s="20">
        <v>38</v>
      </c>
      <c r="K241" s="20">
        <v>36</v>
      </c>
      <c r="N241" s="8"/>
    </row>
    <row r="242" spans="1:14" x14ac:dyDescent="0.25">
      <c r="B242" s="20">
        <v>39</v>
      </c>
      <c r="C242" s="20">
        <v>27</v>
      </c>
      <c r="D242" s="20">
        <v>35</v>
      </c>
      <c r="E242" s="20">
        <v>30</v>
      </c>
      <c r="F242" s="20">
        <v>43</v>
      </c>
      <c r="G242" s="20">
        <v>29</v>
      </c>
      <c r="H242" s="20">
        <v>32</v>
      </c>
      <c r="I242" s="20">
        <v>36</v>
      </c>
      <c r="J242" s="20">
        <v>31</v>
      </c>
      <c r="K242" s="20">
        <v>40</v>
      </c>
      <c r="N242" s="8"/>
    </row>
    <row r="243" spans="1:14" x14ac:dyDescent="0.25">
      <c r="B243" s="20">
        <v>38</v>
      </c>
      <c r="C243" s="20">
        <v>44</v>
      </c>
      <c r="D243" s="20">
        <v>37</v>
      </c>
      <c r="E243" s="20">
        <v>33</v>
      </c>
      <c r="F243" s="20">
        <v>35</v>
      </c>
      <c r="G243" s="20">
        <v>41</v>
      </c>
      <c r="H243" s="20">
        <v>30</v>
      </c>
      <c r="I243" s="20">
        <v>31</v>
      </c>
      <c r="J243" s="20">
        <v>39</v>
      </c>
      <c r="K243" s="20">
        <v>28</v>
      </c>
      <c r="N243" s="8"/>
    </row>
    <row r="244" spans="1:14" x14ac:dyDescent="0.25">
      <c r="B244" s="20">
        <v>45</v>
      </c>
      <c r="C244" s="20">
        <v>29</v>
      </c>
      <c r="D244" s="20">
        <v>33</v>
      </c>
      <c r="E244" s="20">
        <v>38</v>
      </c>
      <c r="F244" s="20">
        <v>34</v>
      </c>
      <c r="G244" s="20">
        <v>32</v>
      </c>
      <c r="H244" s="20">
        <v>35</v>
      </c>
      <c r="I244" s="20">
        <v>31</v>
      </c>
      <c r="J244" s="20">
        <v>40</v>
      </c>
      <c r="K244" s="20">
        <v>36</v>
      </c>
      <c r="N244" s="8"/>
    </row>
    <row r="245" spans="1:14" x14ac:dyDescent="0.25">
      <c r="B245" s="20">
        <v>39</v>
      </c>
      <c r="C245" s="20">
        <v>27</v>
      </c>
      <c r="D245" s="20">
        <v>35</v>
      </c>
      <c r="E245" s="20">
        <v>30</v>
      </c>
      <c r="F245" s="20">
        <v>43</v>
      </c>
      <c r="G245" s="20">
        <v>29</v>
      </c>
      <c r="H245" s="20">
        <v>32</v>
      </c>
      <c r="I245" s="20">
        <v>36</v>
      </c>
      <c r="J245" s="20">
        <v>31</v>
      </c>
      <c r="K245" s="20">
        <v>40</v>
      </c>
      <c r="N245" s="8"/>
    </row>
    <row r="246" spans="1:14" x14ac:dyDescent="0.25">
      <c r="B246" s="20">
        <v>38</v>
      </c>
      <c r="C246" s="20">
        <v>44</v>
      </c>
      <c r="D246" s="20">
        <v>37</v>
      </c>
      <c r="E246" s="20">
        <v>33</v>
      </c>
      <c r="F246" s="20">
        <v>35</v>
      </c>
      <c r="G246" s="20">
        <v>41</v>
      </c>
      <c r="H246" s="20">
        <v>30</v>
      </c>
      <c r="I246" s="20">
        <v>31</v>
      </c>
      <c r="J246" s="20">
        <v>39</v>
      </c>
      <c r="K246" s="20">
        <v>28</v>
      </c>
      <c r="N246" s="8"/>
    </row>
    <row r="247" spans="1:14" x14ac:dyDescent="0.25">
      <c r="A247" s="8" t="s">
        <v>50</v>
      </c>
      <c r="N247" s="8"/>
    </row>
    <row r="248" spans="1:14" x14ac:dyDescent="0.25">
      <c r="A248" s="8" t="s">
        <v>82</v>
      </c>
    </row>
    <row r="249" spans="1:14" x14ac:dyDescent="0.25">
      <c r="A249" s="2" t="s">
        <v>13</v>
      </c>
      <c r="C249" s="12" t="s">
        <v>107</v>
      </c>
      <c r="D249" s="12" t="s">
        <v>89</v>
      </c>
    </row>
    <row r="250" spans="1:14" x14ac:dyDescent="0.25">
      <c r="C250" s="12">
        <v>28</v>
      </c>
      <c r="D250" s="12">
        <f>COUNTIF(C250:C349,C250)</f>
        <v>5</v>
      </c>
    </row>
    <row r="251" spans="1:14" x14ac:dyDescent="0.25">
      <c r="C251" s="12">
        <v>37</v>
      </c>
      <c r="D251" s="12">
        <f>COUNTIF(C251:C349,C251)</f>
        <v>5</v>
      </c>
    </row>
    <row r="252" spans="1:14" x14ac:dyDescent="0.25">
      <c r="C252" s="12">
        <v>39</v>
      </c>
      <c r="D252" s="12">
        <f>COUNTIF(C252:C349,C252)</f>
        <v>7</v>
      </c>
    </row>
    <row r="253" spans="1:14" x14ac:dyDescent="0.25">
      <c r="C253" s="12">
        <v>35</v>
      </c>
      <c r="D253" s="12">
        <f>COUNTIF(C253:C349,C253)</f>
        <v>9</v>
      </c>
    </row>
    <row r="254" spans="1:14" x14ac:dyDescent="0.25">
      <c r="C254" s="12">
        <v>31</v>
      </c>
      <c r="D254" s="12">
        <f t="shared" ref="D254:D277" si="0">COUNTIF(C254:C349,C254)</f>
        <v>10</v>
      </c>
    </row>
    <row r="255" spans="1:14" x14ac:dyDescent="0.25">
      <c r="C255" s="12">
        <v>39</v>
      </c>
      <c r="D255" s="12">
        <f t="shared" si="0"/>
        <v>6</v>
      </c>
    </row>
    <row r="256" spans="1:14" x14ac:dyDescent="0.25">
      <c r="C256" s="12">
        <v>38</v>
      </c>
      <c r="D256" s="12">
        <f t="shared" si="0"/>
        <v>6</v>
      </c>
    </row>
    <row r="257" spans="3:4" x14ac:dyDescent="0.25">
      <c r="C257" s="12">
        <v>45</v>
      </c>
      <c r="D257" s="12">
        <f t="shared" si="0"/>
        <v>2</v>
      </c>
    </row>
    <row r="258" spans="3:4" x14ac:dyDescent="0.25">
      <c r="C258" s="12">
        <v>39</v>
      </c>
      <c r="D258" s="12">
        <f t="shared" si="0"/>
        <v>5</v>
      </c>
    </row>
    <row r="259" spans="3:4" x14ac:dyDescent="0.25">
      <c r="C259" s="12">
        <v>38</v>
      </c>
      <c r="D259" s="12">
        <f t="shared" si="0"/>
        <v>5</v>
      </c>
    </row>
    <row r="260" spans="3:4" x14ac:dyDescent="0.25">
      <c r="C260" s="12">
        <v>32</v>
      </c>
      <c r="D260" s="12">
        <f t="shared" si="0"/>
        <v>5</v>
      </c>
    </row>
    <row r="261" spans="3:4" x14ac:dyDescent="0.25">
      <c r="C261" s="12">
        <v>31</v>
      </c>
      <c r="D261" s="12">
        <f t="shared" si="0"/>
        <v>9</v>
      </c>
    </row>
    <row r="262" spans="3:4" x14ac:dyDescent="0.25">
      <c r="C262" s="12">
        <v>45</v>
      </c>
      <c r="D262" s="12">
        <f t="shared" si="0"/>
        <v>1</v>
      </c>
    </row>
    <row r="263" spans="3:4" x14ac:dyDescent="0.25">
      <c r="C263" s="12">
        <v>44</v>
      </c>
      <c r="D263" s="12">
        <f t="shared" si="0"/>
        <v>3</v>
      </c>
    </row>
    <row r="264" spans="3:4" x14ac:dyDescent="0.25">
      <c r="C264" s="12">
        <v>37</v>
      </c>
      <c r="D264" s="12">
        <f t="shared" si="0"/>
        <v>4</v>
      </c>
    </row>
    <row r="265" spans="3:4" x14ac:dyDescent="0.25">
      <c r="C265" s="12">
        <v>27</v>
      </c>
      <c r="D265" s="12">
        <f t="shared" si="0"/>
        <v>3</v>
      </c>
    </row>
    <row r="266" spans="3:4" x14ac:dyDescent="0.25">
      <c r="C266" s="12">
        <v>44</v>
      </c>
      <c r="D266" s="12">
        <f t="shared" si="0"/>
        <v>2</v>
      </c>
    </row>
    <row r="267" spans="3:4" x14ac:dyDescent="0.25">
      <c r="C267" s="12">
        <v>29</v>
      </c>
      <c r="D267" s="12">
        <f t="shared" si="0"/>
        <v>7</v>
      </c>
    </row>
    <row r="268" spans="3:4" x14ac:dyDescent="0.25">
      <c r="C268" s="12">
        <v>27</v>
      </c>
      <c r="D268" s="12">
        <f t="shared" si="0"/>
        <v>2</v>
      </c>
    </row>
    <row r="269" spans="3:4" x14ac:dyDescent="0.25">
      <c r="C269" s="12">
        <v>44</v>
      </c>
      <c r="D269" s="12">
        <f t="shared" si="0"/>
        <v>1</v>
      </c>
    </row>
    <row r="270" spans="3:4" x14ac:dyDescent="0.25">
      <c r="C270" s="12">
        <v>35</v>
      </c>
      <c r="D270" s="12">
        <f t="shared" si="0"/>
        <v>8</v>
      </c>
    </row>
    <row r="271" spans="3:4" x14ac:dyDescent="0.25">
      <c r="C271" s="12">
        <v>34</v>
      </c>
      <c r="D271" s="12">
        <f t="shared" si="0"/>
        <v>3</v>
      </c>
    </row>
    <row r="272" spans="3:4" x14ac:dyDescent="0.25">
      <c r="C272" s="12">
        <v>29</v>
      </c>
      <c r="D272" s="12">
        <f t="shared" si="0"/>
        <v>6</v>
      </c>
    </row>
    <row r="273" spans="3:4" x14ac:dyDescent="0.25">
      <c r="C273" s="12">
        <v>32</v>
      </c>
      <c r="D273" s="12">
        <f t="shared" si="0"/>
        <v>4</v>
      </c>
    </row>
    <row r="274" spans="3:4" x14ac:dyDescent="0.25">
      <c r="C274" s="12">
        <v>42</v>
      </c>
      <c r="D274" s="12">
        <f t="shared" si="0"/>
        <v>2</v>
      </c>
    </row>
    <row r="275" spans="3:4" x14ac:dyDescent="0.25">
      <c r="C275" s="12">
        <v>35</v>
      </c>
      <c r="D275" s="12">
        <f t="shared" si="0"/>
        <v>7</v>
      </c>
    </row>
    <row r="276" spans="3:4" x14ac:dyDescent="0.25">
      <c r="C276" s="12">
        <v>37</v>
      </c>
      <c r="D276" s="12">
        <f t="shared" si="0"/>
        <v>3</v>
      </c>
    </row>
    <row r="277" spans="3:4" x14ac:dyDescent="0.25">
      <c r="C277" s="12">
        <v>33</v>
      </c>
      <c r="D277" s="12">
        <f t="shared" si="0"/>
        <v>7</v>
      </c>
    </row>
    <row r="278" spans="3:4" x14ac:dyDescent="0.25">
      <c r="C278" s="12">
        <v>35</v>
      </c>
      <c r="D278" s="12">
        <f>COUNTIF(C278:C373,C278)</f>
        <v>6</v>
      </c>
    </row>
    <row r="279" spans="3:4" x14ac:dyDescent="0.25">
      <c r="C279" s="12">
        <v>37</v>
      </c>
      <c r="D279" s="12">
        <f t="shared" ref="D279:D287" si="1">COUNTIF(C279:C426,C279)</f>
        <v>2</v>
      </c>
    </row>
    <row r="280" spans="3:4" x14ac:dyDescent="0.25">
      <c r="C280" s="12">
        <v>40</v>
      </c>
      <c r="D280" s="12">
        <f t="shared" si="1"/>
        <v>7</v>
      </c>
    </row>
    <row r="281" spans="3:4" x14ac:dyDescent="0.25">
      <c r="C281" s="12">
        <v>29</v>
      </c>
      <c r="D281" s="12">
        <f t="shared" si="1"/>
        <v>5</v>
      </c>
    </row>
    <row r="282" spans="3:4" x14ac:dyDescent="0.25">
      <c r="C282" s="12">
        <v>33</v>
      </c>
      <c r="D282" s="12">
        <f t="shared" si="1"/>
        <v>6</v>
      </c>
    </row>
    <row r="283" spans="3:4" x14ac:dyDescent="0.25">
      <c r="C283" s="12">
        <v>39</v>
      </c>
      <c r="D283" s="12">
        <f t="shared" si="1"/>
        <v>4</v>
      </c>
    </row>
    <row r="284" spans="3:4" x14ac:dyDescent="0.25">
      <c r="C284" s="12">
        <v>29</v>
      </c>
      <c r="D284" s="12">
        <f t="shared" si="1"/>
        <v>4</v>
      </c>
    </row>
    <row r="285" spans="3:4" x14ac:dyDescent="0.25">
      <c r="C285" s="12">
        <v>30</v>
      </c>
      <c r="D285" s="12">
        <f t="shared" si="1"/>
        <v>6</v>
      </c>
    </row>
    <row r="286" spans="3:4" x14ac:dyDescent="0.25">
      <c r="C286" s="12">
        <v>33</v>
      </c>
      <c r="D286" s="12">
        <f t="shared" si="1"/>
        <v>5</v>
      </c>
    </row>
    <row r="287" spans="3:4" x14ac:dyDescent="0.25">
      <c r="C287" s="12">
        <v>38</v>
      </c>
      <c r="D287" s="12">
        <f t="shared" si="1"/>
        <v>4</v>
      </c>
    </row>
    <row r="288" spans="3:4" x14ac:dyDescent="0.25">
      <c r="C288" s="12">
        <v>30</v>
      </c>
      <c r="D288" s="12">
        <f>COUNTIF(C288:C436,C288)</f>
        <v>5</v>
      </c>
    </row>
    <row r="289" spans="3:4" x14ac:dyDescent="0.25">
      <c r="C289" s="12">
        <v>33</v>
      </c>
      <c r="D289" s="12">
        <f t="shared" ref="D289:D299" si="2">COUNTIF(C289:C438,C289)</f>
        <v>4</v>
      </c>
    </row>
    <row r="290" spans="3:4" x14ac:dyDescent="0.25">
      <c r="C290" s="12">
        <v>42</v>
      </c>
      <c r="D290" s="12">
        <f t="shared" si="2"/>
        <v>1</v>
      </c>
    </row>
    <row r="291" spans="3:4" x14ac:dyDescent="0.25">
      <c r="C291" s="12">
        <v>36</v>
      </c>
      <c r="D291" s="12">
        <f t="shared" si="2"/>
        <v>7</v>
      </c>
    </row>
    <row r="292" spans="3:4" x14ac:dyDescent="0.25">
      <c r="C292" s="12">
        <v>37</v>
      </c>
      <c r="D292" s="12">
        <f t="shared" si="2"/>
        <v>1</v>
      </c>
    </row>
    <row r="293" spans="3:4" x14ac:dyDescent="0.25">
      <c r="C293" s="12">
        <v>36</v>
      </c>
      <c r="D293" s="12">
        <f t="shared" si="2"/>
        <v>6</v>
      </c>
    </row>
    <row r="294" spans="3:4" x14ac:dyDescent="0.25">
      <c r="C294" s="12">
        <v>34</v>
      </c>
      <c r="D294" s="12">
        <f t="shared" si="2"/>
        <v>2</v>
      </c>
    </row>
    <row r="295" spans="3:4" x14ac:dyDescent="0.25">
      <c r="C295" s="12">
        <v>43</v>
      </c>
      <c r="D295" s="12">
        <f t="shared" si="2"/>
        <v>3</v>
      </c>
    </row>
    <row r="296" spans="3:4" x14ac:dyDescent="0.25">
      <c r="C296" s="12">
        <v>35</v>
      </c>
      <c r="D296" s="12">
        <f t="shared" si="2"/>
        <v>5</v>
      </c>
    </row>
    <row r="297" spans="3:4" x14ac:dyDescent="0.25">
      <c r="C297" s="12">
        <v>34</v>
      </c>
      <c r="D297" s="12">
        <f t="shared" si="2"/>
        <v>1</v>
      </c>
    </row>
    <row r="298" spans="3:4" x14ac:dyDescent="0.25">
      <c r="C298" s="12">
        <v>43</v>
      </c>
      <c r="D298" s="12">
        <f t="shared" si="2"/>
        <v>2</v>
      </c>
    </row>
    <row r="299" spans="3:4" x14ac:dyDescent="0.25">
      <c r="C299" s="12">
        <v>35</v>
      </c>
      <c r="D299" s="12">
        <f t="shared" si="2"/>
        <v>4</v>
      </c>
    </row>
    <row r="300" spans="3:4" x14ac:dyDescent="0.25">
      <c r="C300" s="12">
        <v>28</v>
      </c>
      <c r="D300" s="12">
        <f t="shared" ref="D300:D305" si="3">COUNTIF(C300:C461,C300)</f>
        <v>4</v>
      </c>
    </row>
    <row r="301" spans="3:4" x14ac:dyDescent="0.25">
      <c r="C301" s="12">
        <v>43</v>
      </c>
      <c r="D301" s="12">
        <f t="shared" si="3"/>
        <v>1</v>
      </c>
    </row>
    <row r="302" spans="3:4" x14ac:dyDescent="0.25">
      <c r="C302" s="12">
        <v>40</v>
      </c>
      <c r="D302" s="12">
        <f t="shared" si="3"/>
        <v>6</v>
      </c>
    </row>
    <row r="303" spans="3:4" x14ac:dyDescent="0.25">
      <c r="C303" s="12">
        <v>30</v>
      </c>
      <c r="D303" s="12">
        <f t="shared" si="3"/>
        <v>4</v>
      </c>
    </row>
    <row r="304" spans="3:4" x14ac:dyDescent="0.25">
      <c r="C304" s="12">
        <v>40</v>
      </c>
      <c r="D304" s="12">
        <f t="shared" si="3"/>
        <v>5</v>
      </c>
    </row>
    <row r="305" spans="3:4" x14ac:dyDescent="0.25">
      <c r="C305" s="12">
        <v>29</v>
      </c>
      <c r="D305" s="12">
        <f t="shared" si="3"/>
        <v>3</v>
      </c>
    </row>
    <row r="306" spans="3:4" x14ac:dyDescent="0.25">
      <c r="C306" s="12">
        <v>41</v>
      </c>
      <c r="D306" s="12">
        <f>COUNTIF(C306:C477,C306)</f>
        <v>4</v>
      </c>
    </row>
    <row r="307" spans="3:4" x14ac:dyDescent="0.25">
      <c r="C307" s="12">
        <v>32</v>
      </c>
      <c r="D307" s="12">
        <f>COUNTIF(C307:C478,C307)</f>
        <v>3</v>
      </c>
    </row>
    <row r="308" spans="3:4" x14ac:dyDescent="0.25">
      <c r="C308" s="12">
        <v>29</v>
      </c>
      <c r="D308" s="12">
        <f>COUNTIF(C308:C479,C308)</f>
        <v>2</v>
      </c>
    </row>
    <row r="309" spans="3:4" x14ac:dyDescent="0.25">
      <c r="C309" s="12">
        <v>41</v>
      </c>
      <c r="D309" s="12">
        <f>COUNTIF(C309:C480,C309)</f>
        <v>3</v>
      </c>
    </row>
    <row r="310" spans="3:4" x14ac:dyDescent="0.25">
      <c r="C310" s="12">
        <v>33</v>
      </c>
      <c r="D310" s="12">
        <f>COUNTIF(C310:C481,C310)</f>
        <v>3</v>
      </c>
    </row>
    <row r="311" spans="3:4" x14ac:dyDescent="0.25">
      <c r="C311" s="12">
        <v>39</v>
      </c>
      <c r="D311" s="12">
        <f t="shared" ref="D311:D324" si="4">COUNTIF(C311:C483,C311)</f>
        <v>3</v>
      </c>
    </row>
    <row r="312" spans="3:4" x14ac:dyDescent="0.25">
      <c r="C312" s="12">
        <v>36</v>
      </c>
      <c r="D312" s="12">
        <f t="shared" si="4"/>
        <v>5</v>
      </c>
    </row>
    <row r="313" spans="3:4" x14ac:dyDescent="0.25">
      <c r="C313" s="12">
        <v>33</v>
      </c>
      <c r="D313" s="12">
        <f t="shared" si="4"/>
        <v>2</v>
      </c>
    </row>
    <row r="314" spans="3:4" x14ac:dyDescent="0.25">
      <c r="C314" s="12">
        <v>31</v>
      </c>
      <c r="D314" s="12">
        <f t="shared" si="4"/>
        <v>8</v>
      </c>
    </row>
    <row r="315" spans="3:4" x14ac:dyDescent="0.25">
      <c r="C315" s="12">
        <v>32</v>
      </c>
      <c r="D315" s="12">
        <f t="shared" si="4"/>
        <v>2</v>
      </c>
    </row>
    <row r="316" spans="3:4" x14ac:dyDescent="0.25">
      <c r="C316" s="12">
        <v>30</v>
      </c>
      <c r="D316" s="12">
        <f t="shared" si="4"/>
        <v>3</v>
      </c>
    </row>
    <row r="317" spans="3:4" x14ac:dyDescent="0.25">
      <c r="C317" s="12">
        <v>35</v>
      </c>
      <c r="D317" s="12">
        <f t="shared" si="4"/>
        <v>3</v>
      </c>
    </row>
    <row r="318" spans="3:4" x14ac:dyDescent="0.25">
      <c r="C318" s="12">
        <v>32</v>
      </c>
      <c r="D318" s="12">
        <f t="shared" si="4"/>
        <v>1</v>
      </c>
    </row>
    <row r="319" spans="3:4" x14ac:dyDescent="0.25">
      <c r="C319" s="12">
        <v>30</v>
      </c>
      <c r="D319" s="12">
        <f t="shared" si="4"/>
        <v>2</v>
      </c>
    </row>
    <row r="320" spans="3:4" x14ac:dyDescent="0.25">
      <c r="C320" s="12">
        <v>38</v>
      </c>
      <c r="D320" s="12">
        <f t="shared" si="4"/>
        <v>3</v>
      </c>
    </row>
    <row r="321" spans="3:4" x14ac:dyDescent="0.25">
      <c r="C321" s="12">
        <v>27</v>
      </c>
      <c r="D321" s="12">
        <f t="shared" si="4"/>
        <v>1</v>
      </c>
    </row>
    <row r="322" spans="3:4" x14ac:dyDescent="0.25">
      <c r="C322" s="12">
        <v>29</v>
      </c>
      <c r="D322" s="12">
        <f t="shared" si="4"/>
        <v>1</v>
      </c>
    </row>
    <row r="323" spans="3:4" x14ac:dyDescent="0.25">
      <c r="C323" s="12">
        <v>28</v>
      </c>
      <c r="D323" s="12">
        <f t="shared" si="4"/>
        <v>3</v>
      </c>
    </row>
    <row r="324" spans="3:4" x14ac:dyDescent="0.25">
      <c r="C324" s="12">
        <v>33</v>
      </c>
      <c r="D324" s="12">
        <f t="shared" si="4"/>
        <v>1</v>
      </c>
    </row>
    <row r="325" spans="3:4" x14ac:dyDescent="0.25">
      <c r="C325" s="12">
        <v>36</v>
      </c>
      <c r="D325" s="12">
        <f t="shared" ref="D325:D340" si="5">COUNTIF(C325:C508,C325)</f>
        <v>4</v>
      </c>
    </row>
    <row r="326" spans="3:4" x14ac:dyDescent="0.25">
      <c r="C326" s="12">
        <v>31</v>
      </c>
      <c r="D326" s="12">
        <f t="shared" si="5"/>
        <v>7</v>
      </c>
    </row>
    <row r="327" spans="3:4" x14ac:dyDescent="0.25">
      <c r="C327" s="12">
        <v>31</v>
      </c>
      <c r="D327" s="12">
        <f t="shared" si="5"/>
        <v>6</v>
      </c>
    </row>
    <row r="328" spans="3:4" x14ac:dyDescent="0.25">
      <c r="C328" s="12">
        <v>36</v>
      </c>
      <c r="D328" s="12">
        <f t="shared" si="5"/>
        <v>3</v>
      </c>
    </row>
    <row r="329" spans="3:4" x14ac:dyDescent="0.25">
      <c r="C329" s="12">
        <v>31</v>
      </c>
      <c r="D329" s="12">
        <f t="shared" si="5"/>
        <v>5</v>
      </c>
    </row>
    <row r="330" spans="3:4" x14ac:dyDescent="0.25">
      <c r="C330" s="12">
        <v>30</v>
      </c>
      <c r="D330" s="12">
        <f t="shared" si="5"/>
        <v>1</v>
      </c>
    </row>
    <row r="331" spans="3:4" x14ac:dyDescent="0.25">
      <c r="C331" s="12">
        <v>35</v>
      </c>
      <c r="D331" s="12">
        <f t="shared" si="5"/>
        <v>2</v>
      </c>
    </row>
    <row r="332" spans="3:4" x14ac:dyDescent="0.25">
      <c r="C332" s="12">
        <v>31</v>
      </c>
      <c r="D332" s="12">
        <f t="shared" si="5"/>
        <v>4</v>
      </c>
    </row>
    <row r="333" spans="3:4" x14ac:dyDescent="0.25">
      <c r="C333" s="12">
        <v>41</v>
      </c>
      <c r="D333" s="12">
        <f t="shared" si="5"/>
        <v>2</v>
      </c>
    </row>
    <row r="334" spans="3:4" x14ac:dyDescent="0.25">
      <c r="C334" s="12">
        <v>38</v>
      </c>
      <c r="D334" s="12">
        <f t="shared" si="5"/>
        <v>2</v>
      </c>
    </row>
    <row r="335" spans="3:4" x14ac:dyDescent="0.25">
      <c r="C335" s="12">
        <v>31</v>
      </c>
      <c r="D335" s="12">
        <f t="shared" si="5"/>
        <v>3</v>
      </c>
    </row>
    <row r="336" spans="3:4" x14ac:dyDescent="0.25">
      <c r="C336" s="12">
        <v>39</v>
      </c>
      <c r="D336" s="12">
        <f t="shared" si="5"/>
        <v>2</v>
      </c>
    </row>
    <row r="337" spans="1:4" x14ac:dyDescent="0.25">
      <c r="C337" s="12">
        <v>40</v>
      </c>
      <c r="D337" s="12">
        <f t="shared" si="5"/>
        <v>4</v>
      </c>
    </row>
    <row r="338" spans="1:4" x14ac:dyDescent="0.25">
      <c r="C338" s="12">
        <v>31</v>
      </c>
      <c r="D338" s="12">
        <f t="shared" si="5"/>
        <v>2</v>
      </c>
    </row>
    <row r="339" spans="1:4" x14ac:dyDescent="0.25">
      <c r="C339" s="12">
        <v>39</v>
      </c>
      <c r="D339" s="12">
        <f t="shared" si="5"/>
        <v>1</v>
      </c>
    </row>
    <row r="340" spans="1:4" x14ac:dyDescent="0.25">
      <c r="C340" s="12">
        <v>41</v>
      </c>
      <c r="D340" s="12">
        <f t="shared" si="5"/>
        <v>1</v>
      </c>
    </row>
    <row r="341" spans="1:4" x14ac:dyDescent="0.25">
      <c r="C341" s="12">
        <v>31</v>
      </c>
      <c r="D341" s="12">
        <f>COUNTIF(C341:C523,C341)</f>
        <v>1</v>
      </c>
    </row>
    <row r="342" spans="1:4" x14ac:dyDescent="0.25">
      <c r="C342" s="12">
        <v>38</v>
      </c>
      <c r="D342" s="12">
        <f t="shared" ref="D342:D349" si="6">COUNTIF(C342:C523,C342)</f>
        <v>1</v>
      </c>
    </row>
    <row r="343" spans="1:4" x14ac:dyDescent="0.25">
      <c r="C343" s="12">
        <v>35</v>
      </c>
      <c r="D343" s="12">
        <f t="shared" si="6"/>
        <v>1</v>
      </c>
    </row>
    <row r="344" spans="1:4" x14ac:dyDescent="0.25">
      <c r="C344" s="12">
        <v>36</v>
      </c>
      <c r="D344" s="12">
        <f t="shared" si="6"/>
        <v>2</v>
      </c>
    </row>
    <row r="345" spans="1:4" x14ac:dyDescent="0.25">
      <c r="C345" s="12">
        <v>40</v>
      </c>
      <c r="D345" s="12">
        <f t="shared" si="6"/>
        <v>3</v>
      </c>
    </row>
    <row r="346" spans="1:4" x14ac:dyDescent="0.25">
      <c r="C346" s="12">
        <v>28</v>
      </c>
      <c r="D346" s="12">
        <f t="shared" si="6"/>
        <v>2</v>
      </c>
    </row>
    <row r="347" spans="1:4" x14ac:dyDescent="0.25">
      <c r="C347" s="12">
        <v>36</v>
      </c>
      <c r="D347" s="12">
        <f t="shared" si="6"/>
        <v>1</v>
      </c>
    </row>
    <row r="348" spans="1:4" x14ac:dyDescent="0.25">
      <c r="C348" s="12">
        <v>40</v>
      </c>
      <c r="D348" s="12">
        <f t="shared" si="6"/>
        <v>2</v>
      </c>
    </row>
    <row r="349" spans="1:4" x14ac:dyDescent="0.25">
      <c r="C349" s="12">
        <v>28</v>
      </c>
      <c r="D349" s="12">
        <f t="shared" si="6"/>
        <v>1</v>
      </c>
    </row>
    <row r="350" spans="1:4" x14ac:dyDescent="0.25">
      <c r="A350" s="8"/>
    </row>
    <row r="351" spans="1:4" x14ac:dyDescent="0.25">
      <c r="A351" s="9" t="s">
        <v>79</v>
      </c>
    </row>
    <row r="352" spans="1:4" x14ac:dyDescent="0.25">
      <c r="A352" s="2" t="s">
        <v>13</v>
      </c>
      <c r="B352" s="12">
        <f>_xlfn.MODE.SNGL(B237:K246)</f>
        <v>31</v>
      </c>
    </row>
    <row r="353" spans="1:11" x14ac:dyDescent="0.25">
      <c r="A353" s="9"/>
    </row>
    <row r="354" spans="1:11" x14ac:dyDescent="0.25">
      <c r="A354" s="9" t="s">
        <v>80</v>
      </c>
    </row>
    <row r="355" spans="1:11" x14ac:dyDescent="0.25">
      <c r="A355" s="2" t="s">
        <v>13</v>
      </c>
      <c r="B355" s="12">
        <f>MEDIAN(B237:K246)</f>
        <v>35</v>
      </c>
    </row>
    <row r="356" spans="1:11" x14ac:dyDescent="0.25">
      <c r="A356" s="9"/>
    </row>
    <row r="357" spans="1:11" x14ac:dyDescent="0.25">
      <c r="A357" s="9" t="s">
        <v>81</v>
      </c>
    </row>
    <row r="358" spans="1:11" x14ac:dyDescent="0.25">
      <c r="A358" s="2" t="s">
        <v>13</v>
      </c>
      <c r="B358" s="12">
        <f>MAX(B237:K246)-MIN(B237:K246)</f>
        <v>18</v>
      </c>
    </row>
    <row r="361" spans="1:11" x14ac:dyDescent="0.25">
      <c r="A361" s="94" t="s">
        <v>321</v>
      </c>
      <c r="B361" s="94"/>
      <c r="C361" s="94"/>
      <c r="D361" s="94"/>
      <c r="E361" s="94"/>
      <c r="F361" s="94"/>
      <c r="G361" s="94"/>
      <c r="H361" s="94"/>
      <c r="I361" s="94"/>
      <c r="J361" s="94"/>
      <c r="K361" s="94"/>
    </row>
    <row r="362" spans="1:11" ht="16.5" x14ac:dyDescent="0.25">
      <c r="A362" s="7"/>
    </row>
    <row r="363" spans="1:11" x14ac:dyDescent="0.25">
      <c r="A363" s="8" t="s">
        <v>18</v>
      </c>
    </row>
    <row r="364" spans="1:11" x14ac:dyDescent="0.25">
      <c r="A364" s="8" t="s">
        <v>83</v>
      </c>
    </row>
    <row r="365" spans="1:11" x14ac:dyDescent="0.25">
      <c r="B365" s="61">
        <v>56</v>
      </c>
      <c r="C365" s="62">
        <v>40</v>
      </c>
      <c r="D365" s="62">
        <v>28</v>
      </c>
      <c r="E365" s="62">
        <v>73</v>
      </c>
      <c r="F365" s="62">
        <v>52</v>
      </c>
      <c r="G365" s="62">
        <v>61</v>
      </c>
      <c r="H365" s="62">
        <v>35</v>
      </c>
      <c r="I365" s="62">
        <v>40</v>
      </c>
      <c r="J365" s="62">
        <v>47</v>
      </c>
      <c r="K365" s="63">
        <v>65</v>
      </c>
    </row>
    <row r="366" spans="1:11" x14ac:dyDescent="0.25">
      <c r="B366" s="64">
        <v>52</v>
      </c>
      <c r="C366" s="34">
        <v>44</v>
      </c>
      <c r="D366" s="34">
        <v>38</v>
      </c>
      <c r="E366" s="34">
        <v>60</v>
      </c>
      <c r="F366" s="34">
        <v>56</v>
      </c>
      <c r="G366" s="34">
        <v>40</v>
      </c>
      <c r="H366" s="34">
        <v>36</v>
      </c>
      <c r="I366" s="34">
        <v>49</v>
      </c>
      <c r="J366" s="34">
        <v>68</v>
      </c>
      <c r="K366" s="65">
        <v>57</v>
      </c>
    </row>
    <row r="367" spans="1:11" x14ac:dyDescent="0.25">
      <c r="B367" s="64">
        <v>52</v>
      </c>
      <c r="C367" s="34">
        <v>63</v>
      </c>
      <c r="D367" s="34">
        <v>41</v>
      </c>
      <c r="E367" s="34">
        <v>48</v>
      </c>
      <c r="F367" s="34">
        <v>55</v>
      </c>
      <c r="G367" s="34">
        <v>42</v>
      </c>
      <c r="H367" s="34">
        <v>39</v>
      </c>
      <c r="I367" s="34">
        <v>58</v>
      </c>
      <c r="J367" s="34">
        <v>62</v>
      </c>
      <c r="K367" s="65">
        <v>49</v>
      </c>
    </row>
    <row r="368" spans="1:11" x14ac:dyDescent="0.25">
      <c r="B368" s="64">
        <v>59</v>
      </c>
      <c r="C368" s="34">
        <v>45</v>
      </c>
      <c r="D368" s="34">
        <v>47</v>
      </c>
      <c r="E368" s="34">
        <v>51</v>
      </c>
      <c r="F368" s="34">
        <v>65</v>
      </c>
      <c r="G368" s="34">
        <v>41</v>
      </c>
      <c r="H368" s="34">
        <v>48</v>
      </c>
      <c r="I368" s="34">
        <v>55</v>
      </c>
      <c r="J368" s="34">
        <v>42</v>
      </c>
      <c r="K368" s="65">
        <v>39</v>
      </c>
    </row>
    <row r="369" spans="1:14" x14ac:dyDescent="0.25">
      <c r="B369" s="66">
        <v>58</v>
      </c>
      <c r="C369" s="67">
        <v>62</v>
      </c>
      <c r="D369" s="67">
        <v>49</v>
      </c>
      <c r="E369" s="67">
        <v>59</v>
      </c>
      <c r="F369" s="67">
        <v>45</v>
      </c>
      <c r="G369" s="67">
        <v>47</v>
      </c>
      <c r="H369" s="67">
        <v>51</v>
      </c>
      <c r="I369" s="67">
        <v>65</v>
      </c>
      <c r="J369" s="67">
        <v>43</v>
      </c>
      <c r="K369" s="68">
        <v>58</v>
      </c>
    </row>
    <row r="370" spans="1:14" x14ac:dyDescent="0.25">
      <c r="A370" s="8" t="s">
        <v>50</v>
      </c>
    </row>
    <row r="371" spans="1:14" x14ac:dyDescent="0.25">
      <c r="A371" s="8" t="s">
        <v>84</v>
      </c>
      <c r="N371" s="8"/>
    </row>
    <row r="372" spans="1:14" x14ac:dyDescent="0.25">
      <c r="A372" s="2" t="s">
        <v>13</v>
      </c>
      <c r="N372" s="8"/>
    </row>
    <row r="373" spans="1:14" x14ac:dyDescent="0.25">
      <c r="A373" s="8"/>
      <c r="B373" t="s">
        <v>108</v>
      </c>
      <c r="D373" t="s">
        <v>89</v>
      </c>
      <c r="N373" s="8"/>
    </row>
    <row r="374" spans="1:14" x14ac:dyDescent="0.25">
      <c r="A374" s="8"/>
      <c r="B374">
        <v>56</v>
      </c>
      <c r="N374" s="8"/>
    </row>
    <row r="375" spans="1:14" x14ac:dyDescent="0.25">
      <c r="A375" s="8"/>
      <c r="B375">
        <v>52</v>
      </c>
      <c r="N375" s="8"/>
    </row>
    <row r="376" spans="1:14" x14ac:dyDescent="0.25">
      <c r="A376" s="8"/>
      <c r="B376">
        <v>52</v>
      </c>
      <c r="N376" s="8"/>
    </row>
    <row r="377" spans="1:14" x14ac:dyDescent="0.25">
      <c r="A377" s="8"/>
      <c r="B377">
        <v>59</v>
      </c>
      <c r="N377" s="8"/>
    </row>
    <row r="378" spans="1:14" x14ac:dyDescent="0.25">
      <c r="A378" s="8"/>
      <c r="B378">
        <v>58</v>
      </c>
      <c r="N378" s="8"/>
    </row>
    <row r="379" spans="1:14" x14ac:dyDescent="0.25">
      <c r="A379" s="8"/>
      <c r="B379">
        <v>40</v>
      </c>
      <c r="N379" s="8"/>
    </row>
    <row r="380" spans="1:14" x14ac:dyDescent="0.25">
      <c r="A380" s="8"/>
      <c r="B380">
        <v>44</v>
      </c>
      <c r="N380" s="8"/>
    </row>
    <row r="381" spans="1:14" x14ac:dyDescent="0.25">
      <c r="A381" s="8"/>
      <c r="B381">
        <v>63</v>
      </c>
      <c r="N381" s="8"/>
    </row>
    <row r="382" spans="1:14" x14ac:dyDescent="0.25">
      <c r="A382" s="8"/>
      <c r="B382">
        <v>45</v>
      </c>
      <c r="N382" s="8"/>
    </row>
    <row r="383" spans="1:14" x14ac:dyDescent="0.25">
      <c r="A383" s="8"/>
      <c r="B383">
        <v>62</v>
      </c>
      <c r="N383" s="8"/>
    </row>
    <row r="384" spans="1:14" x14ac:dyDescent="0.25">
      <c r="A384" s="8"/>
      <c r="B384">
        <v>28</v>
      </c>
      <c r="N384" s="8"/>
    </row>
    <row r="385" spans="1:14" x14ac:dyDescent="0.25">
      <c r="A385" s="8"/>
      <c r="B385">
        <v>38</v>
      </c>
      <c r="N385" s="8"/>
    </row>
    <row r="386" spans="1:14" x14ac:dyDescent="0.25">
      <c r="A386" s="8"/>
      <c r="B386">
        <v>41</v>
      </c>
      <c r="N386" s="8"/>
    </row>
    <row r="387" spans="1:14" x14ac:dyDescent="0.25">
      <c r="A387" s="8"/>
      <c r="B387">
        <v>47</v>
      </c>
      <c r="N387" s="8"/>
    </row>
    <row r="388" spans="1:14" x14ac:dyDescent="0.25">
      <c r="A388" s="8"/>
      <c r="B388">
        <v>49</v>
      </c>
      <c r="N388" s="8"/>
    </row>
    <row r="389" spans="1:14" x14ac:dyDescent="0.25">
      <c r="A389" s="8"/>
      <c r="B389">
        <v>73</v>
      </c>
      <c r="N389" s="8"/>
    </row>
    <row r="390" spans="1:14" x14ac:dyDescent="0.25">
      <c r="A390" s="8"/>
      <c r="B390">
        <v>60</v>
      </c>
      <c r="N390" s="8"/>
    </row>
    <row r="391" spans="1:14" x14ac:dyDescent="0.25">
      <c r="A391" s="8"/>
      <c r="B391">
        <v>48</v>
      </c>
      <c r="N391" s="8"/>
    </row>
    <row r="392" spans="1:14" x14ac:dyDescent="0.25">
      <c r="A392" s="8"/>
      <c r="B392">
        <v>51</v>
      </c>
      <c r="N392" s="8"/>
    </row>
    <row r="393" spans="1:14" x14ac:dyDescent="0.25">
      <c r="A393" s="8"/>
      <c r="B393">
        <v>59</v>
      </c>
      <c r="N393" s="8"/>
    </row>
    <row r="394" spans="1:14" x14ac:dyDescent="0.25">
      <c r="A394" s="8"/>
      <c r="B394">
        <v>52</v>
      </c>
      <c r="N394" s="8"/>
    </row>
    <row r="395" spans="1:14" x14ac:dyDescent="0.25">
      <c r="A395" s="8"/>
      <c r="B395">
        <v>56</v>
      </c>
      <c r="N395" s="8"/>
    </row>
    <row r="396" spans="1:14" x14ac:dyDescent="0.25">
      <c r="A396" s="8"/>
      <c r="B396">
        <v>55</v>
      </c>
      <c r="N396" s="8"/>
    </row>
    <row r="397" spans="1:14" x14ac:dyDescent="0.25">
      <c r="A397" s="8"/>
      <c r="B397">
        <v>65</v>
      </c>
      <c r="N397" s="8"/>
    </row>
    <row r="398" spans="1:14" x14ac:dyDescent="0.25">
      <c r="A398" s="8"/>
      <c r="B398">
        <v>45</v>
      </c>
      <c r="N398" s="8"/>
    </row>
    <row r="399" spans="1:14" x14ac:dyDescent="0.25">
      <c r="A399" s="8"/>
      <c r="B399">
        <v>61</v>
      </c>
      <c r="N399" s="8"/>
    </row>
    <row r="400" spans="1:14" x14ac:dyDescent="0.25">
      <c r="A400" s="8"/>
      <c r="B400">
        <v>40</v>
      </c>
      <c r="N400" s="8"/>
    </row>
    <row r="401" spans="1:14" x14ac:dyDescent="0.25">
      <c r="A401" s="8"/>
      <c r="B401">
        <v>42</v>
      </c>
      <c r="N401" s="8"/>
    </row>
    <row r="402" spans="1:14" x14ac:dyDescent="0.25">
      <c r="A402" s="8"/>
      <c r="B402">
        <v>41</v>
      </c>
      <c r="N402" s="8"/>
    </row>
    <row r="403" spans="1:14" x14ac:dyDescent="0.25">
      <c r="A403" s="8"/>
      <c r="B403">
        <v>47</v>
      </c>
      <c r="N403" s="8"/>
    </row>
    <row r="404" spans="1:14" x14ac:dyDescent="0.25">
      <c r="A404" s="8"/>
      <c r="B404">
        <v>35</v>
      </c>
      <c r="N404" s="8"/>
    </row>
    <row r="405" spans="1:14" x14ac:dyDescent="0.25">
      <c r="A405" s="8"/>
      <c r="B405">
        <v>36</v>
      </c>
      <c r="N405" s="8"/>
    </row>
    <row r="406" spans="1:14" x14ac:dyDescent="0.25">
      <c r="A406" s="8"/>
      <c r="B406">
        <v>39</v>
      </c>
      <c r="N406" s="8"/>
    </row>
    <row r="407" spans="1:14" x14ac:dyDescent="0.25">
      <c r="A407" s="8"/>
      <c r="B407">
        <v>48</v>
      </c>
      <c r="N407" s="8"/>
    </row>
    <row r="408" spans="1:14" x14ac:dyDescent="0.25">
      <c r="A408" s="8"/>
      <c r="B408">
        <v>51</v>
      </c>
      <c r="N408" s="8"/>
    </row>
    <row r="409" spans="1:14" x14ac:dyDescent="0.25">
      <c r="A409" s="8"/>
      <c r="B409">
        <v>40</v>
      </c>
      <c r="N409" s="8"/>
    </row>
    <row r="410" spans="1:14" x14ac:dyDescent="0.25">
      <c r="A410" s="8"/>
      <c r="B410">
        <v>49</v>
      </c>
      <c r="N410" s="8"/>
    </row>
    <row r="411" spans="1:14" x14ac:dyDescent="0.25">
      <c r="A411" s="8"/>
      <c r="B411">
        <v>58</v>
      </c>
      <c r="N411" s="8"/>
    </row>
    <row r="412" spans="1:14" x14ac:dyDescent="0.25">
      <c r="A412" s="8"/>
      <c r="B412">
        <v>55</v>
      </c>
      <c r="N412" s="8"/>
    </row>
    <row r="413" spans="1:14" x14ac:dyDescent="0.25">
      <c r="A413" s="8"/>
      <c r="B413">
        <v>65</v>
      </c>
      <c r="N413" s="8"/>
    </row>
    <row r="414" spans="1:14" x14ac:dyDescent="0.25">
      <c r="A414" s="8"/>
      <c r="B414">
        <v>47</v>
      </c>
      <c r="N414" s="8"/>
    </row>
    <row r="415" spans="1:14" x14ac:dyDescent="0.25">
      <c r="A415" s="8"/>
      <c r="B415">
        <v>68</v>
      </c>
      <c r="N415" s="8"/>
    </row>
    <row r="416" spans="1:14" x14ac:dyDescent="0.25">
      <c r="A416" s="8"/>
      <c r="B416">
        <v>62</v>
      </c>
      <c r="N416" s="8"/>
    </row>
    <row r="417" spans="1:14" x14ac:dyDescent="0.25">
      <c r="A417" s="8"/>
      <c r="B417">
        <v>42</v>
      </c>
      <c r="N417" s="8"/>
    </row>
    <row r="418" spans="1:14" x14ac:dyDescent="0.25">
      <c r="A418" s="8"/>
      <c r="B418">
        <v>43</v>
      </c>
      <c r="N418" s="8"/>
    </row>
    <row r="419" spans="1:14" x14ac:dyDescent="0.25">
      <c r="A419" s="8"/>
      <c r="B419">
        <v>65</v>
      </c>
      <c r="N419" s="8"/>
    </row>
    <row r="420" spans="1:14" x14ac:dyDescent="0.25">
      <c r="A420" s="8"/>
      <c r="B420">
        <v>57</v>
      </c>
      <c r="N420" s="8"/>
    </row>
    <row r="421" spans="1:14" x14ac:dyDescent="0.25">
      <c r="A421" s="8"/>
      <c r="B421">
        <v>49</v>
      </c>
      <c r="N421" s="8"/>
    </row>
    <row r="422" spans="1:14" x14ac:dyDescent="0.25">
      <c r="A422" s="8"/>
      <c r="B422">
        <v>39</v>
      </c>
      <c r="N422" s="8"/>
    </row>
    <row r="423" spans="1:14" x14ac:dyDescent="0.25">
      <c r="A423" s="8"/>
      <c r="B423">
        <v>58</v>
      </c>
      <c r="N423" s="8"/>
    </row>
    <row r="424" spans="1:14" x14ac:dyDescent="0.25">
      <c r="A424" s="8"/>
      <c r="N424" s="8"/>
    </row>
    <row r="425" spans="1:14" x14ac:dyDescent="0.25">
      <c r="A425" s="8"/>
      <c r="N425" s="8"/>
    </row>
    <row r="426" spans="1:14" x14ac:dyDescent="0.25">
      <c r="A426" s="9" t="s">
        <v>85</v>
      </c>
      <c r="N426" s="8"/>
    </row>
    <row r="427" spans="1:14" x14ac:dyDescent="0.25">
      <c r="A427" s="2" t="s">
        <v>13</v>
      </c>
      <c r="B427" s="12">
        <f>MODE(B365:K369)</f>
        <v>40</v>
      </c>
      <c r="N427" s="8"/>
    </row>
    <row r="428" spans="1:14" x14ac:dyDescent="0.25">
      <c r="A428" s="9"/>
      <c r="N428" s="8"/>
    </row>
    <row r="429" spans="1:14" x14ac:dyDescent="0.25">
      <c r="A429" s="9" t="s">
        <v>86</v>
      </c>
      <c r="N429" s="8"/>
    </row>
    <row r="430" spans="1:14" x14ac:dyDescent="0.25">
      <c r="A430" s="2" t="s">
        <v>13</v>
      </c>
      <c r="B430" s="12">
        <f>MEDIAN(B365:K369)</f>
        <v>50</v>
      </c>
      <c r="N430" s="8"/>
    </row>
    <row r="431" spans="1:14" x14ac:dyDescent="0.25">
      <c r="A431" s="9"/>
      <c r="N431" s="8"/>
    </row>
    <row r="432" spans="1:14" x14ac:dyDescent="0.25">
      <c r="A432" s="9" t="s">
        <v>87</v>
      </c>
      <c r="N432" s="8"/>
    </row>
    <row r="433" spans="1:14" x14ac:dyDescent="0.25">
      <c r="A433" s="2" t="s">
        <v>13</v>
      </c>
      <c r="B433" s="79" t="s">
        <v>109</v>
      </c>
      <c r="C433" s="63">
        <f>QUARTILE(B374:B423,3)</f>
        <v>58</v>
      </c>
      <c r="N433" s="8"/>
    </row>
    <row r="434" spans="1:14" ht="18" x14ac:dyDescent="0.25">
      <c r="B434" s="80" t="s">
        <v>110</v>
      </c>
      <c r="C434" s="65">
        <f>QUARTILE(B374:B423,1)</f>
        <v>42.25</v>
      </c>
      <c r="N434" s="10"/>
    </row>
    <row r="435" spans="1:14" ht="18" x14ac:dyDescent="0.25">
      <c r="B435" s="81" t="s">
        <v>111</v>
      </c>
      <c r="C435" s="68">
        <f>C433-C434</f>
        <v>15.75</v>
      </c>
      <c r="N435" s="10"/>
    </row>
    <row r="438" spans="1:14" x14ac:dyDescent="0.25">
      <c r="A438" s="94" t="s">
        <v>320</v>
      </c>
      <c r="B438" s="94"/>
      <c r="C438" s="94"/>
      <c r="D438" s="94"/>
      <c r="E438" s="94"/>
      <c r="F438" s="94"/>
      <c r="G438" s="94"/>
      <c r="H438" s="94"/>
      <c r="I438" s="94"/>
      <c r="J438" s="94"/>
      <c r="K438" s="94"/>
      <c r="L438" s="94"/>
      <c r="M438" s="94"/>
      <c r="N438" s="94"/>
    </row>
    <row r="439" spans="1:14" ht="16.5" x14ac:dyDescent="0.25">
      <c r="A439" s="7"/>
    </row>
    <row r="440" spans="1:14" x14ac:dyDescent="0.25">
      <c r="A440" s="8" t="s">
        <v>18</v>
      </c>
    </row>
    <row r="441" spans="1:14" x14ac:dyDescent="0.25">
      <c r="A441" s="8" t="s">
        <v>88</v>
      </c>
    </row>
    <row r="442" spans="1:14" ht="16.5" x14ac:dyDescent="0.25">
      <c r="A442" s="13"/>
      <c r="C442" s="20" t="s">
        <v>91</v>
      </c>
      <c r="D442" s="20" t="s">
        <v>90</v>
      </c>
      <c r="E442" s="20" t="s">
        <v>92</v>
      </c>
      <c r="F442" s="20" t="s">
        <v>93</v>
      </c>
      <c r="G442" s="20" t="s">
        <v>94</v>
      </c>
      <c r="H442" s="20" t="s">
        <v>95</v>
      </c>
      <c r="I442" s="20" t="s">
        <v>96</v>
      </c>
      <c r="J442" s="20" t="s">
        <v>97</v>
      </c>
    </row>
    <row r="443" spans="1:14" x14ac:dyDescent="0.25">
      <c r="C443" s="20" t="s">
        <v>89</v>
      </c>
      <c r="D443" s="20">
        <v>30</v>
      </c>
      <c r="E443" s="20">
        <v>40</v>
      </c>
      <c r="F443" s="20">
        <v>20</v>
      </c>
      <c r="G443" s="20">
        <v>10</v>
      </c>
      <c r="H443" s="20">
        <v>45</v>
      </c>
      <c r="I443" s="20">
        <v>25</v>
      </c>
      <c r="J443" s="20">
        <v>30</v>
      </c>
    </row>
    <row r="445" spans="1:14" x14ac:dyDescent="0.25">
      <c r="A445" s="8" t="s">
        <v>50</v>
      </c>
    </row>
    <row r="446" spans="1:14" x14ac:dyDescent="0.25">
      <c r="A446" s="9" t="s">
        <v>98</v>
      </c>
    </row>
    <row r="447" spans="1:14" x14ac:dyDescent="0.25">
      <c r="A447" s="2" t="s">
        <v>13</v>
      </c>
    </row>
    <row r="448" spans="1:14" x14ac:dyDescent="0.25">
      <c r="A448" s="9"/>
    </row>
    <row r="449" spans="1:9" x14ac:dyDescent="0.25">
      <c r="A449" s="9"/>
    </row>
    <row r="450" spans="1:9" x14ac:dyDescent="0.25">
      <c r="A450" s="9"/>
    </row>
    <row r="451" spans="1:9" x14ac:dyDescent="0.25">
      <c r="A451" s="9"/>
    </row>
    <row r="452" spans="1:9" x14ac:dyDescent="0.25">
      <c r="A452" s="9"/>
    </row>
    <row r="453" spans="1:9" x14ac:dyDescent="0.25">
      <c r="A453" s="9"/>
    </row>
    <row r="454" spans="1:9" x14ac:dyDescent="0.25">
      <c r="A454" s="9"/>
    </row>
    <row r="455" spans="1:9" x14ac:dyDescent="0.25">
      <c r="A455" s="9"/>
    </row>
    <row r="456" spans="1:9" x14ac:dyDescent="0.25">
      <c r="A456" s="9"/>
    </row>
    <row r="457" spans="1:9" x14ac:dyDescent="0.25">
      <c r="A457" s="9"/>
    </row>
    <row r="458" spans="1:9" x14ac:dyDescent="0.25">
      <c r="A458" s="9"/>
    </row>
    <row r="459" spans="1:9" x14ac:dyDescent="0.25">
      <c r="A459" s="9"/>
    </row>
    <row r="460" spans="1:9" x14ac:dyDescent="0.25">
      <c r="A460" s="9"/>
    </row>
    <row r="461" spans="1:9" x14ac:dyDescent="0.25">
      <c r="A461" s="9" t="s">
        <v>99</v>
      </c>
    </row>
    <row r="462" spans="1:9" x14ac:dyDescent="0.25">
      <c r="A462" s="2" t="s">
        <v>13</v>
      </c>
      <c r="B462" s="12" t="s">
        <v>112</v>
      </c>
    </row>
    <row r="463" spans="1:9" x14ac:dyDescent="0.25">
      <c r="A463" s="9"/>
    </row>
    <row r="464" spans="1:9" x14ac:dyDescent="0.25">
      <c r="A464" s="9" t="s">
        <v>100</v>
      </c>
      <c r="I464" s="8"/>
    </row>
    <row r="465" spans="1:14" ht="17.25" thickBot="1" x14ac:dyDescent="0.3">
      <c r="A465" s="2" t="s">
        <v>13</v>
      </c>
      <c r="I465" s="13"/>
    </row>
    <row r="466" spans="1:14" x14ac:dyDescent="0.25">
      <c r="B466" s="22" t="s">
        <v>113</v>
      </c>
      <c r="D466" s="24" t="s">
        <v>114</v>
      </c>
      <c r="E466" s="24" t="s">
        <v>89</v>
      </c>
    </row>
    <row r="467" spans="1:14" x14ac:dyDescent="0.25">
      <c r="B467" s="21">
        <v>10</v>
      </c>
      <c r="D467">
        <v>10</v>
      </c>
      <c r="E467">
        <v>1</v>
      </c>
    </row>
    <row r="468" spans="1:14" x14ac:dyDescent="0.25">
      <c r="B468" s="21">
        <v>20</v>
      </c>
      <c r="D468">
        <v>20</v>
      </c>
      <c r="E468">
        <v>1</v>
      </c>
    </row>
    <row r="469" spans="1:14" x14ac:dyDescent="0.25">
      <c r="B469" s="21">
        <v>25</v>
      </c>
      <c r="D469">
        <v>25</v>
      </c>
      <c r="E469">
        <v>1</v>
      </c>
    </row>
    <row r="470" spans="1:14" x14ac:dyDescent="0.25">
      <c r="B470" s="21">
        <v>30</v>
      </c>
      <c r="D470">
        <v>30</v>
      </c>
      <c r="E470">
        <v>2</v>
      </c>
    </row>
    <row r="471" spans="1:14" x14ac:dyDescent="0.25">
      <c r="B471" s="21">
        <v>40</v>
      </c>
      <c r="D471">
        <v>40</v>
      </c>
      <c r="E471">
        <v>1</v>
      </c>
    </row>
    <row r="472" spans="1:14" x14ac:dyDescent="0.25">
      <c r="B472" s="21">
        <v>45</v>
      </c>
      <c r="D472">
        <v>45</v>
      </c>
      <c r="E472">
        <v>1</v>
      </c>
    </row>
    <row r="473" spans="1:14" ht="15.75" thickBot="1" x14ac:dyDescent="0.3">
      <c r="D473" s="23" t="s">
        <v>115</v>
      </c>
      <c r="E473" s="23">
        <v>0</v>
      </c>
    </row>
    <row r="478" spans="1:14" x14ac:dyDescent="0.25">
      <c r="A478" s="94" t="s">
        <v>319</v>
      </c>
      <c r="B478" s="94"/>
      <c r="C478" s="94"/>
      <c r="D478" s="94"/>
      <c r="E478" s="94"/>
      <c r="F478" s="94"/>
      <c r="G478" s="94"/>
      <c r="H478" s="94"/>
      <c r="I478" s="94"/>
      <c r="J478" s="94"/>
      <c r="K478" s="94"/>
      <c r="L478" s="94"/>
      <c r="M478" s="94"/>
      <c r="N478" s="94"/>
    </row>
    <row r="479" spans="1:14" ht="16.5" x14ac:dyDescent="0.25">
      <c r="A479" s="7"/>
    </row>
    <row r="480" spans="1:14" x14ac:dyDescent="0.25">
      <c r="A480" s="8" t="s">
        <v>18</v>
      </c>
    </row>
    <row r="481" spans="1:11" x14ac:dyDescent="0.25">
      <c r="A481" s="8" t="s">
        <v>101</v>
      </c>
    </row>
    <row r="482" spans="1:11" ht="15.75" x14ac:dyDescent="0.25">
      <c r="A482" s="8"/>
      <c r="B482" s="117" t="s">
        <v>118</v>
      </c>
      <c r="C482" s="117"/>
      <c r="D482" s="117"/>
      <c r="E482" s="117"/>
      <c r="F482" s="117"/>
      <c r="G482" s="117"/>
      <c r="H482" s="117"/>
      <c r="I482" s="117"/>
      <c r="J482" s="117"/>
      <c r="K482" s="117"/>
    </row>
    <row r="483" spans="1:11" x14ac:dyDescent="0.25">
      <c r="B483" s="29">
        <v>4</v>
      </c>
      <c r="C483" s="20">
        <v>5</v>
      </c>
      <c r="D483" s="20">
        <v>3</v>
      </c>
      <c r="E483" s="20">
        <v>4</v>
      </c>
      <c r="F483" s="20">
        <v>4</v>
      </c>
      <c r="G483" s="20">
        <v>3</v>
      </c>
      <c r="H483" s="20">
        <v>2</v>
      </c>
      <c r="I483" s="20">
        <v>5</v>
      </c>
      <c r="J483" s="20">
        <v>4</v>
      </c>
      <c r="K483" s="20">
        <v>3</v>
      </c>
    </row>
    <row r="484" spans="1:11" x14ac:dyDescent="0.25">
      <c r="B484" s="29">
        <v>5</v>
      </c>
      <c r="C484" s="20">
        <v>4</v>
      </c>
      <c r="D484" s="20">
        <v>2</v>
      </c>
      <c r="E484" s="20">
        <v>3</v>
      </c>
      <c r="F484" s="20">
        <v>4</v>
      </c>
      <c r="G484" s="20">
        <v>5</v>
      </c>
      <c r="H484" s="20">
        <v>3</v>
      </c>
      <c r="I484" s="20">
        <v>4</v>
      </c>
      <c r="J484" s="20">
        <v>5</v>
      </c>
      <c r="K484" s="20">
        <v>3</v>
      </c>
    </row>
    <row r="485" spans="1:11" x14ac:dyDescent="0.25">
      <c r="B485" s="29">
        <v>4</v>
      </c>
      <c r="C485" s="20">
        <v>3</v>
      </c>
      <c r="D485" s="20">
        <v>2</v>
      </c>
      <c r="E485" s="20">
        <v>4</v>
      </c>
      <c r="F485" s="20">
        <v>5</v>
      </c>
      <c r="G485" s="20">
        <v>3</v>
      </c>
      <c r="H485" s="20">
        <v>4</v>
      </c>
      <c r="I485" s="20">
        <v>5</v>
      </c>
      <c r="J485" s="20">
        <v>4</v>
      </c>
      <c r="K485" s="20">
        <v>3</v>
      </c>
    </row>
    <row r="486" spans="1:11" x14ac:dyDescent="0.25">
      <c r="B486" s="29">
        <v>3</v>
      </c>
      <c r="C486" s="20">
        <v>4</v>
      </c>
      <c r="D486" s="20">
        <v>5</v>
      </c>
      <c r="E486" s="20">
        <v>2</v>
      </c>
      <c r="F486" s="20">
        <v>3</v>
      </c>
      <c r="G486" s="20">
        <v>4</v>
      </c>
      <c r="H486" s="20">
        <v>4</v>
      </c>
      <c r="I486" s="20">
        <v>3</v>
      </c>
      <c r="J486" s="20">
        <v>5</v>
      </c>
      <c r="K486" s="20">
        <v>4</v>
      </c>
    </row>
    <row r="487" spans="1:11" x14ac:dyDescent="0.25">
      <c r="B487" s="29">
        <v>3</v>
      </c>
      <c r="C487" s="20">
        <v>4</v>
      </c>
      <c r="D487" s="20">
        <v>5</v>
      </c>
      <c r="E487" s="20">
        <v>4</v>
      </c>
      <c r="F487" s="20">
        <v>2</v>
      </c>
      <c r="G487" s="20">
        <v>3</v>
      </c>
      <c r="H487" s="20">
        <v>4</v>
      </c>
      <c r="I487" s="20">
        <v>5</v>
      </c>
      <c r="J487" s="20">
        <v>3</v>
      </c>
      <c r="K487" s="20">
        <v>4</v>
      </c>
    </row>
    <row r="488" spans="1:11" x14ac:dyDescent="0.25">
      <c r="B488" s="29">
        <v>5</v>
      </c>
      <c r="C488" s="20">
        <v>4</v>
      </c>
      <c r="D488" s="20">
        <v>3</v>
      </c>
      <c r="E488" s="20">
        <v>4</v>
      </c>
      <c r="F488" s="20">
        <v>5</v>
      </c>
      <c r="G488" s="20">
        <v>3</v>
      </c>
      <c r="H488" s="20">
        <v>4</v>
      </c>
      <c r="I488" s="20">
        <v>5</v>
      </c>
      <c r="J488" s="20">
        <v>4</v>
      </c>
      <c r="K488" s="20">
        <v>3</v>
      </c>
    </row>
    <row r="489" spans="1:11" x14ac:dyDescent="0.25">
      <c r="B489" s="29">
        <v>3</v>
      </c>
      <c r="C489" s="20">
        <v>4</v>
      </c>
      <c r="D489" s="20">
        <v>5</v>
      </c>
      <c r="E489" s="20">
        <v>2</v>
      </c>
      <c r="F489" s="20">
        <v>3</v>
      </c>
      <c r="G489" s="20">
        <v>4</v>
      </c>
      <c r="H489" s="20">
        <v>4</v>
      </c>
      <c r="I489" s="20">
        <v>3</v>
      </c>
      <c r="J489" s="20">
        <v>5</v>
      </c>
      <c r="K489" s="20">
        <v>4</v>
      </c>
    </row>
    <row r="490" spans="1:11" x14ac:dyDescent="0.25">
      <c r="B490" s="29">
        <v>3</v>
      </c>
      <c r="C490" s="20">
        <v>4</v>
      </c>
      <c r="D490" s="20">
        <v>5</v>
      </c>
      <c r="E490" s="20">
        <v>4</v>
      </c>
      <c r="F490" s="20">
        <v>2</v>
      </c>
      <c r="G490" s="20">
        <v>3</v>
      </c>
      <c r="H490" s="20">
        <v>4</v>
      </c>
      <c r="I490" s="20">
        <v>5</v>
      </c>
      <c r="J490" s="20">
        <v>3</v>
      </c>
      <c r="K490" s="20">
        <v>4</v>
      </c>
    </row>
    <row r="491" spans="1:11" x14ac:dyDescent="0.25">
      <c r="B491" s="29">
        <v>5</v>
      </c>
      <c r="C491" s="20">
        <v>4</v>
      </c>
      <c r="D491" s="20">
        <v>3</v>
      </c>
      <c r="E491" s="20">
        <v>4</v>
      </c>
      <c r="F491" s="20">
        <v>5</v>
      </c>
      <c r="G491" s="20">
        <v>3</v>
      </c>
      <c r="H491" s="20">
        <v>4</v>
      </c>
      <c r="I491" s="20">
        <v>5</v>
      </c>
      <c r="J491" s="20">
        <v>4</v>
      </c>
      <c r="K491" s="20">
        <v>3</v>
      </c>
    </row>
    <row r="492" spans="1:11" x14ac:dyDescent="0.25">
      <c r="B492" s="29">
        <v>3</v>
      </c>
      <c r="C492" s="20">
        <v>4</v>
      </c>
      <c r="D492" s="20">
        <v>5</v>
      </c>
      <c r="E492" s="20">
        <v>2</v>
      </c>
      <c r="F492" s="20">
        <v>3</v>
      </c>
      <c r="G492" s="20">
        <v>4</v>
      </c>
      <c r="H492" s="20">
        <v>4</v>
      </c>
      <c r="I492" s="20">
        <v>3</v>
      </c>
      <c r="J492" s="20">
        <v>5</v>
      </c>
      <c r="K492" s="20">
        <v>4</v>
      </c>
    </row>
    <row r="493" spans="1:11" x14ac:dyDescent="0.25">
      <c r="A493" s="8" t="s">
        <v>50</v>
      </c>
    </row>
    <row r="494" spans="1:11" x14ac:dyDescent="0.25">
      <c r="A494" s="9" t="s">
        <v>102</v>
      </c>
    </row>
    <row r="495" spans="1:11" ht="15.75" thickBot="1" x14ac:dyDescent="0.3">
      <c r="A495" s="2" t="s">
        <v>13</v>
      </c>
    </row>
    <row r="496" spans="1:11" x14ac:dyDescent="0.25">
      <c r="A496" s="9"/>
      <c r="B496" s="26" t="s">
        <v>113</v>
      </c>
      <c r="D496" s="24" t="s">
        <v>114</v>
      </c>
      <c r="E496" s="24" t="s">
        <v>89</v>
      </c>
    </row>
    <row r="497" spans="1:5" x14ac:dyDescent="0.25">
      <c r="A497" s="9"/>
      <c r="B497" s="20">
        <v>1</v>
      </c>
      <c r="D497">
        <v>1</v>
      </c>
      <c r="E497">
        <v>0</v>
      </c>
    </row>
    <row r="498" spans="1:5" x14ac:dyDescent="0.25">
      <c r="A498" s="9"/>
      <c r="B498" s="20">
        <v>2</v>
      </c>
      <c r="D498">
        <v>2</v>
      </c>
      <c r="E498">
        <v>8</v>
      </c>
    </row>
    <row r="499" spans="1:5" x14ac:dyDescent="0.25">
      <c r="A499" s="9"/>
      <c r="B499" s="20">
        <v>3</v>
      </c>
      <c r="D499">
        <v>3</v>
      </c>
      <c r="E499">
        <v>30</v>
      </c>
    </row>
    <row r="500" spans="1:5" x14ac:dyDescent="0.25">
      <c r="A500" s="9"/>
      <c r="B500" s="20">
        <v>4</v>
      </c>
      <c r="D500">
        <v>4</v>
      </c>
      <c r="E500">
        <v>39</v>
      </c>
    </row>
    <row r="501" spans="1:5" x14ac:dyDescent="0.25">
      <c r="A501" s="9"/>
      <c r="B501" s="20">
        <v>5</v>
      </c>
      <c r="D501">
        <v>5</v>
      </c>
      <c r="E501">
        <v>23</v>
      </c>
    </row>
    <row r="502" spans="1:5" ht="15.75" thickBot="1" x14ac:dyDescent="0.3">
      <c r="A502" s="9"/>
      <c r="D502" s="23" t="s">
        <v>115</v>
      </c>
      <c r="E502" s="23">
        <v>0</v>
      </c>
    </row>
    <row r="503" spans="1:5" x14ac:dyDescent="0.25">
      <c r="A503" s="9"/>
    </row>
    <row r="504" spans="1:5" x14ac:dyDescent="0.25">
      <c r="A504" s="9"/>
    </row>
    <row r="505" spans="1:5" x14ac:dyDescent="0.25">
      <c r="A505" s="9"/>
    </row>
    <row r="506" spans="1:5" x14ac:dyDescent="0.25">
      <c r="A506" s="9"/>
    </row>
    <row r="507" spans="1:5" x14ac:dyDescent="0.25">
      <c r="A507" s="9"/>
    </row>
    <row r="508" spans="1:5" x14ac:dyDescent="0.25">
      <c r="A508" s="9" t="s">
        <v>103</v>
      </c>
    </row>
    <row r="509" spans="1:5" x14ac:dyDescent="0.25">
      <c r="A509" s="2" t="s">
        <v>13</v>
      </c>
      <c r="B509" s="20">
        <v>3</v>
      </c>
    </row>
    <row r="510" spans="1:5" x14ac:dyDescent="0.25">
      <c r="A510" s="9"/>
    </row>
    <row r="511" spans="1:5" x14ac:dyDescent="0.25">
      <c r="A511" s="9" t="s">
        <v>104</v>
      </c>
    </row>
    <row r="512" spans="1:5" x14ac:dyDescent="0.25">
      <c r="A512" s="2" t="s">
        <v>13</v>
      </c>
    </row>
    <row r="515" spans="1:14" ht="18" x14ac:dyDescent="0.25">
      <c r="N515" s="10"/>
    </row>
    <row r="526" spans="1:14" x14ac:dyDescent="0.25">
      <c r="A526" s="94" t="s">
        <v>318</v>
      </c>
      <c r="B526" s="94"/>
      <c r="C526" s="94"/>
      <c r="D526" s="94"/>
      <c r="E526" s="94"/>
      <c r="F526" s="94"/>
      <c r="G526" s="94"/>
      <c r="H526" s="94"/>
      <c r="I526" s="94"/>
      <c r="J526" s="94"/>
      <c r="K526" s="94"/>
      <c r="L526" s="94"/>
      <c r="M526" s="94"/>
    </row>
    <row r="527" spans="1:14" ht="16.5" x14ac:dyDescent="0.25">
      <c r="A527" s="7"/>
    </row>
    <row r="528" spans="1:14" x14ac:dyDescent="0.25">
      <c r="A528" s="8" t="s">
        <v>18</v>
      </c>
    </row>
    <row r="529" spans="1:11" x14ac:dyDescent="0.25">
      <c r="A529" s="8" t="s">
        <v>116</v>
      </c>
    </row>
    <row r="530" spans="1:11" ht="15.75" x14ac:dyDescent="0.25">
      <c r="B530" s="135" t="s">
        <v>117</v>
      </c>
      <c r="C530" s="136"/>
      <c r="D530" s="136"/>
      <c r="E530" s="136"/>
      <c r="F530" s="136"/>
      <c r="G530" s="136"/>
      <c r="H530" s="136"/>
      <c r="I530" s="136"/>
      <c r="J530" s="136"/>
      <c r="K530" s="137"/>
    </row>
    <row r="531" spans="1:11" x14ac:dyDescent="0.25">
      <c r="B531" s="25">
        <v>35</v>
      </c>
      <c r="C531" s="12">
        <v>28</v>
      </c>
      <c r="D531" s="12">
        <v>32</v>
      </c>
      <c r="E531" s="12">
        <v>45</v>
      </c>
      <c r="F531" s="12">
        <v>38</v>
      </c>
      <c r="G531" s="12">
        <v>29</v>
      </c>
      <c r="H531" s="12">
        <v>42</v>
      </c>
      <c r="I531" s="12">
        <v>30</v>
      </c>
      <c r="J531" s="12">
        <v>36</v>
      </c>
      <c r="K531" s="12">
        <v>41</v>
      </c>
    </row>
    <row r="532" spans="1:11" x14ac:dyDescent="0.25">
      <c r="B532" s="25">
        <v>47</v>
      </c>
      <c r="C532" s="12">
        <v>31</v>
      </c>
      <c r="D532" s="12">
        <v>39</v>
      </c>
      <c r="E532" s="12">
        <v>43</v>
      </c>
      <c r="F532" s="12">
        <v>37</v>
      </c>
      <c r="G532" s="12">
        <v>30</v>
      </c>
      <c r="H532" s="12">
        <v>34</v>
      </c>
      <c r="I532" s="12">
        <v>39</v>
      </c>
      <c r="J532" s="12">
        <v>28</v>
      </c>
      <c r="K532" s="12">
        <v>33</v>
      </c>
    </row>
    <row r="533" spans="1:11" x14ac:dyDescent="0.25">
      <c r="B533" s="25">
        <v>36</v>
      </c>
      <c r="C533" s="12">
        <v>40</v>
      </c>
      <c r="D533" s="12">
        <v>42</v>
      </c>
      <c r="E533" s="12">
        <v>29</v>
      </c>
      <c r="F533" s="12">
        <v>31</v>
      </c>
      <c r="G533" s="12">
        <v>45</v>
      </c>
      <c r="H533" s="12">
        <v>38</v>
      </c>
      <c r="I533" s="12">
        <v>33</v>
      </c>
      <c r="J533" s="12">
        <v>41</v>
      </c>
      <c r="K533" s="12">
        <v>35</v>
      </c>
    </row>
    <row r="534" spans="1:11" x14ac:dyDescent="0.25">
      <c r="B534" s="25">
        <v>34</v>
      </c>
      <c r="C534" s="12">
        <v>46</v>
      </c>
      <c r="D534" s="12">
        <v>30</v>
      </c>
      <c r="E534" s="12">
        <v>39</v>
      </c>
      <c r="F534" s="12">
        <v>43</v>
      </c>
      <c r="G534" s="12">
        <v>28</v>
      </c>
      <c r="H534" s="12">
        <v>32</v>
      </c>
      <c r="I534" s="12">
        <v>36</v>
      </c>
      <c r="J534" s="12">
        <v>29</v>
      </c>
      <c r="K534" s="12">
        <v>37</v>
      </c>
    </row>
    <row r="535" spans="1:11" x14ac:dyDescent="0.25">
      <c r="B535" s="25">
        <v>31</v>
      </c>
      <c r="C535" s="12">
        <v>37</v>
      </c>
      <c r="D535" s="12">
        <v>40</v>
      </c>
      <c r="E535" s="12">
        <v>42</v>
      </c>
      <c r="F535" s="12">
        <v>33</v>
      </c>
      <c r="G535" s="12">
        <v>39</v>
      </c>
      <c r="H535" s="12">
        <v>28</v>
      </c>
      <c r="I535" s="12">
        <v>35</v>
      </c>
      <c r="J535" s="12">
        <v>38</v>
      </c>
      <c r="K535" s="12">
        <v>43</v>
      </c>
    </row>
    <row r="536" spans="1:11" x14ac:dyDescent="0.25">
      <c r="A536" s="8" t="s">
        <v>50</v>
      </c>
    </row>
    <row r="537" spans="1:11" x14ac:dyDescent="0.25">
      <c r="A537" s="8" t="s">
        <v>120</v>
      </c>
    </row>
    <row r="538" spans="1:11" ht="15.75" thickBot="1" x14ac:dyDescent="0.3">
      <c r="A538" s="2" t="s">
        <v>13</v>
      </c>
    </row>
    <row r="539" spans="1:11" x14ac:dyDescent="0.25">
      <c r="A539" s="8"/>
      <c r="B539" s="26" t="s">
        <v>113</v>
      </c>
      <c r="D539" s="24" t="s">
        <v>114</v>
      </c>
      <c r="E539" s="24" t="s">
        <v>89</v>
      </c>
    </row>
    <row r="540" spans="1:11" x14ac:dyDescent="0.25">
      <c r="A540" s="8"/>
      <c r="B540" s="20">
        <v>28</v>
      </c>
      <c r="D540">
        <v>28</v>
      </c>
      <c r="E540">
        <v>4</v>
      </c>
    </row>
    <row r="541" spans="1:11" x14ac:dyDescent="0.25">
      <c r="A541" s="8"/>
      <c r="B541" s="20">
        <v>33</v>
      </c>
      <c r="D541">
        <v>33</v>
      </c>
      <c r="E541">
        <v>14</v>
      </c>
    </row>
    <row r="542" spans="1:11" x14ac:dyDescent="0.25">
      <c r="A542" s="8"/>
      <c r="B542" s="20">
        <v>38</v>
      </c>
      <c r="D542">
        <v>38</v>
      </c>
      <c r="E542">
        <v>14</v>
      </c>
    </row>
    <row r="543" spans="1:11" x14ac:dyDescent="0.25">
      <c r="A543" s="8"/>
      <c r="B543" s="20">
        <v>43</v>
      </c>
      <c r="D543">
        <v>43</v>
      </c>
      <c r="E543">
        <v>14</v>
      </c>
    </row>
    <row r="544" spans="1:11" x14ac:dyDescent="0.25">
      <c r="A544" s="8"/>
      <c r="B544" s="20">
        <v>47</v>
      </c>
      <c r="D544">
        <v>47</v>
      </c>
      <c r="E544">
        <v>4</v>
      </c>
    </row>
    <row r="545" spans="1:13" ht="15.75" thickBot="1" x14ac:dyDescent="0.3">
      <c r="A545" s="8"/>
      <c r="D545" s="23" t="s">
        <v>115</v>
      </c>
      <c r="E545" s="23">
        <v>0</v>
      </c>
    </row>
    <row r="546" spans="1:13" x14ac:dyDescent="0.25">
      <c r="A546" s="8"/>
    </row>
    <row r="547" spans="1:13" x14ac:dyDescent="0.25">
      <c r="A547" s="8"/>
    </row>
    <row r="548" spans="1:13" x14ac:dyDescent="0.25">
      <c r="A548" s="8"/>
    </row>
    <row r="549" spans="1:13" x14ac:dyDescent="0.25">
      <c r="A549" s="8"/>
    </row>
    <row r="550" spans="1:13" x14ac:dyDescent="0.25">
      <c r="A550" s="9" t="s">
        <v>119</v>
      </c>
    </row>
    <row r="551" spans="1:13" x14ac:dyDescent="0.25">
      <c r="A551" s="2" t="s">
        <v>13</v>
      </c>
      <c r="B551" s="12">
        <f>AVERAGE(B531:K535)</f>
        <v>36.14</v>
      </c>
    </row>
    <row r="552" spans="1:13" x14ac:dyDescent="0.25">
      <c r="A552" s="9"/>
    </row>
    <row r="553" spans="1:13" x14ac:dyDescent="0.25">
      <c r="A553" s="27" t="s">
        <v>337</v>
      </c>
    </row>
    <row r="554" spans="1:13" x14ac:dyDescent="0.25">
      <c r="A554" s="2" t="s">
        <v>13</v>
      </c>
    </row>
    <row r="559" spans="1:13" ht="18" x14ac:dyDescent="0.25">
      <c r="M559" s="10"/>
    </row>
    <row r="569" spans="1:11" x14ac:dyDescent="0.25">
      <c r="A569" s="94" t="s">
        <v>317</v>
      </c>
      <c r="B569" s="94"/>
      <c r="C569" s="94"/>
      <c r="D569" s="94"/>
      <c r="E569" s="94"/>
      <c r="F569" s="94"/>
      <c r="G569" s="94"/>
      <c r="H569" s="94"/>
      <c r="I569" s="94"/>
      <c r="J569" s="94"/>
    </row>
    <row r="570" spans="1:11" ht="16.5" x14ac:dyDescent="0.25">
      <c r="A570" s="7"/>
    </row>
    <row r="571" spans="1:11" x14ac:dyDescent="0.25">
      <c r="A571" s="8" t="s">
        <v>18</v>
      </c>
    </row>
    <row r="572" spans="1:11" x14ac:dyDescent="0.25">
      <c r="A572" s="8" t="s">
        <v>121</v>
      </c>
    </row>
    <row r="573" spans="1:11" ht="18.75" x14ac:dyDescent="0.25">
      <c r="A573" s="10"/>
      <c r="B573" s="147" t="s">
        <v>122</v>
      </c>
      <c r="C573" s="147"/>
      <c r="D573" s="147"/>
      <c r="E573" s="147"/>
      <c r="F573" s="147"/>
      <c r="G573" s="147"/>
      <c r="H573" s="147"/>
      <c r="I573" s="147"/>
      <c r="J573" s="147"/>
      <c r="K573" s="147"/>
    </row>
    <row r="574" spans="1:11" x14ac:dyDescent="0.25">
      <c r="B574" s="29">
        <v>125</v>
      </c>
      <c r="C574" s="21">
        <v>148</v>
      </c>
      <c r="D574" s="21">
        <v>137</v>
      </c>
      <c r="E574" s="21">
        <v>120</v>
      </c>
      <c r="F574" s="21">
        <v>135</v>
      </c>
      <c r="G574" s="21">
        <v>132</v>
      </c>
      <c r="H574" s="21">
        <v>145</v>
      </c>
      <c r="I574" s="21">
        <v>122</v>
      </c>
      <c r="J574" s="21">
        <v>130</v>
      </c>
      <c r="K574" s="21">
        <v>141</v>
      </c>
    </row>
    <row r="575" spans="1:11" x14ac:dyDescent="0.25">
      <c r="B575" s="29">
        <v>118</v>
      </c>
      <c r="C575" s="21">
        <v>125</v>
      </c>
      <c r="D575" s="21">
        <v>132</v>
      </c>
      <c r="E575" s="21">
        <v>136</v>
      </c>
      <c r="F575" s="21">
        <v>128</v>
      </c>
      <c r="G575" s="21">
        <v>123</v>
      </c>
      <c r="H575" s="21">
        <v>132</v>
      </c>
      <c r="I575" s="21">
        <v>138</v>
      </c>
      <c r="J575" s="21">
        <v>126</v>
      </c>
      <c r="K575" s="21">
        <v>129</v>
      </c>
    </row>
    <row r="576" spans="1:11" x14ac:dyDescent="0.25">
      <c r="B576" s="29">
        <v>136</v>
      </c>
      <c r="C576" s="21">
        <v>127</v>
      </c>
      <c r="D576" s="21">
        <v>130</v>
      </c>
      <c r="E576" s="21">
        <v>122</v>
      </c>
      <c r="F576" s="21">
        <v>125</v>
      </c>
      <c r="G576" s="21">
        <v>133</v>
      </c>
      <c r="H576" s="21">
        <v>140</v>
      </c>
      <c r="I576" s="21">
        <v>126</v>
      </c>
      <c r="J576" s="21">
        <v>133</v>
      </c>
      <c r="K576" s="21">
        <v>135</v>
      </c>
    </row>
    <row r="577" spans="1:11" x14ac:dyDescent="0.25">
      <c r="B577" s="29">
        <v>130</v>
      </c>
      <c r="C577" s="21">
        <v>134</v>
      </c>
      <c r="D577" s="21">
        <v>141</v>
      </c>
      <c r="E577" s="21">
        <v>119</v>
      </c>
      <c r="F577" s="21">
        <v>125</v>
      </c>
      <c r="G577" s="21">
        <v>131</v>
      </c>
      <c r="H577" s="21">
        <v>136</v>
      </c>
      <c r="I577" s="21">
        <v>128</v>
      </c>
      <c r="J577" s="21">
        <v>124</v>
      </c>
      <c r="K577" s="21">
        <v>132</v>
      </c>
    </row>
    <row r="578" spans="1:11" x14ac:dyDescent="0.25">
      <c r="B578" s="29">
        <v>136</v>
      </c>
      <c r="C578" s="21">
        <v>127</v>
      </c>
      <c r="D578" s="21">
        <v>130</v>
      </c>
      <c r="E578" s="21">
        <v>122</v>
      </c>
      <c r="F578" s="21">
        <v>125</v>
      </c>
      <c r="G578" s="21">
        <v>133</v>
      </c>
      <c r="H578" s="21">
        <v>140</v>
      </c>
      <c r="I578" s="21">
        <v>126</v>
      </c>
      <c r="J578" s="21">
        <v>133</v>
      </c>
      <c r="K578" s="21">
        <v>135</v>
      </c>
    </row>
    <row r="579" spans="1:11" x14ac:dyDescent="0.25">
      <c r="B579" s="29">
        <v>130</v>
      </c>
      <c r="C579" s="21">
        <v>134</v>
      </c>
      <c r="D579" s="21">
        <v>141</v>
      </c>
      <c r="E579" s="21">
        <v>119</v>
      </c>
      <c r="F579" s="21">
        <v>125</v>
      </c>
      <c r="G579" s="21">
        <v>131</v>
      </c>
      <c r="H579" s="21">
        <v>136</v>
      </c>
      <c r="I579" s="21">
        <v>128</v>
      </c>
      <c r="J579" s="21">
        <v>124</v>
      </c>
      <c r="K579" s="21">
        <v>132</v>
      </c>
    </row>
    <row r="580" spans="1:11" x14ac:dyDescent="0.25">
      <c r="B580" s="29">
        <v>136</v>
      </c>
      <c r="C580" s="21">
        <v>127</v>
      </c>
      <c r="D580" s="21">
        <v>130</v>
      </c>
      <c r="E580" s="21">
        <v>122</v>
      </c>
      <c r="F580" s="21">
        <v>125</v>
      </c>
      <c r="G580" s="21">
        <v>133</v>
      </c>
      <c r="H580" s="21">
        <v>140</v>
      </c>
      <c r="I580" s="21">
        <v>126</v>
      </c>
      <c r="J580" s="21">
        <v>133</v>
      </c>
      <c r="K580" s="21">
        <v>135</v>
      </c>
    </row>
    <row r="581" spans="1:11" x14ac:dyDescent="0.25">
      <c r="B581" s="29">
        <v>130</v>
      </c>
      <c r="C581" s="21">
        <v>134</v>
      </c>
      <c r="D581" s="21">
        <v>141</v>
      </c>
      <c r="E581" s="21">
        <v>119</v>
      </c>
      <c r="F581" s="21">
        <v>125</v>
      </c>
      <c r="G581" s="21">
        <v>131</v>
      </c>
      <c r="H581" s="21">
        <v>136</v>
      </c>
      <c r="I581" s="21">
        <v>128</v>
      </c>
      <c r="J581" s="21">
        <v>124</v>
      </c>
      <c r="K581" s="21">
        <v>132</v>
      </c>
    </row>
    <row r="582" spans="1:11" x14ac:dyDescent="0.25">
      <c r="B582" s="29">
        <v>136</v>
      </c>
      <c r="C582" s="21">
        <v>127</v>
      </c>
      <c r="D582" s="21">
        <v>130</v>
      </c>
      <c r="E582" s="21">
        <v>122</v>
      </c>
      <c r="F582" s="21">
        <v>125</v>
      </c>
      <c r="G582" s="21">
        <v>133</v>
      </c>
      <c r="H582" s="21">
        <v>140</v>
      </c>
      <c r="I582" s="21">
        <v>126</v>
      </c>
      <c r="J582" s="21">
        <v>133</v>
      </c>
      <c r="K582" s="21">
        <v>135</v>
      </c>
    </row>
    <row r="583" spans="1:11" x14ac:dyDescent="0.25">
      <c r="B583" s="29">
        <v>130</v>
      </c>
      <c r="C583" s="21">
        <v>134</v>
      </c>
      <c r="D583" s="21">
        <v>141</v>
      </c>
      <c r="E583" s="21">
        <v>119</v>
      </c>
      <c r="F583" s="21">
        <v>125</v>
      </c>
      <c r="G583" s="21">
        <v>131</v>
      </c>
      <c r="H583" s="21">
        <v>136</v>
      </c>
      <c r="I583" s="21">
        <v>128</v>
      </c>
      <c r="J583" s="21">
        <v>124</v>
      </c>
      <c r="K583" s="21">
        <v>132</v>
      </c>
    </row>
    <row r="584" spans="1:11" ht="18" x14ac:dyDescent="0.25">
      <c r="A584" s="8" t="s">
        <v>50</v>
      </c>
      <c r="B584" s="10"/>
    </row>
    <row r="585" spans="1:11" ht="15.75" thickBot="1" x14ac:dyDescent="0.3">
      <c r="A585" s="9" t="s">
        <v>123</v>
      </c>
    </row>
    <row r="586" spans="1:11" x14ac:dyDescent="0.25">
      <c r="A586" s="2" t="s">
        <v>13</v>
      </c>
      <c r="B586" s="26" t="s">
        <v>113</v>
      </c>
      <c r="D586" s="24" t="s">
        <v>114</v>
      </c>
      <c r="E586" s="24" t="s">
        <v>89</v>
      </c>
    </row>
    <row r="587" spans="1:11" x14ac:dyDescent="0.25">
      <c r="B587" s="20">
        <v>118</v>
      </c>
      <c r="D587">
        <v>118</v>
      </c>
      <c r="E587">
        <v>1</v>
      </c>
    </row>
    <row r="588" spans="1:11" x14ac:dyDescent="0.25">
      <c r="B588" s="20">
        <v>123</v>
      </c>
      <c r="D588">
        <v>123</v>
      </c>
      <c r="E588">
        <v>11</v>
      </c>
    </row>
    <row r="589" spans="1:11" x14ac:dyDescent="0.25">
      <c r="B589" s="20">
        <v>128</v>
      </c>
      <c r="D589">
        <v>128</v>
      </c>
      <c r="E589">
        <v>28</v>
      </c>
    </row>
    <row r="590" spans="1:11" x14ac:dyDescent="0.25">
      <c r="B590" s="20">
        <v>133</v>
      </c>
      <c r="D590">
        <v>133</v>
      </c>
      <c r="E590">
        <v>29</v>
      </c>
    </row>
    <row r="591" spans="1:11" x14ac:dyDescent="0.25">
      <c r="B591" s="20">
        <v>138</v>
      </c>
      <c r="D591">
        <v>138</v>
      </c>
      <c r="E591">
        <v>20</v>
      </c>
    </row>
    <row r="592" spans="1:11" x14ac:dyDescent="0.25">
      <c r="B592" s="20">
        <v>143</v>
      </c>
      <c r="D592">
        <v>143</v>
      </c>
      <c r="E592">
        <v>9</v>
      </c>
    </row>
    <row r="593" spans="1:5" x14ac:dyDescent="0.25">
      <c r="B593" s="20">
        <v>148</v>
      </c>
      <c r="D593">
        <v>148</v>
      </c>
      <c r="E593">
        <v>2</v>
      </c>
    </row>
    <row r="594" spans="1:5" ht="15.75" thickBot="1" x14ac:dyDescent="0.3">
      <c r="D594" s="23" t="s">
        <v>115</v>
      </c>
      <c r="E594" s="23">
        <v>0</v>
      </c>
    </row>
    <row r="596" spans="1:5" x14ac:dyDescent="0.25">
      <c r="A596" s="9" t="s">
        <v>124</v>
      </c>
    </row>
    <row r="597" spans="1:5" x14ac:dyDescent="0.25">
      <c r="A597" s="2" t="s">
        <v>13</v>
      </c>
      <c r="B597" s="12">
        <f>MEDIAN(B574:K583)</f>
        <v>130.5</v>
      </c>
    </row>
    <row r="598" spans="1:5" x14ac:dyDescent="0.25">
      <c r="A598" s="9"/>
    </row>
    <row r="599" spans="1:5" x14ac:dyDescent="0.25">
      <c r="A599" s="9"/>
    </row>
    <row r="600" spans="1:5" x14ac:dyDescent="0.25">
      <c r="A600" s="8" t="s">
        <v>125</v>
      </c>
    </row>
    <row r="601" spans="1:5" x14ac:dyDescent="0.25">
      <c r="A601" s="2" t="s">
        <v>13</v>
      </c>
    </row>
    <row r="615" spans="1:12" x14ac:dyDescent="0.25">
      <c r="A615" s="94" t="s">
        <v>316</v>
      </c>
      <c r="B615" s="94"/>
      <c r="C615" s="94"/>
      <c r="D615" s="94"/>
      <c r="E615" s="94"/>
      <c r="F615" s="94"/>
      <c r="G615" s="94"/>
      <c r="H615" s="94"/>
      <c r="I615" s="94"/>
    </row>
    <row r="616" spans="1:12" ht="16.5" x14ac:dyDescent="0.25">
      <c r="A616" s="7"/>
    </row>
    <row r="617" spans="1:12" x14ac:dyDescent="0.25">
      <c r="A617" s="8" t="s">
        <v>18</v>
      </c>
    </row>
    <row r="618" spans="1:12" x14ac:dyDescent="0.25">
      <c r="A618" s="8" t="s">
        <v>126</v>
      </c>
    </row>
    <row r="619" spans="1:12" ht="16.5" x14ac:dyDescent="0.25">
      <c r="A619" s="13"/>
    </row>
    <row r="620" spans="1:12" x14ac:dyDescent="0.25">
      <c r="B620" s="12" t="s">
        <v>127</v>
      </c>
      <c r="C620" s="25">
        <v>45</v>
      </c>
      <c r="D620" s="12">
        <v>35</v>
      </c>
      <c r="E620" s="12">
        <v>40</v>
      </c>
      <c r="F620" s="12">
        <v>38</v>
      </c>
      <c r="G620" s="12">
        <v>42</v>
      </c>
      <c r="H620" s="12">
        <v>37</v>
      </c>
      <c r="I620" s="12">
        <v>39</v>
      </c>
      <c r="J620" s="12">
        <v>43</v>
      </c>
      <c r="K620" s="12">
        <v>44</v>
      </c>
      <c r="L620" s="12">
        <v>41</v>
      </c>
    </row>
    <row r="621" spans="1:12" x14ac:dyDescent="0.25">
      <c r="B621" s="12" t="s">
        <v>128</v>
      </c>
      <c r="C621" s="25">
        <v>32</v>
      </c>
      <c r="D621" s="12">
        <v>28</v>
      </c>
      <c r="E621" s="12">
        <v>30</v>
      </c>
      <c r="F621" s="12">
        <v>34</v>
      </c>
      <c r="G621" s="12">
        <v>33</v>
      </c>
      <c r="H621" s="12">
        <v>35</v>
      </c>
      <c r="I621" s="12">
        <v>31</v>
      </c>
      <c r="J621" s="12">
        <v>29</v>
      </c>
      <c r="K621" s="12">
        <v>36</v>
      </c>
      <c r="L621" s="12">
        <v>37</v>
      </c>
    </row>
    <row r="622" spans="1:12" x14ac:dyDescent="0.25">
      <c r="B622" s="12" t="s">
        <v>129</v>
      </c>
      <c r="C622" s="25">
        <v>40</v>
      </c>
      <c r="D622" s="12">
        <v>39</v>
      </c>
      <c r="E622" s="12">
        <v>42</v>
      </c>
      <c r="F622" s="12">
        <v>41</v>
      </c>
      <c r="G622" s="12">
        <v>38</v>
      </c>
      <c r="H622" s="12">
        <v>43</v>
      </c>
      <c r="I622" s="12">
        <v>45</v>
      </c>
      <c r="J622" s="12">
        <v>44</v>
      </c>
      <c r="K622" s="12">
        <v>41</v>
      </c>
      <c r="L622" s="12">
        <v>37</v>
      </c>
    </row>
    <row r="623" spans="1:12" ht="18" x14ac:dyDescent="0.25">
      <c r="A623" s="8"/>
      <c r="C623" s="10"/>
    </row>
    <row r="624" spans="1:12" ht="15.75" x14ac:dyDescent="0.25">
      <c r="A624" s="28" t="s">
        <v>50</v>
      </c>
    </row>
    <row r="625" spans="1:1" x14ac:dyDescent="0.25">
      <c r="A625" s="9" t="s">
        <v>130</v>
      </c>
    </row>
    <row r="626" spans="1:1" x14ac:dyDescent="0.25">
      <c r="A626" s="2" t="s">
        <v>13</v>
      </c>
    </row>
    <row r="639" spans="1:1" x14ac:dyDescent="0.25">
      <c r="A639" s="9" t="s">
        <v>131</v>
      </c>
    </row>
    <row r="640" spans="1:1" x14ac:dyDescent="0.25">
      <c r="A640" s="2" t="s">
        <v>13</v>
      </c>
    </row>
    <row r="641" spans="1:13" x14ac:dyDescent="0.25">
      <c r="A641" s="9"/>
      <c r="B641" s="61" t="s">
        <v>127</v>
      </c>
      <c r="C641" s="63">
        <f>AVERAGE(C620:L620)</f>
        <v>40.4</v>
      </c>
    </row>
    <row r="642" spans="1:13" x14ac:dyDescent="0.25">
      <c r="A642" s="9"/>
      <c r="B642" s="64" t="s">
        <v>128</v>
      </c>
      <c r="C642" s="65">
        <f>AVERAGE(C621:L621)</f>
        <v>32.5</v>
      </c>
    </row>
    <row r="643" spans="1:13" x14ac:dyDescent="0.25">
      <c r="A643" s="9"/>
      <c r="B643" s="66" t="s">
        <v>338</v>
      </c>
      <c r="C643" s="68">
        <f>AVERAGE(C622:L622)</f>
        <v>41</v>
      </c>
    </row>
    <row r="644" spans="1:13" x14ac:dyDescent="0.25">
      <c r="A644" s="9"/>
    </row>
    <row r="645" spans="1:13" x14ac:dyDescent="0.25">
      <c r="A645" s="9" t="s">
        <v>132</v>
      </c>
    </row>
    <row r="646" spans="1:13" x14ac:dyDescent="0.25">
      <c r="A646" s="2" t="s">
        <v>13</v>
      </c>
    </row>
    <row r="647" spans="1:13" x14ac:dyDescent="0.25">
      <c r="B647" s="61" t="s">
        <v>127</v>
      </c>
      <c r="C647" s="63">
        <f>MAX(C620:L620)-MIN(C620:L620)</f>
        <v>10</v>
      </c>
    </row>
    <row r="648" spans="1:13" x14ac:dyDescent="0.25">
      <c r="B648" s="64" t="s">
        <v>128</v>
      </c>
      <c r="C648" s="65">
        <f>MAX(C621:L621)-MIN(C621:L621)</f>
        <v>9</v>
      </c>
    </row>
    <row r="649" spans="1:13" x14ac:dyDescent="0.25">
      <c r="B649" s="66" t="s">
        <v>338</v>
      </c>
      <c r="C649" s="68">
        <f>MAX(C622:L622)-MIN(C622:L622)</f>
        <v>8</v>
      </c>
    </row>
    <row r="650" spans="1:13" x14ac:dyDescent="0.25">
      <c r="A650" s="8"/>
    </row>
    <row r="651" spans="1:13" ht="18" x14ac:dyDescent="0.25">
      <c r="A651" s="10"/>
    </row>
    <row r="652" spans="1:13" ht="18" x14ac:dyDescent="0.25">
      <c r="A652" t="s">
        <v>135</v>
      </c>
      <c r="C652" s="98" t="s">
        <v>133</v>
      </c>
      <c r="D652" s="99"/>
      <c r="E652" s="99"/>
      <c r="F652" s="99"/>
      <c r="G652" s="99"/>
      <c r="H652" s="100"/>
    </row>
    <row r="653" spans="1:13" ht="21" x14ac:dyDescent="0.25">
      <c r="B653" s="30"/>
    </row>
    <row r="654" spans="1:13" x14ac:dyDescent="0.25">
      <c r="A654" s="94" t="s">
        <v>339</v>
      </c>
      <c r="B654" s="94"/>
      <c r="C654" s="94"/>
      <c r="D654" s="94"/>
      <c r="E654" s="94"/>
      <c r="F654" s="94"/>
      <c r="G654" s="94"/>
      <c r="H654" s="94"/>
      <c r="I654" s="94"/>
      <c r="J654" s="94"/>
      <c r="K654" s="94"/>
      <c r="L654" s="94"/>
      <c r="M654" s="94"/>
    </row>
    <row r="655" spans="1:13" x14ac:dyDescent="0.25">
      <c r="B655" s="8" t="s">
        <v>18</v>
      </c>
    </row>
    <row r="656" spans="1:13" x14ac:dyDescent="0.25">
      <c r="B656" s="8" t="s">
        <v>134</v>
      </c>
    </row>
    <row r="657" spans="1:11" ht="15.75" x14ac:dyDescent="0.25">
      <c r="B657" s="117" t="s">
        <v>136</v>
      </c>
      <c r="C657" s="117"/>
      <c r="D657" s="117"/>
      <c r="E657" s="117"/>
      <c r="F657" s="117"/>
      <c r="G657" s="117"/>
      <c r="H657" s="117"/>
      <c r="I657" s="117"/>
      <c r="J657" s="117"/>
      <c r="K657" s="117"/>
    </row>
    <row r="658" spans="1:11" x14ac:dyDescent="0.25">
      <c r="B658" s="29">
        <v>-2.5</v>
      </c>
      <c r="C658" s="20">
        <v>1.3</v>
      </c>
      <c r="D658" s="20">
        <v>-0.8</v>
      </c>
      <c r="E658" s="20">
        <v>-1.9</v>
      </c>
      <c r="F658" s="20">
        <v>2.1</v>
      </c>
      <c r="G658" s="20">
        <v>0.5</v>
      </c>
      <c r="H658" s="20">
        <v>-1.2</v>
      </c>
      <c r="I658" s="20">
        <v>1.8</v>
      </c>
      <c r="J658" s="20">
        <v>-0.5</v>
      </c>
      <c r="K658" s="20">
        <v>2.2999999999999998</v>
      </c>
    </row>
    <row r="659" spans="1:11" x14ac:dyDescent="0.25">
      <c r="B659" s="29">
        <v>-0.7</v>
      </c>
      <c r="C659" s="20">
        <v>1.2</v>
      </c>
      <c r="D659" s="20">
        <v>-1.5</v>
      </c>
      <c r="E659" s="20">
        <v>-0.3</v>
      </c>
      <c r="F659" s="20">
        <v>2.6</v>
      </c>
      <c r="G659" s="20">
        <v>1.1000000000000001</v>
      </c>
      <c r="H659" s="20">
        <v>-1.7</v>
      </c>
      <c r="I659" s="20">
        <v>0.9</v>
      </c>
      <c r="J659" s="20">
        <v>-1.4</v>
      </c>
      <c r="K659" s="20">
        <v>0.3</v>
      </c>
    </row>
    <row r="660" spans="1:11" x14ac:dyDescent="0.25">
      <c r="B660" s="29">
        <v>1.9</v>
      </c>
      <c r="C660" s="20">
        <v>-1.1000000000000001</v>
      </c>
      <c r="D660" s="20">
        <v>-0.4</v>
      </c>
      <c r="E660" s="20">
        <v>2.2000000000000002</v>
      </c>
      <c r="F660" s="20">
        <v>-0.9</v>
      </c>
      <c r="G660" s="20">
        <v>1.6</v>
      </c>
      <c r="H660" s="20">
        <v>-0.6</v>
      </c>
      <c r="I660" s="20">
        <v>-1.3</v>
      </c>
      <c r="J660" s="20">
        <v>2.4</v>
      </c>
      <c r="K660" s="20">
        <v>0.7</v>
      </c>
    </row>
    <row r="661" spans="1:11" x14ac:dyDescent="0.25">
      <c r="B661" s="29">
        <v>-1.8</v>
      </c>
      <c r="C661" s="20">
        <v>1.5</v>
      </c>
      <c r="D661" s="20">
        <v>-0.2</v>
      </c>
      <c r="E661" s="20">
        <v>-2.1</v>
      </c>
      <c r="F661" s="20">
        <v>2.8</v>
      </c>
      <c r="G661" s="20">
        <v>0.8</v>
      </c>
      <c r="H661" s="20">
        <v>-1.6</v>
      </c>
      <c r="I661" s="20">
        <v>1.4</v>
      </c>
      <c r="J661" s="20">
        <v>-0.1</v>
      </c>
      <c r="K661" s="20">
        <v>2.5</v>
      </c>
    </row>
    <row r="662" spans="1:11" x14ac:dyDescent="0.25">
      <c r="B662" s="29">
        <v>-1</v>
      </c>
      <c r="C662" s="20">
        <v>1.7</v>
      </c>
      <c r="D662" s="20">
        <v>-0.9</v>
      </c>
      <c r="E662" s="20">
        <v>-2</v>
      </c>
      <c r="F662" s="20">
        <v>2.7</v>
      </c>
      <c r="G662" s="20">
        <v>0.6</v>
      </c>
      <c r="H662" s="20">
        <v>-1.4</v>
      </c>
      <c r="I662" s="20">
        <v>1.1000000000000001</v>
      </c>
      <c r="J662" s="20">
        <v>-0.3</v>
      </c>
      <c r="K662" s="20">
        <v>2</v>
      </c>
    </row>
    <row r="663" spans="1:11" ht="18" x14ac:dyDescent="0.25">
      <c r="A663" s="8" t="s">
        <v>50</v>
      </c>
      <c r="B663" s="10"/>
    </row>
    <row r="664" spans="1:11" x14ac:dyDescent="0.25">
      <c r="A664" s="9" t="s">
        <v>137</v>
      </c>
    </row>
    <row r="665" spans="1:11" x14ac:dyDescent="0.25">
      <c r="A665" s="15" t="s">
        <v>13</v>
      </c>
      <c r="B665" s="12">
        <f>_xlfn.SKEW.P(B658:K662)</f>
        <v>5.2895806034817562E-2</v>
      </c>
    </row>
    <row r="666" spans="1:11" x14ac:dyDescent="0.25">
      <c r="A666" s="9"/>
    </row>
    <row r="667" spans="1:11" x14ac:dyDescent="0.25">
      <c r="A667" s="9" t="s">
        <v>138</v>
      </c>
    </row>
    <row r="668" spans="1:11" x14ac:dyDescent="0.25">
      <c r="A668" s="15" t="s">
        <v>13</v>
      </c>
      <c r="B668" s="12">
        <f>KURT(B658:K662)</f>
        <v>-1.3042496425917365</v>
      </c>
    </row>
    <row r="669" spans="1:11" x14ac:dyDescent="0.25">
      <c r="A669" s="9"/>
    </row>
    <row r="670" spans="1:11" x14ac:dyDescent="0.25">
      <c r="A670" s="8" t="s">
        <v>139</v>
      </c>
    </row>
    <row r="671" spans="1:11" x14ac:dyDescent="0.25">
      <c r="A671" s="2" t="s">
        <v>13</v>
      </c>
      <c r="B671" t="s">
        <v>303</v>
      </c>
    </row>
    <row r="672" spans="1:11" x14ac:dyDescent="0.25">
      <c r="B672" t="s">
        <v>304</v>
      </c>
    </row>
    <row r="675" spans="1:13" x14ac:dyDescent="0.25">
      <c r="A675" s="94" t="s">
        <v>305</v>
      </c>
      <c r="B675" s="94"/>
      <c r="C675" s="94"/>
      <c r="D675" s="94"/>
      <c r="E675" s="94"/>
      <c r="F675" s="94"/>
      <c r="G675" s="94"/>
      <c r="H675" s="94"/>
      <c r="I675" s="94"/>
      <c r="J675" s="94"/>
      <c r="K675" s="94"/>
      <c r="L675" s="94"/>
      <c r="M675" s="94"/>
    </row>
    <row r="676" spans="1:13" ht="16.5" x14ac:dyDescent="0.25">
      <c r="A676" s="7"/>
    </row>
    <row r="677" spans="1:13" x14ac:dyDescent="0.25">
      <c r="A677" s="8" t="s">
        <v>18</v>
      </c>
    </row>
    <row r="678" spans="1:13" x14ac:dyDescent="0.25">
      <c r="A678" s="27" t="s">
        <v>140</v>
      </c>
    </row>
    <row r="679" spans="1:13" ht="15.75" x14ac:dyDescent="0.25">
      <c r="B679" s="117" t="s">
        <v>141</v>
      </c>
      <c r="C679" s="117"/>
      <c r="D679" s="117"/>
      <c r="E679" s="117"/>
      <c r="F679" s="117"/>
      <c r="G679" s="117"/>
      <c r="H679" s="117"/>
      <c r="I679" s="117"/>
      <c r="J679" s="117"/>
      <c r="K679" s="117"/>
    </row>
    <row r="680" spans="1:13" x14ac:dyDescent="0.25">
      <c r="B680" s="29">
        <v>2.5</v>
      </c>
      <c r="C680" s="20">
        <v>4.8</v>
      </c>
      <c r="D680" s="20">
        <v>3.2</v>
      </c>
      <c r="E680" s="20">
        <v>2.1</v>
      </c>
      <c r="F680" s="20">
        <v>4.5</v>
      </c>
      <c r="G680" s="20">
        <v>2.9</v>
      </c>
      <c r="H680" s="20">
        <v>2.2999999999999998</v>
      </c>
      <c r="I680" s="20">
        <v>3.1</v>
      </c>
      <c r="J680" s="20">
        <v>4.2</v>
      </c>
      <c r="K680" s="20">
        <v>3.9</v>
      </c>
    </row>
    <row r="681" spans="1:13" x14ac:dyDescent="0.25">
      <c r="B681" s="29">
        <v>2.8</v>
      </c>
      <c r="C681" s="20">
        <v>4.0999999999999996</v>
      </c>
      <c r="D681" s="20">
        <v>2.6</v>
      </c>
      <c r="E681" s="20">
        <v>2.4</v>
      </c>
      <c r="F681" s="20">
        <v>4.7</v>
      </c>
      <c r="G681" s="20">
        <v>3.3</v>
      </c>
      <c r="H681" s="20">
        <v>2.7</v>
      </c>
      <c r="I681" s="20">
        <v>3</v>
      </c>
      <c r="J681" s="20">
        <v>4.3</v>
      </c>
      <c r="K681" s="20">
        <v>3.7</v>
      </c>
    </row>
    <row r="682" spans="1:13" x14ac:dyDescent="0.25">
      <c r="B682" s="29">
        <v>2.2000000000000002</v>
      </c>
      <c r="C682" s="20">
        <v>3.6</v>
      </c>
      <c r="D682" s="20">
        <v>4</v>
      </c>
      <c r="E682" s="20">
        <v>2.7</v>
      </c>
      <c r="F682" s="20">
        <v>3.8</v>
      </c>
      <c r="G682" s="20">
        <v>3.5</v>
      </c>
      <c r="H682" s="20">
        <v>3.2</v>
      </c>
      <c r="I682" s="20">
        <v>4.4000000000000004</v>
      </c>
      <c r="J682" s="20">
        <v>2</v>
      </c>
      <c r="K682" s="20">
        <v>3.4</v>
      </c>
    </row>
    <row r="683" spans="1:13" x14ac:dyDescent="0.25">
      <c r="B683" s="29">
        <v>3.1</v>
      </c>
      <c r="C683" s="20">
        <v>2.9</v>
      </c>
      <c r="D683" s="20">
        <v>4.5999999999999996</v>
      </c>
      <c r="E683" s="20">
        <v>3.3</v>
      </c>
      <c r="F683" s="20">
        <v>2.5</v>
      </c>
      <c r="G683" s="20">
        <v>4.9000000000000004</v>
      </c>
      <c r="H683" s="20">
        <v>2.8</v>
      </c>
      <c r="I683" s="20">
        <v>3</v>
      </c>
      <c r="J683" s="20">
        <v>4.2</v>
      </c>
      <c r="K683" s="20">
        <v>3.9</v>
      </c>
    </row>
    <row r="684" spans="1:13" x14ac:dyDescent="0.25">
      <c r="B684" s="29">
        <v>2.8</v>
      </c>
      <c r="C684" s="20">
        <v>4.0999999999999996</v>
      </c>
      <c r="D684" s="20">
        <v>2.6</v>
      </c>
      <c r="E684" s="20">
        <v>2.4</v>
      </c>
      <c r="F684" s="20">
        <v>4.7</v>
      </c>
      <c r="G684" s="20">
        <v>3.3</v>
      </c>
      <c r="H684" s="20">
        <v>2.7</v>
      </c>
      <c r="I684" s="20">
        <v>3</v>
      </c>
      <c r="J684" s="20">
        <v>4.3</v>
      </c>
      <c r="K684" s="20">
        <v>3.7</v>
      </c>
    </row>
    <row r="685" spans="1:13" x14ac:dyDescent="0.25">
      <c r="B685" s="29">
        <v>2.2000000000000002</v>
      </c>
      <c r="C685" s="20">
        <v>3.6</v>
      </c>
      <c r="D685" s="20">
        <v>4</v>
      </c>
      <c r="E685" s="20">
        <v>2.7</v>
      </c>
      <c r="F685" s="20">
        <v>3.8</v>
      </c>
      <c r="G685" s="20">
        <v>3.5</v>
      </c>
      <c r="H685" s="20">
        <v>3.2</v>
      </c>
      <c r="I685" s="20">
        <v>4.4000000000000004</v>
      </c>
      <c r="J685" s="29">
        <v>2</v>
      </c>
      <c r="K685" s="20">
        <v>3.4</v>
      </c>
    </row>
    <row r="686" spans="1:13" x14ac:dyDescent="0.25">
      <c r="B686" s="29">
        <v>3.1</v>
      </c>
      <c r="C686" s="20">
        <v>2.9</v>
      </c>
      <c r="D686" s="20">
        <v>4.5999999999999996</v>
      </c>
      <c r="E686" s="20">
        <v>3.3</v>
      </c>
      <c r="F686" s="20">
        <v>2.5</v>
      </c>
      <c r="G686" s="20">
        <v>4.9000000000000004</v>
      </c>
      <c r="H686" s="20">
        <v>2.8</v>
      </c>
      <c r="I686" s="20">
        <v>3</v>
      </c>
      <c r="J686" s="20">
        <v>4.2</v>
      </c>
      <c r="K686" s="20">
        <v>3.9</v>
      </c>
    </row>
    <row r="687" spans="1:13" x14ac:dyDescent="0.25">
      <c r="B687" s="29">
        <v>2.8</v>
      </c>
      <c r="C687" s="20">
        <v>4.0999999999999996</v>
      </c>
      <c r="D687" s="20">
        <v>2.6</v>
      </c>
      <c r="E687" s="20">
        <v>2.4</v>
      </c>
      <c r="F687" s="20">
        <v>4.7</v>
      </c>
      <c r="G687" s="20">
        <v>3.3</v>
      </c>
      <c r="H687" s="20">
        <v>2.7</v>
      </c>
      <c r="I687" s="20">
        <v>3</v>
      </c>
      <c r="J687" s="20">
        <v>4.3</v>
      </c>
      <c r="K687" s="20">
        <v>3.7</v>
      </c>
    </row>
    <row r="688" spans="1:13" x14ac:dyDescent="0.25">
      <c r="B688" s="29">
        <v>2.2000000000000002</v>
      </c>
      <c r="C688" s="20">
        <v>3.6</v>
      </c>
      <c r="D688" s="20">
        <v>4</v>
      </c>
      <c r="E688" s="20">
        <v>2.7</v>
      </c>
      <c r="F688" s="20">
        <v>3.8</v>
      </c>
      <c r="G688" s="20">
        <v>3.5</v>
      </c>
      <c r="H688" s="20">
        <v>3.2</v>
      </c>
      <c r="I688" s="20">
        <v>4.4000000000000004</v>
      </c>
      <c r="J688" s="20">
        <v>2</v>
      </c>
      <c r="K688" s="20">
        <v>3.4</v>
      </c>
    </row>
    <row r="689" spans="1:12" x14ac:dyDescent="0.25">
      <c r="B689" s="29">
        <v>3.1</v>
      </c>
      <c r="C689" s="20">
        <v>2.9</v>
      </c>
      <c r="D689" s="20">
        <v>4.5999999999999996</v>
      </c>
      <c r="E689" s="20">
        <v>3.3</v>
      </c>
      <c r="F689" s="20">
        <v>2.5</v>
      </c>
      <c r="G689" s="20">
        <v>4.9000000000000004</v>
      </c>
      <c r="H689" s="20"/>
      <c r="I689" s="20"/>
      <c r="J689" s="20"/>
      <c r="K689" s="20"/>
    </row>
    <row r="690" spans="1:12" x14ac:dyDescent="0.25">
      <c r="A690" s="8" t="s">
        <v>50</v>
      </c>
    </row>
    <row r="691" spans="1:12" x14ac:dyDescent="0.25">
      <c r="A691" s="9" t="s">
        <v>142</v>
      </c>
    </row>
    <row r="692" spans="1:12" x14ac:dyDescent="0.25">
      <c r="A692" s="15" t="s">
        <v>13</v>
      </c>
      <c r="B692" s="12">
        <f>SKEW(B680:K689)</f>
        <v>0.22402536454542335</v>
      </c>
    </row>
    <row r="693" spans="1:12" x14ac:dyDescent="0.25">
      <c r="A693" s="9"/>
    </row>
    <row r="694" spans="1:12" ht="18" x14ac:dyDescent="0.25">
      <c r="A694" s="9" t="s">
        <v>143</v>
      </c>
      <c r="B694" s="10"/>
    </row>
    <row r="695" spans="1:12" x14ac:dyDescent="0.25">
      <c r="A695" s="15" t="s">
        <v>13</v>
      </c>
      <c r="B695" s="16">
        <f>KURT(B680:K689)</f>
        <v>-0.93120912452529181</v>
      </c>
    </row>
    <row r="696" spans="1:12" ht="18" x14ac:dyDescent="0.25">
      <c r="A696" s="9"/>
      <c r="B696" s="10"/>
    </row>
    <row r="697" spans="1:12" x14ac:dyDescent="0.25">
      <c r="A697" s="8" t="s">
        <v>144</v>
      </c>
    </row>
    <row r="698" spans="1:12" x14ac:dyDescent="0.25">
      <c r="A698" s="2" t="s">
        <v>13</v>
      </c>
      <c r="B698" s="105" t="s">
        <v>306</v>
      </c>
      <c r="C698" s="106"/>
      <c r="D698" s="106"/>
      <c r="E698" s="106"/>
      <c r="F698" s="112"/>
    </row>
    <row r="699" spans="1:12" x14ac:dyDescent="0.25">
      <c r="B699" s="113" t="s">
        <v>340</v>
      </c>
      <c r="C699" s="114"/>
      <c r="D699" s="114"/>
      <c r="E699" s="114"/>
      <c r="F699" s="115"/>
    </row>
    <row r="700" spans="1:12" x14ac:dyDescent="0.25">
      <c r="B700" s="77"/>
      <c r="C700" s="77"/>
      <c r="D700" s="77"/>
      <c r="E700" s="77"/>
      <c r="F700" s="77"/>
    </row>
    <row r="702" spans="1:12" x14ac:dyDescent="0.25">
      <c r="A702" s="94" t="s">
        <v>308</v>
      </c>
      <c r="B702" s="94"/>
      <c r="C702" s="94"/>
      <c r="D702" s="94"/>
      <c r="E702" s="94"/>
      <c r="F702" s="94"/>
      <c r="G702" s="94"/>
      <c r="H702" s="94"/>
      <c r="I702" s="94"/>
      <c r="J702" s="94"/>
      <c r="K702" s="94"/>
      <c r="L702" s="94"/>
    </row>
    <row r="703" spans="1:12" ht="16.5" x14ac:dyDescent="0.25">
      <c r="A703" s="7"/>
    </row>
    <row r="704" spans="1:12" x14ac:dyDescent="0.25">
      <c r="A704" s="8" t="s">
        <v>18</v>
      </c>
    </row>
    <row r="705" spans="1:11" x14ac:dyDescent="0.25">
      <c r="A705" s="8" t="s">
        <v>145</v>
      </c>
    </row>
    <row r="706" spans="1:11" ht="18" x14ac:dyDescent="0.25">
      <c r="A706" s="10"/>
      <c r="B706" s="117" t="s">
        <v>146</v>
      </c>
      <c r="C706" s="117"/>
      <c r="D706" s="117"/>
      <c r="E706" s="117"/>
      <c r="F706" s="117"/>
      <c r="G706" s="117"/>
      <c r="H706" s="117"/>
      <c r="I706" s="117"/>
      <c r="J706" s="117"/>
      <c r="K706" s="117"/>
    </row>
    <row r="707" spans="1:11" x14ac:dyDescent="0.25">
      <c r="B707" s="29">
        <v>4</v>
      </c>
      <c r="C707" s="20">
        <v>5</v>
      </c>
      <c r="D707" s="20">
        <v>3</v>
      </c>
      <c r="E707" s="20">
        <v>4</v>
      </c>
      <c r="F707" s="20">
        <v>4</v>
      </c>
      <c r="G707" s="20">
        <v>3</v>
      </c>
      <c r="H707" s="20">
        <v>2</v>
      </c>
      <c r="I707" s="20">
        <v>5</v>
      </c>
      <c r="J707" s="20">
        <v>4</v>
      </c>
      <c r="K707" s="20">
        <v>3</v>
      </c>
    </row>
    <row r="708" spans="1:11" x14ac:dyDescent="0.25">
      <c r="B708" s="29">
        <v>5</v>
      </c>
      <c r="C708" s="20">
        <v>4</v>
      </c>
      <c r="D708" s="20">
        <v>2</v>
      </c>
      <c r="E708" s="20">
        <v>3</v>
      </c>
      <c r="F708" s="20">
        <v>4</v>
      </c>
      <c r="G708" s="20">
        <v>5</v>
      </c>
      <c r="H708" s="20">
        <v>3</v>
      </c>
      <c r="I708" s="20">
        <v>4</v>
      </c>
      <c r="J708" s="20">
        <v>5</v>
      </c>
      <c r="K708" s="20">
        <v>3</v>
      </c>
    </row>
    <row r="709" spans="1:11" x14ac:dyDescent="0.25">
      <c r="B709" s="29">
        <v>4</v>
      </c>
      <c r="C709" s="20">
        <v>3</v>
      </c>
      <c r="D709" s="20">
        <v>2</v>
      </c>
      <c r="E709" s="20">
        <v>4</v>
      </c>
      <c r="F709" s="20">
        <v>5</v>
      </c>
      <c r="G709" s="20">
        <v>3</v>
      </c>
      <c r="H709" s="20">
        <v>4</v>
      </c>
      <c r="I709" s="20">
        <v>5</v>
      </c>
      <c r="J709" s="20">
        <v>4</v>
      </c>
      <c r="K709" s="20">
        <v>3</v>
      </c>
    </row>
    <row r="710" spans="1:11" x14ac:dyDescent="0.25">
      <c r="B710" s="29">
        <v>3</v>
      </c>
      <c r="C710" s="20">
        <v>4</v>
      </c>
      <c r="D710" s="20">
        <v>5</v>
      </c>
      <c r="E710" s="20">
        <v>2</v>
      </c>
      <c r="F710" s="20">
        <v>3</v>
      </c>
      <c r="G710" s="20">
        <v>4</v>
      </c>
      <c r="H710" s="20">
        <v>4</v>
      </c>
      <c r="I710" s="20">
        <v>3</v>
      </c>
      <c r="J710" s="20">
        <v>5</v>
      </c>
      <c r="K710" s="20">
        <v>4</v>
      </c>
    </row>
    <row r="711" spans="1:11" x14ac:dyDescent="0.25">
      <c r="B711" s="29">
        <v>3</v>
      </c>
      <c r="C711" s="20">
        <v>4</v>
      </c>
      <c r="D711" s="20">
        <v>5</v>
      </c>
      <c r="E711" s="20">
        <v>4</v>
      </c>
      <c r="F711" s="20">
        <v>2</v>
      </c>
      <c r="G711" s="20">
        <v>3</v>
      </c>
      <c r="H711" s="20">
        <v>4</v>
      </c>
      <c r="I711" s="20">
        <v>5</v>
      </c>
      <c r="J711" s="20">
        <v>3</v>
      </c>
      <c r="K711" s="20">
        <v>4</v>
      </c>
    </row>
    <row r="712" spans="1:11" x14ac:dyDescent="0.25">
      <c r="B712" s="29">
        <v>5</v>
      </c>
      <c r="C712" s="20">
        <v>4</v>
      </c>
      <c r="D712" s="20">
        <v>3</v>
      </c>
      <c r="E712" s="20">
        <v>4</v>
      </c>
      <c r="F712" s="20">
        <v>5</v>
      </c>
      <c r="G712" s="20">
        <v>3</v>
      </c>
      <c r="H712" s="20">
        <v>4</v>
      </c>
      <c r="I712" s="20">
        <v>5</v>
      </c>
      <c r="J712" s="20">
        <v>4</v>
      </c>
      <c r="K712" s="20">
        <v>3</v>
      </c>
    </row>
    <row r="713" spans="1:11" x14ac:dyDescent="0.25">
      <c r="B713" s="29">
        <v>3</v>
      </c>
      <c r="C713" s="20">
        <v>4</v>
      </c>
      <c r="D713" s="20">
        <v>5</v>
      </c>
      <c r="E713" s="20">
        <v>2</v>
      </c>
      <c r="F713" s="20">
        <v>3</v>
      </c>
      <c r="G713" s="20">
        <v>4</v>
      </c>
      <c r="H713" s="20">
        <v>4</v>
      </c>
      <c r="I713" s="20">
        <v>3</v>
      </c>
      <c r="J713" s="20">
        <v>5</v>
      </c>
      <c r="K713" s="20">
        <v>4</v>
      </c>
    </row>
    <row r="714" spans="1:11" x14ac:dyDescent="0.25">
      <c r="B714" s="29">
        <v>3</v>
      </c>
      <c r="C714" s="20">
        <v>4</v>
      </c>
      <c r="D714" s="20">
        <v>5</v>
      </c>
      <c r="E714" s="20">
        <v>4</v>
      </c>
      <c r="F714" s="20">
        <v>2</v>
      </c>
      <c r="G714" s="20">
        <v>3</v>
      </c>
      <c r="H714" s="20">
        <v>4</v>
      </c>
      <c r="I714" s="20">
        <v>5</v>
      </c>
      <c r="J714" s="20">
        <v>3</v>
      </c>
      <c r="K714" s="20">
        <v>4</v>
      </c>
    </row>
    <row r="715" spans="1:11" x14ac:dyDescent="0.25">
      <c r="B715" s="29">
        <v>5</v>
      </c>
      <c r="C715" s="20">
        <v>4</v>
      </c>
      <c r="D715" s="20">
        <v>3</v>
      </c>
      <c r="E715" s="20">
        <v>4</v>
      </c>
      <c r="F715" s="20">
        <v>5</v>
      </c>
      <c r="G715" s="20">
        <v>3</v>
      </c>
      <c r="H715" s="20">
        <v>4</v>
      </c>
      <c r="I715" s="20">
        <v>5</v>
      </c>
      <c r="J715" s="20">
        <v>4</v>
      </c>
      <c r="K715" s="20">
        <v>3</v>
      </c>
    </row>
    <row r="716" spans="1:11" x14ac:dyDescent="0.25">
      <c r="B716" s="29">
        <v>3</v>
      </c>
      <c r="C716" s="20">
        <v>4</v>
      </c>
      <c r="D716" s="20">
        <v>5</v>
      </c>
      <c r="E716" s="20">
        <v>2</v>
      </c>
      <c r="F716" s="20">
        <v>3</v>
      </c>
      <c r="G716" s="20">
        <v>4</v>
      </c>
      <c r="H716" s="20">
        <v>4</v>
      </c>
      <c r="I716" s="20">
        <v>3</v>
      </c>
      <c r="J716" s="20">
        <v>5</v>
      </c>
      <c r="K716" s="20">
        <v>4</v>
      </c>
    </row>
    <row r="717" spans="1:11" ht="18" x14ac:dyDescent="0.25">
      <c r="A717" s="8" t="s">
        <v>50</v>
      </c>
      <c r="B717" s="10"/>
    </row>
    <row r="718" spans="1:11" x14ac:dyDescent="0.25">
      <c r="A718" s="9" t="s">
        <v>147</v>
      </c>
    </row>
    <row r="719" spans="1:11" x14ac:dyDescent="0.25">
      <c r="A719" s="15" t="s">
        <v>13</v>
      </c>
      <c r="B719" s="12">
        <f>_xlfn.SKEW.P(B707:K716)</f>
        <v>-0.20773281879682204</v>
      </c>
    </row>
    <row r="720" spans="1:11" x14ac:dyDescent="0.25">
      <c r="A720" s="9"/>
    </row>
    <row r="721" spans="1:12" x14ac:dyDescent="0.25">
      <c r="A721" s="9" t="s">
        <v>148</v>
      </c>
    </row>
    <row r="722" spans="1:12" x14ac:dyDescent="0.25">
      <c r="A722" s="15" t="s">
        <v>13</v>
      </c>
      <c r="B722" s="12">
        <f>KURT(B707:K716)</f>
        <v>-0.74525627211662515</v>
      </c>
    </row>
    <row r="724" spans="1:12" x14ac:dyDescent="0.25">
      <c r="A724" s="8" t="s">
        <v>149</v>
      </c>
    </row>
    <row r="725" spans="1:12" x14ac:dyDescent="0.25">
      <c r="A725" s="2" t="s">
        <v>13</v>
      </c>
      <c r="B725" s="105" t="s">
        <v>309</v>
      </c>
      <c r="C725" s="106"/>
      <c r="D725" s="106"/>
      <c r="E725" s="106"/>
      <c r="F725" s="112"/>
    </row>
    <row r="726" spans="1:12" x14ac:dyDescent="0.25">
      <c r="B726" s="113" t="s">
        <v>307</v>
      </c>
      <c r="C726" s="114"/>
      <c r="D726" s="114"/>
      <c r="E726" s="114"/>
      <c r="F726" s="115"/>
    </row>
    <row r="728" spans="1:12" x14ac:dyDescent="0.25">
      <c r="A728" s="94" t="s">
        <v>341</v>
      </c>
      <c r="B728" s="94"/>
      <c r="C728" s="94"/>
      <c r="D728" s="94"/>
      <c r="E728" s="94"/>
      <c r="F728" s="94"/>
      <c r="G728" s="94"/>
      <c r="H728" s="94"/>
      <c r="I728" s="94"/>
      <c r="J728" s="94"/>
      <c r="K728" s="94"/>
      <c r="L728" s="94"/>
    </row>
    <row r="729" spans="1:12" ht="16.5" x14ac:dyDescent="0.25">
      <c r="A729" s="7"/>
    </row>
    <row r="730" spans="1:12" x14ac:dyDescent="0.25">
      <c r="A730" s="8" t="s">
        <v>18</v>
      </c>
    </row>
    <row r="731" spans="1:12" x14ac:dyDescent="0.25">
      <c r="A731" s="8" t="s">
        <v>150</v>
      </c>
    </row>
    <row r="732" spans="1:12" ht="15.75" x14ac:dyDescent="0.25">
      <c r="B732" s="117" t="s">
        <v>151</v>
      </c>
      <c r="C732" s="117"/>
      <c r="D732" s="117"/>
      <c r="E732" s="117"/>
      <c r="F732" s="117"/>
      <c r="G732" s="117"/>
      <c r="H732" s="117"/>
      <c r="I732" s="117"/>
      <c r="J732" s="117"/>
      <c r="K732" s="117"/>
    </row>
    <row r="733" spans="1:12" x14ac:dyDescent="0.25">
      <c r="B733" s="29">
        <v>280</v>
      </c>
      <c r="C733" s="20">
        <v>350</v>
      </c>
      <c r="D733" s="20">
        <v>310</v>
      </c>
      <c r="E733" s="20">
        <v>270</v>
      </c>
      <c r="F733" s="20">
        <v>390</v>
      </c>
      <c r="G733" s="20">
        <v>320</v>
      </c>
      <c r="H733" s="20">
        <v>290</v>
      </c>
      <c r="I733" s="20">
        <v>340</v>
      </c>
      <c r="J733" s="20">
        <v>310</v>
      </c>
      <c r="K733" s="20">
        <v>380</v>
      </c>
    </row>
    <row r="734" spans="1:12" x14ac:dyDescent="0.25">
      <c r="B734" s="29">
        <v>270</v>
      </c>
      <c r="C734" s="20">
        <v>350</v>
      </c>
      <c r="D734" s="20">
        <v>300</v>
      </c>
      <c r="E734" s="20">
        <v>330</v>
      </c>
      <c r="F734" s="20">
        <v>370</v>
      </c>
      <c r="G734" s="20">
        <v>310</v>
      </c>
      <c r="H734" s="20">
        <v>280</v>
      </c>
      <c r="I734" s="20">
        <v>320</v>
      </c>
      <c r="J734" s="20">
        <v>350</v>
      </c>
      <c r="K734" s="20">
        <v>290</v>
      </c>
    </row>
    <row r="735" spans="1:12" x14ac:dyDescent="0.25">
      <c r="B735" s="29">
        <v>270</v>
      </c>
      <c r="C735" s="20">
        <v>350</v>
      </c>
      <c r="D735" s="20">
        <v>300</v>
      </c>
      <c r="E735" s="20">
        <v>330</v>
      </c>
      <c r="F735" s="20">
        <v>370</v>
      </c>
      <c r="G735" s="20">
        <v>310</v>
      </c>
      <c r="H735" s="20">
        <v>280</v>
      </c>
      <c r="I735" s="20">
        <v>320</v>
      </c>
      <c r="J735" s="20">
        <v>350</v>
      </c>
      <c r="K735" s="20">
        <v>290</v>
      </c>
    </row>
    <row r="736" spans="1:12" x14ac:dyDescent="0.25">
      <c r="B736" s="29">
        <v>270</v>
      </c>
      <c r="C736" s="20">
        <v>350</v>
      </c>
      <c r="D736" s="20">
        <v>300</v>
      </c>
      <c r="E736" s="20">
        <v>330</v>
      </c>
      <c r="F736" s="20">
        <v>370</v>
      </c>
      <c r="G736" s="20">
        <v>310</v>
      </c>
      <c r="H736" s="20">
        <v>280</v>
      </c>
      <c r="I736" s="20">
        <v>320</v>
      </c>
      <c r="J736" s="20">
        <v>350</v>
      </c>
      <c r="K736" s="20">
        <v>290</v>
      </c>
    </row>
    <row r="737" spans="1:11" x14ac:dyDescent="0.25">
      <c r="B737" s="29">
        <v>270</v>
      </c>
      <c r="C737" s="20">
        <v>350</v>
      </c>
      <c r="D737" s="20">
        <v>300</v>
      </c>
      <c r="E737" s="20">
        <v>330</v>
      </c>
      <c r="F737" s="20">
        <v>370</v>
      </c>
      <c r="G737" s="20">
        <v>310</v>
      </c>
      <c r="H737" s="20">
        <v>280</v>
      </c>
      <c r="I737" s="20">
        <v>320</v>
      </c>
      <c r="J737" s="20">
        <v>350</v>
      </c>
      <c r="K737" s="20">
        <v>290</v>
      </c>
    </row>
    <row r="738" spans="1:11" x14ac:dyDescent="0.25">
      <c r="B738" s="29">
        <v>270</v>
      </c>
      <c r="C738" s="20">
        <v>350</v>
      </c>
      <c r="D738" s="20">
        <v>300</v>
      </c>
      <c r="E738" s="20">
        <v>330</v>
      </c>
      <c r="F738" s="20">
        <v>370</v>
      </c>
      <c r="G738" s="20">
        <v>310</v>
      </c>
      <c r="H738" s="20">
        <v>280</v>
      </c>
      <c r="I738" s="20">
        <v>320</v>
      </c>
      <c r="J738" s="20">
        <v>350</v>
      </c>
      <c r="K738" s="20">
        <v>290</v>
      </c>
    </row>
    <row r="739" spans="1:11" x14ac:dyDescent="0.25">
      <c r="B739" s="29">
        <v>270</v>
      </c>
      <c r="C739" s="20">
        <v>350</v>
      </c>
      <c r="D739" s="20">
        <v>300</v>
      </c>
      <c r="E739" s="20">
        <v>330</v>
      </c>
      <c r="F739" s="20">
        <v>370</v>
      </c>
      <c r="G739" s="20">
        <v>310</v>
      </c>
      <c r="H739" s="20">
        <v>280</v>
      </c>
      <c r="I739" s="20">
        <v>320</v>
      </c>
      <c r="J739" s="20">
        <v>350</v>
      </c>
      <c r="K739" s="20">
        <v>290</v>
      </c>
    </row>
    <row r="740" spans="1:11" x14ac:dyDescent="0.25">
      <c r="B740" s="29">
        <v>270</v>
      </c>
      <c r="C740" s="20">
        <v>350</v>
      </c>
      <c r="D740" s="20">
        <v>300</v>
      </c>
      <c r="E740" s="20">
        <v>330</v>
      </c>
      <c r="F740" s="20">
        <v>370</v>
      </c>
      <c r="G740" s="20">
        <v>310</v>
      </c>
      <c r="H740" s="20">
        <v>280</v>
      </c>
      <c r="I740" s="20">
        <v>320</v>
      </c>
      <c r="J740" s="20">
        <v>350</v>
      </c>
      <c r="K740" s="20">
        <v>290</v>
      </c>
    </row>
    <row r="741" spans="1:11" x14ac:dyDescent="0.25">
      <c r="B741" s="29">
        <v>270</v>
      </c>
      <c r="C741" s="20">
        <v>350</v>
      </c>
      <c r="D741" s="20">
        <v>300</v>
      </c>
      <c r="E741" s="20">
        <v>330</v>
      </c>
      <c r="F741" s="20">
        <v>370</v>
      </c>
      <c r="G741" s="20">
        <v>310</v>
      </c>
      <c r="H741" s="20">
        <v>280</v>
      </c>
      <c r="I741" s="20">
        <v>320</v>
      </c>
      <c r="J741" s="20">
        <v>350</v>
      </c>
      <c r="K741" s="20">
        <v>290</v>
      </c>
    </row>
    <row r="742" spans="1:11" x14ac:dyDescent="0.25">
      <c r="B742" s="29">
        <v>270</v>
      </c>
      <c r="C742" s="20">
        <v>350</v>
      </c>
      <c r="D742" s="20">
        <v>300</v>
      </c>
      <c r="E742" s="20">
        <v>330</v>
      </c>
      <c r="F742" s="20">
        <v>370</v>
      </c>
      <c r="G742" s="20">
        <v>310</v>
      </c>
      <c r="H742" s="20">
        <v>280</v>
      </c>
      <c r="I742" s="20">
        <v>320</v>
      </c>
      <c r="J742" s="20">
        <v>350</v>
      </c>
      <c r="K742" s="20">
        <v>290</v>
      </c>
    </row>
    <row r="743" spans="1:11" ht="18" x14ac:dyDescent="0.25">
      <c r="A743" s="8" t="s">
        <v>50</v>
      </c>
      <c r="B743" s="10"/>
    </row>
    <row r="744" spans="1:11" x14ac:dyDescent="0.25">
      <c r="A744" s="9" t="s">
        <v>152</v>
      </c>
    </row>
    <row r="745" spans="1:11" x14ac:dyDescent="0.25">
      <c r="A745" s="15" t="s">
        <v>13</v>
      </c>
      <c r="B745" s="12">
        <f>_xlfn.SKEW.P(B733:K742)</f>
        <v>0.2060671769863637</v>
      </c>
    </row>
    <row r="746" spans="1:11" x14ac:dyDescent="0.25">
      <c r="A746" s="9"/>
    </row>
    <row r="747" spans="1:11" x14ac:dyDescent="0.25">
      <c r="A747" s="9" t="s">
        <v>153</v>
      </c>
    </row>
    <row r="748" spans="1:11" x14ac:dyDescent="0.25">
      <c r="A748" s="15" t="s">
        <v>13</v>
      </c>
      <c r="B748" s="12">
        <f>KURT(B733:K742)</f>
        <v>-1.0374244845101974</v>
      </c>
    </row>
    <row r="749" spans="1:11" x14ac:dyDescent="0.25">
      <c r="A749" s="9"/>
    </row>
    <row r="750" spans="1:11" x14ac:dyDescent="0.25">
      <c r="A750" s="8" t="s">
        <v>154</v>
      </c>
    </row>
    <row r="751" spans="1:11" x14ac:dyDescent="0.25">
      <c r="A751" s="2" t="s">
        <v>13</v>
      </c>
      <c r="B751" s="105" t="s">
        <v>310</v>
      </c>
      <c r="C751" s="106"/>
      <c r="D751" s="106"/>
      <c r="E751" s="106"/>
      <c r="F751" s="112"/>
    </row>
    <row r="752" spans="1:11" x14ac:dyDescent="0.25">
      <c r="B752" s="113" t="s">
        <v>311</v>
      </c>
      <c r="C752" s="114"/>
      <c r="D752" s="114"/>
      <c r="E752" s="114"/>
      <c r="F752" s="115"/>
    </row>
    <row r="754" spans="1:12" x14ac:dyDescent="0.25">
      <c r="A754" s="94" t="s">
        <v>312</v>
      </c>
      <c r="B754" s="94"/>
      <c r="C754" s="94"/>
      <c r="D754" s="94"/>
      <c r="E754" s="94"/>
      <c r="F754" s="94"/>
      <c r="G754" s="94"/>
      <c r="H754" s="94"/>
      <c r="I754" s="94"/>
      <c r="J754" s="94"/>
      <c r="K754" s="94"/>
      <c r="L754" s="94"/>
    </row>
    <row r="755" spans="1:12" ht="16.5" x14ac:dyDescent="0.25">
      <c r="A755" s="7"/>
    </row>
    <row r="756" spans="1:12" x14ac:dyDescent="0.25">
      <c r="A756" s="8" t="s">
        <v>18</v>
      </c>
    </row>
    <row r="757" spans="1:12" x14ac:dyDescent="0.25">
      <c r="A757" s="8" t="s">
        <v>155</v>
      </c>
    </row>
    <row r="758" spans="1:12" ht="15.75" x14ac:dyDescent="0.25">
      <c r="B758" s="117" t="s">
        <v>156</v>
      </c>
      <c r="C758" s="117"/>
      <c r="D758" s="117"/>
      <c r="E758" s="117"/>
      <c r="F758" s="117"/>
      <c r="G758" s="117"/>
      <c r="H758" s="117"/>
      <c r="I758" s="117"/>
      <c r="J758" s="117"/>
      <c r="K758" s="117"/>
    </row>
    <row r="759" spans="1:12" x14ac:dyDescent="0.25">
      <c r="B759" s="29">
        <v>12</v>
      </c>
      <c r="C759" s="20">
        <v>18</v>
      </c>
      <c r="D759" s="20">
        <v>15</v>
      </c>
      <c r="E759" s="20">
        <v>22</v>
      </c>
      <c r="F759" s="20">
        <v>20</v>
      </c>
      <c r="G759" s="20">
        <v>14</v>
      </c>
      <c r="H759" s="20">
        <v>16</v>
      </c>
      <c r="I759" s="20">
        <v>21</v>
      </c>
      <c r="J759" s="20">
        <v>19</v>
      </c>
      <c r="K759" s="20">
        <v>17</v>
      </c>
    </row>
    <row r="760" spans="1:12" x14ac:dyDescent="0.25">
      <c r="B760" s="29">
        <v>22</v>
      </c>
      <c r="C760" s="20">
        <v>19</v>
      </c>
      <c r="D760" s="20">
        <v>13</v>
      </c>
      <c r="E760" s="20">
        <v>16</v>
      </c>
      <c r="F760" s="20">
        <v>21</v>
      </c>
      <c r="G760" s="20">
        <v>22</v>
      </c>
      <c r="H760" s="20">
        <v>17</v>
      </c>
      <c r="I760" s="20">
        <v>19</v>
      </c>
      <c r="J760" s="20">
        <v>22</v>
      </c>
      <c r="K760" s="20">
        <v>18</v>
      </c>
    </row>
    <row r="761" spans="1:12" x14ac:dyDescent="0.25">
      <c r="B761" s="29">
        <v>14</v>
      </c>
      <c r="C761" s="20">
        <v>20</v>
      </c>
      <c r="D761" s="20">
        <v>19</v>
      </c>
      <c r="E761" s="20">
        <v>17</v>
      </c>
      <c r="F761" s="20">
        <v>22</v>
      </c>
      <c r="G761" s="20">
        <v>18</v>
      </c>
      <c r="H761" s="20">
        <v>15</v>
      </c>
      <c r="I761" s="20">
        <v>21</v>
      </c>
      <c r="J761" s="20">
        <v>20</v>
      </c>
      <c r="K761" s="20">
        <v>16</v>
      </c>
    </row>
    <row r="762" spans="1:12" x14ac:dyDescent="0.25">
      <c r="B762" s="29">
        <v>12</v>
      </c>
      <c r="C762" s="20">
        <v>18</v>
      </c>
      <c r="D762" s="20">
        <v>15</v>
      </c>
      <c r="E762" s="20">
        <v>22</v>
      </c>
      <c r="F762" s="20">
        <v>20</v>
      </c>
      <c r="G762" s="20">
        <v>14</v>
      </c>
      <c r="H762" s="20">
        <v>16</v>
      </c>
      <c r="I762" s="20">
        <v>21</v>
      </c>
      <c r="J762" s="20">
        <v>19</v>
      </c>
      <c r="K762" s="20">
        <v>17</v>
      </c>
    </row>
    <row r="763" spans="1:12" x14ac:dyDescent="0.25">
      <c r="B763" s="29">
        <v>22</v>
      </c>
      <c r="C763" s="20">
        <v>19</v>
      </c>
      <c r="D763" s="20">
        <v>13</v>
      </c>
      <c r="E763" s="20">
        <v>16</v>
      </c>
      <c r="F763" s="20">
        <v>21</v>
      </c>
      <c r="G763" s="20">
        <v>22</v>
      </c>
      <c r="H763" s="20">
        <v>17</v>
      </c>
      <c r="I763" s="20">
        <v>19</v>
      </c>
      <c r="J763" s="20">
        <v>22</v>
      </c>
      <c r="K763" s="20">
        <v>18</v>
      </c>
    </row>
    <row r="764" spans="1:12" x14ac:dyDescent="0.25">
      <c r="B764" s="29">
        <v>14</v>
      </c>
      <c r="C764" s="20">
        <v>20</v>
      </c>
      <c r="D764" s="20">
        <v>19</v>
      </c>
      <c r="E764" s="20">
        <v>17</v>
      </c>
      <c r="F764" s="20">
        <v>22</v>
      </c>
      <c r="G764" s="20">
        <v>18</v>
      </c>
      <c r="H764" s="20">
        <v>15</v>
      </c>
      <c r="I764" s="20">
        <v>21</v>
      </c>
      <c r="J764" s="20">
        <v>20</v>
      </c>
      <c r="K764" s="20">
        <v>16</v>
      </c>
    </row>
    <row r="765" spans="1:12" x14ac:dyDescent="0.25">
      <c r="B765" s="29">
        <v>12</v>
      </c>
      <c r="C765" s="20">
        <v>18</v>
      </c>
      <c r="D765" s="20">
        <v>15</v>
      </c>
      <c r="E765" s="20">
        <v>22</v>
      </c>
      <c r="F765" s="20">
        <v>20</v>
      </c>
      <c r="G765" s="20">
        <v>14</v>
      </c>
      <c r="H765" s="20">
        <v>16</v>
      </c>
      <c r="I765" s="20">
        <v>21</v>
      </c>
      <c r="J765" s="20">
        <v>19</v>
      </c>
      <c r="K765" s="20">
        <v>17</v>
      </c>
    </row>
    <row r="766" spans="1:12" x14ac:dyDescent="0.25">
      <c r="B766" s="29">
        <v>22</v>
      </c>
      <c r="C766" s="20">
        <v>19</v>
      </c>
      <c r="D766" s="20">
        <v>13</v>
      </c>
      <c r="E766" s="20">
        <v>16</v>
      </c>
      <c r="F766" s="20">
        <v>21</v>
      </c>
      <c r="G766" s="20">
        <v>22</v>
      </c>
      <c r="H766" s="20">
        <v>17</v>
      </c>
      <c r="I766" s="20">
        <v>19</v>
      </c>
      <c r="J766" s="20">
        <v>22</v>
      </c>
      <c r="K766" s="20">
        <v>18</v>
      </c>
    </row>
    <row r="767" spans="1:12" x14ac:dyDescent="0.25">
      <c r="B767" s="29">
        <v>14</v>
      </c>
      <c r="C767" s="20">
        <v>20</v>
      </c>
      <c r="D767" s="20">
        <v>19</v>
      </c>
      <c r="E767" s="20">
        <v>17</v>
      </c>
      <c r="F767" s="20">
        <v>22</v>
      </c>
      <c r="G767" s="20">
        <v>18</v>
      </c>
      <c r="H767" s="20">
        <v>15</v>
      </c>
      <c r="I767" s="20">
        <v>21</v>
      </c>
      <c r="J767" s="20">
        <v>20</v>
      </c>
      <c r="K767" s="20">
        <v>16</v>
      </c>
    </row>
    <row r="768" spans="1:12" x14ac:dyDescent="0.25">
      <c r="B768" s="29">
        <v>12</v>
      </c>
      <c r="C768" s="20">
        <v>18</v>
      </c>
      <c r="D768" s="20">
        <v>15</v>
      </c>
      <c r="E768" s="20">
        <v>22</v>
      </c>
      <c r="F768" s="20">
        <v>20</v>
      </c>
      <c r="G768" s="20">
        <v>14</v>
      </c>
      <c r="H768" s="20">
        <v>16</v>
      </c>
      <c r="I768" s="20">
        <v>21</v>
      </c>
      <c r="J768" s="20">
        <v>19</v>
      </c>
      <c r="K768" s="20">
        <v>17</v>
      </c>
    </row>
    <row r="769" spans="1:13" ht="18" x14ac:dyDescent="0.25">
      <c r="A769" s="8" t="s">
        <v>50</v>
      </c>
      <c r="B769" s="10"/>
    </row>
    <row r="770" spans="1:13" x14ac:dyDescent="0.25">
      <c r="A770" s="9" t="s">
        <v>157</v>
      </c>
    </row>
    <row r="771" spans="1:13" x14ac:dyDescent="0.25">
      <c r="A771" s="15" t="s">
        <v>13</v>
      </c>
      <c r="B771" s="12">
        <f>_xlfn.SKEW.P(B759:K768)</f>
        <v>-0.32996659307494669</v>
      </c>
    </row>
    <row r="772" spans="1:13" x14ac:dyDescent="0.25">
      <c r="A772" s="9"/>
    </row>
    <row r="773" spans="1:13" x14ac:dyDescent="0.25">
      <c r="A773" s="9" t="s">
        <v>159</v>
      </c>
    </row>
    <row r="774" spans="1:13" x14ac:dyDescent="0.25">
      <c r="A774" s="15" t="s">
        <v>13</v>
      </c>
      <c r="B774" s="12">
        <f>KURT(B759:K768)</f>
        <v>-0.88101144669010489</v>
      </c>
    </row>
    <row r="775" spans="1:13" x14ac:dyDescent="0.25">
      <c r="A775" s="8"/>
    </row>
    <row r="776" spans="1:13" x14ac:dyDescent="0.25">
      <c r="A776" s="8" t="s">
        <v>158</v>
      </c>
    </row>
    <row r="777" spans="1:13" x14ac:dyDescent="0.25">
      <c r="A777" s="2" t="s">
        <v>13</v>
      </c>
      <c r="B777" s="105" t="s">
        <v>313</v>
      </c>
      <c r="C777" s="106"/>
      <c r="D777" s="106"/>
      <c r="E777" s="106"/>
      <c r="F777" s="106"/>
      <c r="G777" s="106"/>
      <c r="H777" s="106"/>
      <c r="I777" s="106"/>
      <c r="J777" s="112"/>
      <c r="L777" s="18"/>
      <c r="M777" s="17"/>
    </row>
    <row r="778" spans="1:13" x14ac:dyDescent="0.25">
      <c r="B778" s="107" t="s">
        <v>314</v>
      </c>
      <c r="C778" s="108"/>
      <c r="D778" s="108"/>
      <c r="E778" s="108"/>
      <c r="F778" s="108"/>
      <c r="G778" s="108"/>
      <c r="H778" s="108"/>
      <c r="I778" s="108"/>
      <c r="J778" s="148"/>
      <c r="M778" s="19"/>
    </row>
    <row r="779" spans="1:13" x14ac:dyDescent="0.25">
      <c r="B779" s="113" t="s">
        <v>315</v>
      </c>
      <c r="C779" s="114"/>
      <c r="D779" s="114"/>
      <c r="E779" s="114"/>
      <c r="F779" s="114"/>
      <c r="G779" s="114"/>
      <c r="H779" s="114"/>
      <c r="I779" s="114"/>
      <c r="J779" s="115"/>
    </row>
    <row r="782" spans="1:13" ht="20.25" x14ac:dyDescent="0.25">
      <c r="C782" s="95" t="s">
        <v>160</v>
      </c>
      <c r="D782" s="96"/>
      <c r="E782" s="96"/>
      <c r="F782" s="96"/>
      <c r="G782" s="97"/>
    </row>
    <row r="783" spans="1:13" ht="18" x14ac:dyDescent="0.25">
      <c r="C783" s="44"/>
      <c r="D783" s="44"/>
      <c r="E783" s="44"/>
      <c r="F783" s="44"/>
      <c r="G783" s="44"/>
    </row>
    <row r="785" spans="1:12" x14ac:dyDescent="0.25">
      <c r="A785" s="94" t="s">
        <v>293</v>
      </c>
      <c r="B785" s="94"/>
      <c r="C785" s="94"/>
      <c r="D785" s="94"/>
      <c r="E785" s="94"/>
      <c r="F785" s="94"/>
      <c r="G785" s="94"/>
      <c r="H785" s="94"/>
      <c r="I785" s="94"/>
      <c r="J785" s="94"/>
      <c r="K785" s="94"/>
      <c r="L785" s="94"/>
    </row>
    <row r="786" spans="1:12" ht="16.5" x14ac:dyDescent="0.25">
      <c r="A786" s="7"/>
    </row>
    <row r="787" spans="1:12" x14ac:dyDescent="0.25">
      <c r="A787" s="8" t="s">
        <v>18</v>
      </c>
    </row>
    <row r="788" spans="1:12" x14ac:dyDescent="0.25">
      <c r="A788" s="8" t="s">
        <v>161</v>
      </c>
    </row>
    <row r="789" spans="1:12" ht="16.5" x14ac:dyDescent="0.25">
      <c r="A789" s="13"/>
      <c r="B789" s="117" t="s">
        <v>162</v>
      </c>
      <c r="C789" s="117"/>
      <c r="D789" s="117"/>
      <c r="E789" s="117"/>
      <c r="F789" s="117"/>
      <c r="G789" s="117"/>
      <c r="H789" s="117"/>
      <c r="I789" s="117"/>
      <c r="J789" s="117"/>
      <c r="K789" s="117"/>
    </row>
    <row r="790" spans="1:12" x14ac:dyDescent="0.25">
      <c r="B790" s="29">
        <v>40</v>
      </c>
      <c r="C790" s="20">
        <v>45</v>
      </c>
      <c r="D790" s="20">
        <v>50</v>
      </c>
      <c r="E790" s="20">
        <v>55</v>
      </c>
      <c r="F790" s="20">
        <v>60</v>
      </c>
      <c r="G790" s="20">
        <v>62</v>
      </c>
      <c r="H790" s="20">
        <v>65</v>
      </c>
      <c r="I790" s="20">
        <v>68</v>
      </c>
      <c r="J790" s="20">
        <v>70</v>
      </c>
      <c r="K790" s="20">
        <v>72</v>
      </c>
    </row>
    <row r="791" spans="1:12" x14ac:dyDescent="0.25">
      <c r="B791" s="29">
        <v>75</v>
      </c>
      <c r="C791" s="20">
        <v>78</v>
      </c>
      <c r="D791" s="20">
        <v>80</v>
      </c>
      <c r="E791" s="20">
        <v>82</v>
      </c>
      <c r="F791" s="20">
        <v>85</v>
      </c>
      <c r="G791" s="20">
        <v>88</v>
      </c>
      <c r="H791" s="20">
        <v>90</v>
      </c>
      <c r="I791" s="20">
        <v>92</v>
      </c>
      <c r="J791" s="20">
        <v>95</v>
      </c>
      <c r="K791" s="20">
        <v>100</v>
      </c>
    </row>
    <row r="792" spans="1:12" x14ac:dyDescent="0.25">
      <c r="B792" s="29">
        <v>105</v>
      </c>
      <c r="C792" s="20">
        <v>110</v>
      </c>
      <c r="D792" s="20">
        <v>115</v>
      </c>
      <c r="E792" s="20">
        <v>120</v>
      </c>
      <c r="F792" s="20">
        <v>125</v>
      </c>
      <c r="G792" s="20">
        <v>130</v>
      </c>
      <c r="H792" s="20">
        <v>135</v>
      </c>
      <c r="I792" s="20">
        <v>140</v>
      </c>
      <c r="J792" s="20">
        <v>145</v>
      </c>
      <c r="K792" s="20">
        <v>150</v>
      </c>
    </row>
    <row r="793" spans="1:12" x14ac:dyDescent="0.25">
      <c r="B793" s="29">
        <v>155</v>
      </c>
      <c r="C793" s="20">
        <v>160</v>
      </c>
      <c r="D793" s="20">
        <v>165</v>
      </c>
      <c r="E793" s="20">
        <v>170</v>
      </c>
      <c r="F793" s="20">
        <v>175</v>
      </c>
      <c r="G793" s="20">
        <v>180</v>
      </c>
      <c r="H793" s="20">
        <v>185</v>
      </c>
      <c r="I793" s="20">
        <v>190</v>
      </c>
      <c r="J793" s="20">
        <v>195</v>
      </c>
      <c r="K793" s="20">
        <v>200</v>
      </c>
    </row>
    <row r="794" spans="1:12" x14ac:dyDescent="0.25">
      <c r="B794" s="29">
        <v>205</v>
      </c>
      <c r="C794" s="20">
        <v>210</v>
      </c>
      <c r="D794" s="20">
        <v>215</v>
      </c>
      <c r="E794" s="20">
        <v>220</v>
      </c>
      <c r="F794" s="20">
        <v>225</v>
      </c>
      <c r="G794" s="20">
        <v>230</v>
      </c>
      <c r="H794" s="20">
        <v>235</v>
      </c>
      <c r="I794" s="20">
        <v>240</v>
      </c>
      <c r="J794" s="20">
        <v>245</v>
      </c>
      <c r="K794" s="20">
        <v>250</v>
      </c>
    </row>
    <row r="795" spans="1:12" x14ac:dyDescent="0.25">
      <c r="B795" s="29">
        <v>255</v>
      </c>
      <c r="C795" s="20">
        <v>260</v>
      </c>
      <c r="D795" s="20">
        <v>265</v>
      </c>
      <c r="E795" s="20">
        <v>270</v>
      </c>
      <c r="F795" s="20">
        <v>275</v>
      </c>
      <c r="G795" s="20">
        <v>280</v>
      </c>
      <c r="H795" s="20">
        <v>285</v>
      </c>
      <c r="I795" s="20">
        <v>290</v>
      </c>
      <c r="J795" s="20">
        <v>295</v>
      </c>
      <c r="K795" s="20">
        <v>300</v>
      </c>
    </row>
    <row r="796" spans="1:12" x14ac:dyDescent="0.25">
      <c r="B796" s="29">
        <v>305</v>
      </c>
      <c r="C796" s="20">
        <v>310</v>
      </c>
      <c r="D796" s="20">
        <v>315</v>
      </c>
      <c r="E796" s="20">
        <v>320</v>
      </c>
      <c r="F796" s="20">
        <v>325</v>
      </c>
      <c r="G796" s="20">
        <v>330</v>
      </c>
      <c r="H796" s="20">
        <v>335</v>
      </c>
      <c r="I796" s="20">
        <v>340</v>
      </c>
      <c r="J796" s="20">
        <v>345</v>
      </c>
      <c r="K796" s="20">
        <v>350</v>
      </c>
    </row>
    <row r="797" spans="1:12" x14ac:dyDescent="0.25">
      <c r="B797" s="29">
        <v>355</v>
      </c>
      <c r="C797" s="20">
        <v>360</v>
      </c>
      <c r="D797" s="20">
        <v>365</v>
      </c>
      <c r="E797" s="20">
        <v>370</v>
      </c>
      <c r="F797" s="20">
        <v>375</v>
      </c>
      <c r="G797" s="20">
        <v>380</v>
      </c>
      <c r="H797" s="20">
        <v>385</v>
      </c>
      <c r="I797" s="20">
        <v>390</v>
      </c>
      <c r="J797" s="20">
        <v>395</v>
      </c>
      <c r="K797" s="20">
        <v>400</v>
      </c>
    </row>
    <row r="798" spans="1:12" x14ac:dyDescent="0.25">
      <c r="B798" s="29">
        <v>405</v>
      </c>
      <c r="C798" s="20">
        <v>410</v>
      </c>
      <c r="D798" s="20">
        <v>415</v>
      </c>
      <c r="E798" s="20">
        <v>420</v>
      </c>
      <c r="F798" s="20">
        <v>425</v>
      </c>
      <c r="G798" s="20">
        <v>430</v>
      </c>
      <c r="H798" s="20">
        <v>435</v>
      </c>
      <c r="I798" s="20">
        <v>440</v>
      </c>
      <c r="J798" s="20">
        <v>445</v>
      </c>
      <c r="K798" s="20">
        <v>450</v>
      </c>
    </row>
    <row r="799" spans="1:12" x14ac:dyDescent="0.25">
      <c r="B799" s="29">
        <v>455</v>
      </c>
      <c r="C799" s="20">
        <v>460</v>
      </c>
      <c r="D799" s="20">
        <v>465</v>
      </c>
      <c r="E799" s="20">
        <v>470</v>
      </c>
      <c r="F799" s="20">
        <v>475</v>
      </c>
      <c r="G799" s="20">
        <v>480</v>
      </c>
      <c r="H799" s="20">
        <v>485</v>
      </c>
      <c r="I799" s="20">
        <v>490</v>
      </c>
      <c r="J799" s="20">
        <v>495</v>
      </c>
      <c r="K799" s="20">
        <v>500</v>
      </c>
    </row>
    <row r="800" spans="1:12" x14ac:dyDescent="0.25">
      <c r="A800" s="8" t="s">
        <v>50</v>
      </c>
    </row>
    <row r="801" spans="1:3" x14ac:dyDescent="0.25">
      <c r="A801" s="31" t="s">
        <v>163</v>
      </c>
    </row>
    <row r="802" spans="1:3" x14ac:dyDescent="0.25">
      <c r="A802" s="15" t="s">
        <v>13</v>
      </c>
      <c r="B802" s="26" t="s">
        <v>110</v>
      </c>
      <c r="C802" s="20">
        <f>_xlfn.QUARTILE.INC(B790:K799,1)</f>
        <v>128.75</v>
      </c>
    </row>
    <row r="803" spans="1:3" x14ac:dyDescent="0.25">
      <c r="A803" s="31"/>
      <c r="B803" s="26" t="s">
        <v>166</v>
      </c>
      <c r="C803" s="20">
        <f>MEDIAN(B790:K799)</f>
        <v>252.5</v>
      </c>
    </row>
    <row r="804" spans="1:3" x14ac:dyDescent="0.25">
      <c r="A804" s="31"/>
      <c r="B804" s="26" t="s">
        <v>109</v>
      </c>
      <c r="C804" s="20">
        <f>_xlfn.QUARTILE.INC(B790:K799,3)</f>
        <v>376.25</v>
      </c>
    </row>
    <row r="805" spans="1:3" x14ac:dyDescent="0.25">
      <c r="A805" s="31"/>
    </row>
    <row r="806" spans="1:3" x14ac:dyDescent="0.25">
      <c r="A806" s="31" t="s">
        <v>164</v>
      </c>
    </row>
    <row r="807" spans="1:3" x14ac:dyDescent="0.25">
      <c r="A807" s="15" t="s">
        <v>13</v>
      </c>
      <c r="B807" s="26" t="s">
        <v>167</v>
      </c>
      <c r="C807" s="20">
        <f>_xlfn.PERCENTILE.INC(B790:K799,0.1)</f>
        <v>74.7</v>
      </c>
    </row>
    <row r="808" spans="1:3" x14ac:dyDescent="0.25">
      <c r="A808" s="31"/>
      <c r="B808" s="26" t="s">
        <v>168</v>
      </c>
      <c r="C808" s="20">
        <f>_xlfn.PERCENTILE.INC(B790:K799,0.25)</f>
        <v>128.75</v>
      </c>
    </row>
    <row r="809" spans="1:3" x14ac:dyDescent="0.25">
      <c r="A809" s="31"/>
      <c r="B809" s="26" t="s">
        <v>169</v>
      </c>
      <c r="C809" s="20">
        <f>_xlfn.PERCENTILE.INC(B790:K799,0.75)</f>
        <v>376.25</v>
      </c>
    </row>
    <row r="810" spans="1:3" x14ac:dyDescent="0.25">
      <c r="A810" s="31"/>
      <c r="B810" s="26" t="s">
        <v>170</v>
      </c>
      <c r="C810" s="20">
        <f>_xlfn.PERCENTILE.INC(B790:K799,0.9)</f>
        <v>450.50000000000006</v>
      </c>
    </row>
    <row r="811" spans="1:3" x14ac:dyDescent="0.25">
      <c r="A811" s="31"/>
      <c r="B811" s="1"/>
    </row>
    <row r="812" spans="1:3" x14ac:dyDescent="0.25">
      <c r="A812" s="31" t="s">
        <v>165</v>
      </c>
    </row>
    <row r="813" spans="1:3" x14ac:dyDescent="0.25">
      <c r="A813" s="32" t="s">
        <v>13</v>
      </c>
      <c r="B813" s="58" t="s">
        <v>292</v>
      </c>
      <c r="C813" t="s">
        <v>288</v>
      </c>
    </row>
    <row r="814" spans="1:3" x14ac:dyDescent="0.25">
      <c r="B814" s="59" t="s">
        <v>289</v>
      </c>
      <c r="C814" t="s">
        <v>290</v>
      </c>
    </row>
    <row r="815" spans="1:3" x14ac:dyDescent="0.25">
      <c r="B815" s="60" t="s">
        <v>342</v>
      </c>
      <c r="C815" t="s">
        <v>291</v>
      </c>
    </row>
    <row r="818" spans="1:13" x14ac:dyDescent="0.25">
      <c r="A818" s="94" t="s">
        <v>294</v>
      </c>
      <c r="B818" s="94"/>
      <c r="C818" s="94"/>
      <c r="D818" s="94"/>
      <c r="E818" s="94"/>
      <c r="F818" s="94"/>
      <c r="G818" s="94"/>
      <c r="H818" s="94"/>
      <c r="I818" s="94"/>
      <c r="J818" s="94"/>
      <c r="K818" s="94"/>
      <c r="L818" s="94"/>
      <c r="M818" s="94"/>
    </row>
    <row r="819" spans="1:13" ht="16.5" x14ac:dyDescent="0.25">
      <c r="A819" s="7"/>
    </row>
    <row r="820" spans="1:13" x14ac:dyDescent="0.25">
      <c r="A820" s="8" t="s">
        <v>18</v>
      </c>
    </row>
    <row r="821" spans="1:13" x14ac:dyDescent="0.25">
      <c r="A821" s="8" t="s">
        <v>171</v>
      </c>
    </row>
    <row r="823" spans="1:13" x14ac:dyDescent="0.25">
      <c r="B823" s="116" t="s">
        <v>172</v>
      </c>
      <c r="C823" s="116"/>
      <c r="D823" s="116"/>
      <c r="E823" s="116"/>
      <c r="F823" s="116"/>
      <c r="G823" s="116"/>
      <c r="H823" s="116"/>
      <c r="I823" s="116"/>
      <c r="J823" s="116"/>
      <c r="K823" s="116"/>
    </row>
    <row r="824" spans="1:13" x14ac:dyDescent="0.25">
      <c r="B824" s="29">
        <v>55</v>
      </c>
      <c r="C824" s="20">
        <v>60</v>
      </c>
      <c r="D824" s="20">
        <v>62</v>
      </c>
      <c r="E824" s="20">
        <v>65</v>
      </c>
      <c r="F824" s="20">
        <v>68</v>
      </c>
      <c r="G824" s="20">
        <v>70</v>
      </c>
      <c r="H824" s="20">
        <v>72</v>
      </c>
      <c r="I824" s="20">
        <v>75</v>
      </c>
      <c r="J824" s="20">
        <v>78</v>
      </c>
      <c r="K824" s="20">
        <v>80</v>
      </c>
    </row>
    <row r="825" spans="1:13" x14ac:dyDescent="0.25">
      <c r="B825" s="29">
        <v>82</v>
      </c>
      <c r="C825" s="20">
        <v>85</v>
      </c>
      <c r="D825" s="20">
        <v>88</v>
      </c>
      <c r="E825" s="20">
        <v>90</v>
      </c>
      <c r="F825" s="20">
        <v>92</v>
      </c>
      <c r="G825" s="20">
        <v>95</v>
      </c>
      <c r="H825" s="20">
        <v>100</v>
      </c>
      <c r="I825" s="20">
        <v>105</v>
      </c>
      <c r="J825" s="20">
        <v>110</v>
      </c>
      <c r="K825" s="20">
        <v>115</v>
      </c>
    </row>
    <row r="826" spans="1:13" x14ac:dyDescent="0.25">
      <c r="B826" s="29">
        <v>120</v>
      </c>
      <c r="C826" s="20">
        <v>125</v>
      </c>
      <c r="D826" s="20">
        <v>130</v>
      </c>
      <c r="E826" s="20">
        <v>135</v>
      </c>
      <c r="F826" s="20">
        <v>140</v>
      </c>
      <c r="G826" s="20">
        <v>145</v>
      </c>
      <c r="H826" s="20">
        <v>150</v>
      </c>
      <c r="I826" s="20">
        <v>155</v>
      </c>
      <c r="J826" s="20">
        <v>160</v>
      </c>
      <c r="K826" s="20">
        <v>165</v>
      </c>
    </row>
    <row r="827" spans="1:13" x14ac:dyDescent="0.25">
      <c r="B827" s="29">
        <v>170</v>
      </c>
      <c r="C827" s="20">
        <v>175</v>
      </c>
      <c r="D827" s="20">
        <v>180</v>
      </c>
      <c r="E827" s="20">
        <v>185</v>
      </c>
      <c r="F827" s="20">
        <v>190</v>
      </c>
      <c r="G827" s="20">
        <v>195</v>
      </c>
      <c r="H827" s="20">
        <v>200</v>
      </c>
      <c r="I827" s="20">
        <v>205</v>
      </c>
      <c r="J827" s="20">
        <v>210</v>
      </c>
      <c r="K827" s="20">
        <v>215</v>
      </c>
    </row>
    <row r="828" spans="1:13" x14ac:dyDescent="0.25">
      <c r="B828" s="29">
        <v>220</v>
      </c>
      <c r="C828" s="20">
        <v>225</v>
      </c>
      <c r="D828" s="20">
        <v>230</v>
      </c>
      <c r="E828" s="20">
        <v>235</v>
      </c>
      <c r="F828" s="20">
        <v>240</v>
      </c>
      <c r="G828" s="20">
        <v>245</v>
      </c>
      <c r="H828" s="20">
        <v>250</v>
      </c>
      <c r="I828" s="20">
        <v>255</v>
      </c>
      <c r="J828" s="20">
        <v>260</v>
      </c>
      <c r="K828" s="20">
        <v>265</v>
      </c>
    </row>
    <row r="829" spans="1:13" x14ac:dyDescent="0.25">
      <c r="B829" s="29">
        <v>270</v>
      </c>
      <c r="C829" s="20">
        <v>275</v>
      </c>
      <c r="D829" s="20">
        <v>280</v>
      </c>
      <c r="E829" s="20">
        <v>285</v>
      </c>
      <c r="F829" s="20">
        <v>290</v>
      </c>
      <c r="G829" s="20">
        <v>295</v>
      </c>
      <c r="H829" s="20">
        <v>300</v>
      </c>
      <c r="I829" s="20">
        <v>305</v>
      </c>
      <c r="J829" s="20">
        <v>310</v>
      </c>
      <c r="K829" s="20">
        <v>315</v>
      </c>
    </row>
    <row r="830" spans="1:13" x14ac:dyDescent="0.25">
      <c r="B830" s="29">
        <v>320</v>
      </c>
      <c r="C830" s="20">
        <v>325</v>
      </c>
      <c r="D830" s="20">
        <v>330</v>
      </c>
      <c r="E830" s="20">
        <v>335</v>
      </c>
      <c r="F830" s="20">
        <v>340</v>
      </c>
      <c r="G830" s="20">
        <v>345</v>
      </c>
      <c r="H830" s="20">
        <v>350</v>
      </c>
      <c r="I830" s="20">
        <v>355</v>
      </c>
      <c r="J830" s="20">
        <v>360</v>
      </c>
      <c r="K830" s="20">
        <v>365</v>
      </c>
    </row>
    <row r="831" spans="1:13" x14ac:dyDescent="0.25">
      <c r="B831" s="29">
        <v>380</v>
      </c>
      <c r="C831" s="20">
        <v>385</v>
      </c>
      <c r="D831" s="20">
        <v>390</v>
      </c>
      <c r="E831" s="20">
        <v>395</v>
      </c>
      <c r="F831" s="20">
        <v>400</v>
      </c>
      <c r="G831" s="20">
        <v>405</v>
      </c>
      <c r="H831" s="20">
        <v>410</v>
      </c>
      <c r="I831" s="20">
        <v>415</v>
      </c>
      <c r="J831" s="29">
        <v>370</v>
      </c>
      <c r="K831" s="20">
        <v>375</v>
      </c>
    </row>
    <row r="832" spans="1:13" x14ac:dyDescent="0.25">
      <c r="B832" s="29">
        <v>420</v>
      </c>
      <c r="C832" s="20">
        <v>425</v>
      </c>
      <c r="D832" s="20">
        <v>430</v>
      </c>
      <c r="E832" s="20">
        <v>435</v>
      </c>
      <c r="F832" s="20">
        <v>440</v>
      </c>
      <c r="G832" s="20">
        <v>445</v>
      </c>
      <c r="H832" s="20">
        <v>450</v>
      </c>
      <c r="I832" s="20">
        <v>455</v>
      </c>
      <c r="J832" s="20">
        <v>460</v>
      </c>
      <c r="K832" s="20">
        <v>465</v>
      </c>
    </row>
    <row r="833" spans="1:11" x14ac:dyDescent="0.25">
      <c r="B833" s="29">
        <v>470</v>
      </c>
      <c r="C833" s="20">
        <v>475</v>
      </c>
      <c r="D833" s="20">
        <v>480</v>
      </c>
      <c r="E833" s="20">
        <v>485</v>
      </c>
      <c r="F833" s="20">
        <v>490</v>
      </c>
      <c r="G833" s="20">
        <v>495</v>
      </c>
      <c r="H833" s="20">
        <v>500</v>
      </c>
      <c r="I833" s="20">
        <v>505</v>
      </c>
      <c r="J833" s="20">
        <v>510</v>
      </c>
      <c r="K833" s="20">
        <v>515</v>
      </c>
    </row>
    <row r="834" spans="1:11" x14ac:dyDescent="0.25">
      <c r="A834" s="8" t="s">
        <v>50</v>
      </c>
    </row>
    <row r="835" spans="1:11" x14ac:dyDescent="0.25">
      <c r="A835" s="31" t="s">
        <v>173</v>
      </c>
    </row>
    <row r="836" spans="1:11" x14ac:dyDescent="0.25">
      <c r="A836" s="32" t="s">
        <v>13</v>
      </c>
      <c r="B836" s="26" t="s">
        <v>110</v>
      </c>
      <c r="C836" s="20">
        <f>_xlfn.QUARTILE.INC(B824:K833,1)</f>
        <v>143.75</v>
      </c>
    </row>
    <row r="837" spans="1:11" x14ac:dyDescent="0.25">
      <c r="A837" s="31"/>
      <c r="B837" s="26" t="s">
        <v>166</v>
      </c>
      <c r="C837" s="20">
        <f>MEDIAN(B824:K833)</f>
        <v>267.5</v>
      </c>
    </row>
    <row r="838" spans="1:11" x14ac:dyDescent="0.25">
      <c r="A838" s="31"/>
      <c r="B838" s="26" t="s">
        <v>109</v>
      </c>
      <c r="C838" s="20">
        <f>_xlfn.QUARTILE.INC(B824:K833,3)</f>
        <v>391.25</v>
      </c>
    </row>
    <row r="839" spans="1:11" x14ac:dyDescent="0.25">
      <c r="A839" s="31"/>
    </row>
    <row r="840" spans="1:11" x14ac:dyDescent="0.25">
      <c r="A840" s="31" t="s">
        <v>174</v>
      </c>
    </row>
    <row r="841" spans="1:11" x14ac:dyDescent="0.25">
      <c r="A841" s="32" t="s">
        <v>13</v>
      </c>
      <c r="B841" s="26" t="s">
        <v>176</v>
      </c>
      <c r="C841" s="20">
        <f>_xlfn.PERCENTILE.INC(B824:K833,0.15)</f>
        <v>94.55</v>
      </c>
    </row>
    <row r="842" spans="1:11" x14ac:dyDescent="0.25">
      <c r="B842" s="26" t="s">
        <v>177</v>
      </c>
      <c r="C842" s="20">
        <f>_xlfn.PERCENTILE.INC(B824:K833,0.5)</f>
        <v>267.5</v>
      </c>
    </row>
    <row r="843" spans="1:11" x14ac:dyDescent="0.25">
      <c r="B843" s="26" t="s">
        <v>178</v>
      </c>
      <c r="C843" s="20">
        <f>_xlfn.PERCENTILE.INC(B824:K833,0.85)</f>
        <v>440.74999999999994</v>
      </c>
    </row>
    <row r="845" spans="1:11" x14ac:dyDescent="0.25">
      <c r="A845" s="31" t="s">
        <v>175</v>
      </c>
    </row>
    <row r="846" spans="1:11" x14ac:dyDescent="0.25">
      <c r="A846" s="32" t="s">
        <v>13</v>
      </c>
    </row>
    <row r="850" spans="1:11" x14ac:dyDescent="0.25">
      <c r="A850" s="94" t="s">
        <v>295</v>
      </c>
      <c r="B850" s="94"/>
      <c r="C850" s="94"/>
      <c r="D850" s="94"/>
      <c r="E850" s="94"/>
      <c r="F850" s="94"/>
      <c r="G850" s="94"/>
      <c r="H850" s="94"/>
      <c r="I850" s="94"/>
      <c r="J850" s="94"/>
      <c r="K850" s="94"/>
    </row>
    <row r="851" spans="1:11" ht="16.5" x14ac:dyDescent="0.25">
      <c r="A851" s="7"/>
    </row>
    <row r="852" spans="1:11" x14ac:dyDescent="0.25">
      <c r="A852" s="8" t="s">
        <v>18</v>
      </c>
    </row>
    <row r="853" spans="1:11" x14ac:dyDescent="0.25">
      <c r="A853" s="8" t="s">
        <v>179</v>
      </c>
    </row>
    <row r="854" spans="1:11" ht="18" x14ac:dyDescent="0.25">
      <c r="A854" s="10"/>
      <c r="B854" s="117" t="s">
        <v>180</v>
      </c>
      <c r="C854" s="117"/>
      <c r="D854" s="117"/>
      <c r="E854" s="117"/>
      <c r="F854" s="117"/>
      <c r="G854" s="117"/>
      <c r="H854" s="117"/>
      <c r="I854" s="117"/>
      <c r="J854" s="117"/>
      <c r="K854" s="117"/>
    </row>
    <row r="855" spans="1:11" x14ac:dyDescent="0.25">
      <c r="B855" s="29">
        <v>20</v>
      </c>
      <c r="C855" s="20">
        <v>25</v>
      </c>
      <c r="D855" s="20">
        <v>30</v>
      </c>
      <c r="E855" s="20">
        <v>35</v>
      </c>
      <c r="F855" s="20">
        <v>40</v>
      </c>
      <c r="G855" s="20">
        <v>45</v>
      </c>
      <c r="H855" s="20">
        <v>50</v>
      </c>
      <c r="I855" s="20">
        <v>55</v>
      </c>
      <c r="J855" s="20">
        <v>60</v>
      </c>
      <c r="K855" s="20">
        <v>65</v>
      </c>
    </row>
    <row r="856" spans="1:11" x14ac:dyDescent="0.25">
      <c r="B856" s="29">
        <v>70</v>
      </c>
      <c r="C856" s="20">
        <v>75</v>
      </c>
      <c r="D856" s="20">
        <v>80</v>
      </c>
      <c r="E856" s="20">
        <v>85</v>
      </c>
      <c r="F856" s="20">
        <v>90</v>
      </c>
      <c r="G856" s="20">
        <v>95</v>
      </c>
      <c r="H856" s="20">
        <v>100</v>
      </c>
      <c r="I856" s="20">
        <v>105</v>
      </c>
      <c r="J856" s="20">
        <v>110</v>
      </c>
      <c r="K856" s="20">
        <v>115</v>
      </c>
    </row>
    <row r="857" spans="1:11" x14ac:dyDescent="0.25">
      <c r="B857" s="29">
        <v>120</v>
      </c>
      <c r="C857" s="20">
        <v>125</v>
      </c>
      <c r="D857" s="20">
        <v>130</v>
      </c>
      <c r="E857" s="20">
        <v>135</v>
      </c>
      <c r="F857" s="20">
        <v>140</v>
      </c>
      <c r="G857" s="20">
        <v>145</v>
      </c>
      <c r="H857" s="20">
        <v>150</v>
      </c>
      <c r="I857" s="20">
        <v>155</v>
      </c>
      <c r="J857" s="20">
        <v>160</v>
      </c>
      <c r="K857" s="20">
        <v>165</v>
      </c>
    </row>
    <row r="858" spans="1:11" x14ac:dyDescent="0.25">
      <c r="B858" s="29">
        <v>170</v>
      </c>
      <c r="C858" s="20">
        <v>175</v>
      </c>
      <c r="D858" s="20">
        <v>180</v>
      </c>
      <c r="E858" s="20">
        <v>185</v>
      </c>
      <c r="F858" s="20">
        <v>190</v>
      </c>
      <c r="G858" s="20">
        <v>195</v>
      </c>
      <c r="H858" s="20">
        <v>200</v>
      </c>
      <c r="I858" s="20">
        <v>205</v>
      </c>
      <c r="J858" s="20">
        <v>210</v>
      </c>
      <c r="K858" s="20">
        <v>215</v>
      </c>
    </row>
    <row r="859" spans="1:11" x14ac:dyDescent="0.25">
      <c r="B859" s="29">
        <v>220</v>
      </c>
      <c r="C859" s="20">
        <v>225</v>
      </c>
      <c r="D859" s="20">
        <v>230</v>
      </c>
      <c r="E859" s="20">
        <v>235</v>
      </c>
      <c r="F859" s="20">
        <v>240</v>
      </c>
      <c r="G859" s="20">
        <v>245</v>
      </c>
      <c r="H859" s="20">
        <v>250</v>
      </c>
      <c r="I859" s="20">
        <v>255</v>
      </c>
      <c r="J859" s="20">
        <v>260</v>
      </c>
      <c r="K859" s="20">
        <v>265</v>
      </c>
    </row>
    <row r="860" spans="1:11" x14ac:dyDescent="0.25">
      <c r="B860" s="29">
        <v>270</v>
      </c>
      <c r="C860" s="20">
        <v>275</v>
      </c>
      <c r="D860" s="20">
        <v>280</v>
      </c>
      <c r="E860" s="20">
        <v>285</v>
      </c>
      <c r="F860" s="20">
        <v>290</v>
      </c>
      <c r="G860" s="20">
        <v>295</v>
      </c>
      <c r="H860" s="20">
        <v>300</v>
      </c>
      <c r="I860" s="20">
        <v>305</v>
      </c>
      <c r="J860" s="20">
        <v>310</v>
      </c>
      <c r="K860" s="20">
        <v>315</v>
      </c>
    </row>
    <row r="861" spans="1:11" x14ac:dyDescent="0.25">
      <c r="B861" s="29">
        <v>320</v>
      </c>
      <c r="C861" s="20">
        <v>325</v>
      </c>
      <c r="D861" s="20">
        <v>330</v>
      </c>
      <c r="E861" s="20">
        <v>335</v>
      </c>
      <c r="F861" s="20">
        <v>340</v>
      </c>
      <c r="G861" s="20">
        <v>345</v>
      </c>
      <c r="H861" s="20">
        <v>350</v>
      </c>
      <c r="I861" s="20">
        <v>355</v>
      </c>
      <c r="J861" s="20">
        <v>360</v>
      </c>
      <c r="K861" s="20">
        <v>365</v>
      </c>
    </row>
    <row r="862" spans="1:11" x14ac:dyDescent="0.25">
      <c r="B862" s="29">
        <v>370</v>
      </c>
      <c r="C862" s="20">
        <v>375</v>
      </c>
      <c r="D862" s="20">
        <v>380</v>
      </c>
      <c r="E862" s="20">
        <v>385</v>
      </c>
      <c r="F862" s="20">
        <v>390</v>
      </c>
      <c r="G862" s="20">
        <v>395</v>
      </c>
      <c r="H862" s="20">
        <v>400</v>
      </c>
      <c r="I862" s="20">
        <v>405</v>
      </c>
      <c r="J862" s="20">
        <v>410</v>
      </c>
      <c r="K862" s="20">
        <v>415</v>
      </c>
    </row>
    <row r="863" spans="1:11" x14ac:dyDescent="0.25">
      <c r="B863" s="29">
        <v>420</v>
      </c>
      <c r="C863" s="20">
        <v>425</v>
      </c>
      <c r="D863" s="20">
        <v>430</v>
      </c>
      <c r="E863" s="20">
        <v>435</v>
      </c>
      <c r="F863" s="20">
        <v>440</v>
      </c>
      <c r="G863" s="20">
        <v>445</v>
      </c>
      <c r="H863" s="20">
        <v>450</v>
      </c>
      <c r="I863" s="20">
        <v>455</v>
      </c>
      <c r="J863" s="20">
        <v>460</v>
      </c>
      <c r="K863" s="20">
        <v>465</v>
      </c>
    </row>
    <row r="864" spans="1:11" x14ac:dyDescent="0.25">
      <c r="B864" s="29">
        <v>470</v>
      </c>
      <c r="C864" s="20">
        <v>475</v>
      </c>
      <c r="D864" s="20">
        <v>480</v>
      </c>
      <c r="E864" s="20">
        <v>485</v>
      </c>
      <c r="F864" s="20">
        <v>490</v>
      </c>
      <c r="G864" s="20">
        <v>495</v>
      </c>
      <c r="H864" s="20">
        <v>500</v>
      </c>
      <c r="I864" s="20">
        <v>505</v>
      </c>
      <c r="J864" s="20">
        <v>510</v>
      </c>
      <c r="K864" s="20">
        <v>515</v>
      </c>
    </row>
    <row r="865" spans="1:11" x14ac:dyDescent="0.25">
      <c r="B865" s="29">
        <v>520</v>
      </c>
      <c r="C865" s="20">
        <v>525</v>
      </c>
      <c r="D865" s="20">
        <v>530</v>
      </c>
      <c r="E865" s="20">
        <v>535</v>
      </c>
      <c r="F865" s="20">
        <v>540</v>
      </c>
      <c r="G865" s="20">
        <v>545</v>
      </c>
      <c r="H865" s="20">
        <v>550</v>
      </c>
      <c r="I865" s="20">
        <v>555</v>
      </c>
      <c r="J865" s="20">
        <v>560</v>
      </c>
      <c r="K865" s="20">
        <v>565</v>
      </c>
    </row>
    <row r="866" spans="1:11" ht="18" x14ac:dyDescent="0.25">
      <c r="A866" s="8" t="s">
        <v>50</v>
      </c>
      <c r="B866" s="10"/>
    </row>
    <row r="867" spans="1:11" x14ac:dyDescent="0.25">
      <c r="A867" s="31" t="s">
        <v>181</v>
      </c>
    </row>
    <row r="868" spans="1:11" x14ac:dyDescent="0.25">
      <c r="A868" s="32" t="s">
        <v>13</v>
      </c>
      <c r="B868" s="26" t="s">
        <v>110</v>
      </c>
      <c r="C868" s="20">
        <f>_xlfn.QUARTILE.INC(B855:K865,1)</f>
        <v>156.25</v>
      </c>
    </row>
    <row r="869" spans="1:11" x14ac:dyDescent="0.25">
      <c r="A869" s="31"/>
      <c r="B869" s="26" t="s">
        <v>166</v>
      </c>
      <c r="C869" s="20">
        <f>MEDIAN(B855:K865)</f>
        <v>292.5</v>
      </c>
    </row>
    <row r="870" spans="1:11" x14ac:dyDescent="0.25">
      <c r="A870" s="31"/>
      <c r="B870" s="26" t="s">
        <v>109</v>
      </c>
      <c r="C870" s="20">
        <f>_xlfn.QUARTILE.INC(B855:K865,3)</f>
        <v>428.75</v>
      </c>
    </row>
    <row r="871" spans="1:11" x14ac:dyDescent="0.25">
      <c r="A871" s="31"/>
    </row>
    <row r="872" spans="1:11" x14ac:dyDescent="0.25">
      <c r="A872" s="31" t="s">
        <v>182</v>
      </c>
    </row>
    <row r="873" spans="1:11" x14ac:dyDescent="0.25">
      <c r="A873" s="32" t="s">
        <v>13</v>
      </c>
      <c r="B873" s="26" t="s">
        <v>184</v>
      </c>
      <c r="C873" s="20">
        <f>_xlfn.PERCENTILE.INC(B855:K865,0.2)</f>
        <v>129</v>
      </c>
    </row>
    <row r="874" spans="1:11" x14ac:dyDescent="0.25">
      <c r="A874" s="31"/>
      <c r="B874" s="26" t="s">
        <v>185</v>
      </c>
      <c r="C874" s="20">
        <f>_xlfn.PERCENTILE.INC(B855:K865,0.4)</f>
        <v>238</v>
      </c>
    </row>
    <row r="875" spans="1:11" x14ac:dyDescent="0.25">
      <c r="A875" s="31"/>
      <c r="B875" s="26" t="s">
        <v>186</v>
      </c>
      <c r="C875" s="20">
        <f>_xlfn.PERCENTILE.INC(B855:K865,0.8)</f>
        <v>456</v>
      </c>
    </row>
    <row r="876" spans="1:11" x14ac:dyDescent="0.25">
      <c r="A876" s="31"/>
      <c r="B876" s="1"/>
    </row>
    <row r="877" spans="1:11" x14ac:dyDescent="0.25">
      <c r="A877" s="31" t="s">
        <v>183</v>
      </c>
    </row>
    <row r="878" spans="1:11" x14ac:dyDescent="0.25">
      <c r="A878" s="32" t="s">
        <v>13</v>
      </c>
      <c r="B878" s="58" t="s">
        <v>284</v>
      </c>
      <c r="C878" t="s">
        <v>359</v>
      </c>
    </row>
    <row r="879" spans="1:11" x14ac:dyDescent="0.25">
      <c r="B879" s="59" t="s">
        <v>285</v>
      </c>
      <c r="C879" t="s">
        <v>286</v>
      </c>
    </row>
    <row r="880" spans="1:11" x14ac:dyDescent="0.25">
      <c r="B880" s="60" t="s">
        <v>287</v>
      </c>
      <c r="C880" t="s">
        <v>360</v>
      </c>
    </row>
    <row r="883" spans="1:13" x14ac:dyDescent="0.25">
      <c r="A883" s="94" t="s">
        <v>296</v>
      </c>
      <c r="B883" s="94"/>
      <c r="C883" s="94"/>
      <c r="D883" s="94"/>
      <c r="E883" s="94"/>
      <c r="F883" s="94"/>
      <c r="G883" s="94"/>
      <c r="H883" s="94"/>
      <c r="I883" s="94"/>
      <c r="J883" s="94"/>
      <c r="K883" s="94"/>
      <c r="L883" s="94"/>
      <c r="M883" s="94"/>
    </row>
    <row r="884" spans="1:13" ht="16.5" x14ac:dyDescent="0.25">
      <c r="A884" s="7"/>
    </row>
    <row r="885" spans="1:13" x14ac:dyDescent="0.25">
      <c r="A885" s="8" t="s">
        <v>18</v>
      </c>
    </row>
    <row r="886" spans="1:13" x14ac:dyDescent="0.25">
      <c r="A886" s="8" t="s">
        <v>187</v>
      </c>
    </row>
    <row r="887" spans="1:13" ht="18" x14ac:dyDescent="0.25">
      <c r="A887" s="10"/>
      <c r="B887" s="117" t="s">
        <v>188</v>
      </c>
      <c r="C887" s="117"/>
      <c r="D887" s="117"/>
      <c r="E887" s="117"/>
      <c r="F887" s="117"/>
      <c r="G887" s="117"/>
      <c r="H887" s="117"/>
      <c r="I887" s="117"/>
      <c r="J887" s="117"/>
      <c r="K887" s="117"/>
    </row>
    <row r="888" spans="1:13" x14ac:dyDescent="0.25">
      <c r="B888" s="29">
        <v>15</v>
      </c>
      <c r="C888" s="20">
        <v>20</v>
      </c>
      <c r="D888" s="20">
        <v>25</v>
      </c>
      <c r="E888" s="20">
        <v>30</v>
      </c>
      <c r="F888" s="20">
        <v>35</v>
      </c>
      <c r="G888" s="20">
        <v>40</v>
      </c>
      <c r="H888" s="20">
        <v>45</v>
      </c>
      <c r="I888" s="20">
        <v>50</v>
      </c>
      <c r="J888" s="20">
        <v>55</v>
      </c>
      <c r="K888" s="20">
        <v>60</v>
      </c>
    </row>
    <row r="889" spans="1:13" x14ac:dyDescent="0.25">
      <c r="B889" s="29">
        <v>65</v>
      </c>
      <c r="C889" s="20">
        <v>70</v>
      </c>
      <c r="D889" s="20">
        <v>75</v>
      </c>
      <c r="E889" s="20">
        <v>80</v>
      </c>
      <c r="F889" s="20">
        <v>85</v>
      </c>
      <c r="G889" s="20">
        <v>90</v>
      </c>
      <c r="H889" s="20">
        <v>95</v>
      </c>
      <c r="I889" s="20">
        <v>100</v>
      </c>
      <c r="J889" s="20">
        <v>105</v>
      </c>
      <c r="K889" s="20">
        <v>110</v>
      </c>
    </row>
    <row r="890" spans="1:13" x14ac:dyDescent="0.25">
      <c r="B890" s="29">
        <v>115</v>
      </c>
      <c r="C890" s="20">
        <v>120</v>
      </c>
      <c r="D890" s="20">
        <v>125</v>
      </c>
      <c r="E890" s="20">
        <v>130</v>
      </c>
      <c r="F890" s="20">
        <v>135</v>
      </c>
      <c r="G890" s="20">
        <v>140</v>
      </c>
      <c r="H890" s="20">
        <v>145</v>
      </c>
      <c r="I890" s="20">
        <v>150</v>
      </c>
      <c r="J890" s="20">
        <v>155</v>
      </c>
      <c r="K890" s="20">
        <v>160</v>
      </c>
    </row>
    <row r="891" spans="1:13" x14ac:dyDescent="0.25">
      <c r="B891" s="29">
        <v>165</v>
      </c>
      <c r="C891" s="20">
        <v>170</v>
      </c>
      <c r="D891" s="20">
        <v>175</v>
      </c>
      <c r="E891" s="20">
        <v>180</v>
      </c>
      <c r="F891" s="20">
        <v>185</v>
      </c>
      <c r="G891" s="20">
        <v>190</v>
      </c>
      <c r="H891" s="20">
        <v>195</v>
      </c>
      <c r="I891" s="20">
        <v>200</v>
      </c>
      <c r="J891" s="20">
        <v>205</v>
      </c>
      <c r="K891" s="20">
        <v>210</v>
      </c>
    </row>
    <row r="892" spans="1:13" x14ac:dyDescent="0.25">
      <c r="B892" s="29">
        <v>215</v>
      </c>
      <c r="C892" s="20">
        <v>220</v>
      </c>
      <c r="D892" s="20">
        <v>225</v>
      </c>
      <c r="E892" s="20">
        <v>230</v>
      </c>
      <c r="F892" s="20">
        <v>235</v>
      </c>
      <c r="G892" s="20">
        <v>240</v>
      </c>
      <c r="H892" s="20">
        <v>245</v>
      </c>
      <c r="I892" s="20">
        <v>250</v>
      </c>
      <c r="J892" s="20">
        <v>255</v>
      </c>
      <c r="K892" s="20">
        <v>260</v>
      </c>
    </row>
    <row r="893" spans="1:13" x14ac:dyDescent="0.25">
      <c r="B893" s="29">
        <v>265</v>
      </c>
      <c r="C893" s="20">
        <v>270</v>
      </c>
      <c r="D893" s="20">
        <v>275</v>
      </c>
      <c r="E893" s="20">
        <v>280</v>
      </c>
      <c r="F893" s="20">
        <v>285</v>
      </c>
      <c r="G893" s="20">
        <v>290</v>
      </c>
      <c r="H893" s="20">
        <v>295</v>
      </c>
      <c r="I893" s="20">
        <v>300</v>
      </c>
      <c r="J893" s="20">
        <v>305</v>
      </c>
      <c r="K893" s="20">
        <v>310</v>
      </c>
    </row>
    <row r="894" spans="1:13" x14ac:dyDescent="0.25">
      <c r="B894" s="29">
        <v>315</v>
      </c>
      <c r="C894" s="20">
        <v>320</v>
      </c>
      <c r="D894" s="20">
        <v>325</v>
      </c>
      <c r="E894" s="20">
        <v>330</v>
      </c>
      <c r="F894" s="20">
        <v>335</v>
      </c>
      <c r="G894" s="20">
        <v>340</v>
      </c>
      <c r="H894" s="20">
        <v>345</v>
      </c>
      <c r="I894" s="20">
        <v>350</v>
      </c>
      <c r="J894" s="20">
        <v>355</v>
      </c>
      <c r="K894" s="20">
        <v>360</v>
      </c>
    </row>
    <row r="895" spans="1:13" x14ac:dyDescent="0.25">
      <c r="B895" s="29">
        <v>365</v>
      </c>
      <c r="C895" s="20">
        <v>370</v>
      </c>
      <c r="D895" s="20">
        <v>375</v>
      </c>
      <c r="E895" s="20">
        <v>380</v>
      </c>
      <c r="F895" s="20">
        <v>385</v>
      </c>
      <c r="G895" s="20">
        <v>390</v>
      </c>
      <c r="H895" s="20">
        <v>395</v>
      </c>
      <c r="I895" s="20">
        <v>400</v>
      </c>
      <c r="J895" s="20">
        <v>405</v>
      </c>
      <c r="K895" s="20">
        <v>410</v>
      </c>
    </row>
    <row r="896" spans="1:13" x14ac:dyDescent="0.25">
      <c r="B896" s="29">
        <v>415</v>
      </c>
      <c r="C896" s="20">
        <v>420</v>
      </c>
      <c r="D896" s="20">
        <v>425</v>
      </c>
      <c r="E896" s="20">
        <v>430</v>
      </c>
      <c r="F896" s="20">
        <v>435</v>
      </c>
      <c r="G896" s="20">
        <v>440</v>
      </c>
      <c r="H896" s="20">
        <v>445</v>
      </c>
      <c r="I896" s="20">
        <v>450</v>
      </c>
      <c r="J896" s="20">
        <v>455</v>
      </c>
      <c r="K896" s="20">
        <v>460</v>
      </c>
    </row>
    <row r="897" spans="1:11" x14ac:dyDescent="0.25">
      <c r="B897" s="29">
        <v>465</v>
      </c>
      <c r="C897" s="20">
        <v>470</v>
      </c>
      <c r="D897" s="20">
        <v>475</v>
      </c>
      <c r="E897" s="20">
        <v>480</v>
      </c>
      <c r="F897" s="20">
        <v>485</v>
      </c>
      <c r="G897" s="20">
        <v>490</v>
      </c>
      <c r="H897" s="20">
        <v>495</v>
      </c>
      <c r="I897" s="20">
        <v>500</v>
      </c>
      <c r="J897" s="20">
        <v>505</v>
      </c>
      <c r="K897" s="20">
        <v>510</v>
      </c>
    </row>
    <row r="898" spans="1:11" x14ac:dyDescent="0.25">
      <c r="B898" s="29">
        <v>515</v>
      </c>
      <c r="C898" s="20">
        <v>520</v>
      </c>
      <c r="D898" s="20">
        <v>525</v>
      </c>
      <c r="E898" s="20">
        <v>530</v>
      </c>
      <c r="F898" s="20">
        <v>535</v>
      </c>
      <c r="G898" s="20">
        <v>540</v>
      </c>
      <c r="H898" s="20">
        <v>545</v>
      </c>
      <c r="I898" s="20">
        <v>550</v>
      </c>
      <c r="J898" s="20">
        <v>555</v>
      </c>
      <c r="K898" s="20">
        <v>560</v>
      </c>
    </row>
    <row r="899" spans="1:11" x14ac:dyDescent="0.25">
      <c r="B899" s="29">
        <v>565</v>
      </c>
      <c r="C899" s="20">
        <v>570</v>
      </c>
      <c r="D899" s="20">
        <v>575</v>
      </c>
      <c r="E899" s="20">
        <v>580</v>
      </c>
      <c r="F899" s="20">
        <v>585</v>
      </c>
      <c r="G899" s="20">
        <v>590</v>
      </c>
      <c r="H899" s="20">
        <v>595</v>
      </c>
      <c r="I899" s="20">
        <v>600</v>
      </c>
      <c r="J899" s="20">
        <v>605</v>
      </c>
      <c r="K899" s="20">
        <v>610</v>
      </c>
    </row>
    <row r="900" spans="1:11" ht="18" x14ac:dyDescent="0.25">
      <c r="A900" s="8" t="s">
        <v>50</v>
      </c>
      <c r="B900" s="10"/>
    </row>
    <row r="901" spans="1:11" x14ac:dyDescent="0.25">
      <c r="A901" s="31" t="s">
        <v>189</v>
      </c>
    </row>
    <row r="902" spans="1:11" x14ac:dyDescent="0.25">
      <c r="A902" s="32" t="s">
        <v>13</v>
      </c>
      <c r="B902" s="26" t="s">
        <v>110</v>
      </c>
      <c r="C902" s="20">
        <f>_xlfn.QUARTILE.INC(B888:K899,1)</f>
        <v>163.75</v>
      </c>
    </row>
    <row r="903" spans="1:11" x14ac:dyDescent="0.25">
      <c r="A903" s="31"/>
      <c r="B903" s="26" t="s">
        <v>166</v>
      </c>
      <c r="C903" s="20">
        <f>MEDIAN(B888:K899)</f>
        <v>312.5</v>
      </c>
    </row>
    <row r="904" spans="1:11" x14ac:dyDescent="0.25">
      <c r="A904" s="31"/>
      <c r="B904" s="26" t="s">
        <v>109</v>
      </c>
      <c r="C904" s="20">
        <f>_xlfn.QUARTILE.INC(B888:K899,3)</f>
        <v>461.25</v>
      </c>
    </row>
    <row r="905" spans="1:11" x14ac:dyDescent="0.25">
      <c r="A905" s="31"/>
    </row>
    <row r="906" spans="1:11" x14ac:dyDescent="0.25">
      <c r="A906" s="31" t="s">
        <v>190</v>
      </c>
    </row>
    <row r="907" spans="1:11" x14ac:dyDescent="0.25">
      <c r="A907" s="32" t="s">
        <v>13</v>
      </c>
      <c r="B907" s="26" t="s">
        <v>192</v>
      </c>
      <c r="C907" s="20">
        <f>_xlfn.PERCENTILE.INC(B888:K899,0.3)</f>
        <v>193.49999999999997</v>
      </c>
    </row>
    <row r="908" spans="1:11" x14ac:dyDescent="0.25">
      <c r="B908" s="26" t="s">
        <v>177</v>
      </c>
      <c r="C908" s="20">
        <f>_xlfn.PERCENTILE.INC(B888:K899,0.5)</f>
        <v>312.5</v>
      </c>
    </row>
    <row r="909" spans="1:11" x14ac:dyDescent="0.25">
      <c r="B909" s="26" t="s">
        <v>193</v>
      </c>
      <c r="C909" s="20">
        <f>_xlfn.PERCENTILE.INC(B888:K899,0.7)</f>
        <v>431.5</v>
      </c>
    </row>
    <row r="910" spans="1:11" x14ac:dyDescent="0.25">
      <c r="B910" s="1"/>
    </row>
    <row r="911" spans="1:11" x14ac:dyDescent="0.25">
      <c r="A911" s="31" t="s">
        <v>191</v>
      </c>
    </row>
    <row r="912" spans="1:11" x14ac:dyDescent="0.25">
      <c r="A912" s="32" t="s">
        <v>13</v>
      </c>
      <c r="B912" s="58" t="s">
        <v>297</v>
      </c>
      <c r="C912" t="s">
        <v>298</v>
      </c>
    </row>
    <row r="913" spans="1:12" x14ac:dyDescent="0.25">
      <c r="B913" s="59" t="s">
        <v>302</v>
      </c>
      <c r="C913" t="s">
        <v>299</v>
      </c>
    </row>
    <row r="914" spans="1:12" x14ac:dyDescent="0.25">
      <c r="B914" s="60" t="s">
        <v>300</v>
      </c>
      <c r="C914" t="s">
        <v>301</v>
      </c>
    </row>
    <row r="917" spans="1:12" x14ac:dyDescent="0.25">
      <c r="A917" s="94" t="s">
        <v>354</v>
      </c>
      <c r="B917" s="94"/>
      <c r="C917" s="94"/>
      <c r="D917" s="94"/>
      <c r="E917" s="94"/>
      <c r="F917" s="94"/>
      <c r="G917" s="94"/>
      <c r="H917" s="94"/>
      <c r="I917" s="94"/>
      <c r="J917" s="94"/>
      <c r="K917" s="94"/>
      <c r="L917" s="94"/>
    </row>
    <row r="918" spans="1:12" ht="16.5" x14ac:dyDescent="0.25">
      <c r="A918" s="7"/>
    </row>
    <row r="919" spans="1:12" x14ac:dyDescent="0.25">
      <c r="A919" s="8" t="s">
        <v>18</v>
      </c>
    </row>
    <row r="920" spans="1:12" x14ac:dyDescent="0.25">
      <c r="A920" s="8" t="s">
        <v>194</v>
      </c>
    </row>
    <row r="921" spans="1:12" ht="18" x14ac:dyDescent="0.25">
      <c r="A921" s="10"/>
      <c r="B921" s="135" t="s">
        <v>196</v>
      </c>
      <c r="C921" s="136"/>
      <c r="D921" s="136"/>
      <c r="E921" s="136"/>
      <c r="F921" s="136"/>
      <c r="G921" s="136"/>
      <c r="H921" s="136"/>
      <c r="I921" s="136"/>
      <c r="J921" s="136"/>
      <c r="K921" s="136"/>
      <c r="L921" s="137"/>
    </row>
    <row r="922" spans="1:12" x14ac:dyDescent="0.25">
      <c r="B922" s="29">
        <v>0.5</v>
      </c>
      <c r="C922" s="20">
        <v>1</v>
      </c>
      <c r="D922" s="20">
        <v>0.2</v>
      </c>
      <c r="E922" s="20">
        <v>0.7</v>
      </c>
      <c r="F922" s="20">
        <v>0.3</v>
      </c>
      <c r="G922" s="20">
        <v>0.9</v>
      </c>
      <c r="H922" s="20">
        <v>1.2</v>
      </c>
      <c r="I922" s="20">
        <v>0.6</v>
      </c>
      <c r="J922" s="20">
        <v>0.4</v>
      </c>
      <c r="K922" s="20">
        <v>1.1000000000000001</v>
      </c>
      <c r="L922" s="12"/>
    </row>
    <row r="923" spans="1:12" x14ac:dyDescent="0.25">
      <c r="B923" s="29">
        <v>0.8</v>
      </c>
      <c r="C923" s="20">
        <v>0.5</v>
      </c>
      <c r="D923" s="20">
        <v>0.3</v>
      </c>
      <c r="E923" s="20">
        <v>0.6</v>
      </c>
      <c r="F923" s="20">
        <v>1</v>
      </c>
      <c r="G923" s="20">
        <v>0.4</v>
      </c>
      <c r="H923" s="20">
        <v>0.5</v>
      </c>
      <c r="I923" s="20">
        <v>0.7</v>
      </c>
      <c r="J923" s="20">
        <v>0.9</v>
      </c>
      <c r="K923" s="20">
        <v>1.3</v>
      </c>
      <c r="L923" s="12"/>
    </row>
    <row r="924" spans="1:12" x14ac:dyDescent="0.25">
      <c r="B924" s="29">
        <v>0.8</v>
      </c>
      <c r="C924" s="20">
        <v>0.6</v>
      </c>
      <c r="D924" s="20">
        <v>0.4</v>
      </c>
      <c r="E924" s="20">
        <v>0.7</v>
      </c>
      <c r="F924" s="20">
        <v>0.9</v>
      </c>
      <c r="G924" s="20">
        <v>0.5</v>
      </c>
      <c r="H924" s="20">
        <v>0.2</v>
      </c>
      <c r="I924" s="20">
        <v>1</v>
      </c>
      <c r="J924" s="20">
        <v>0.8</v>
      </c>
      <c r="K924" s="20">
        <v>0.3</v>
      </c>
      <c r="L924" s="12"/>
    </row>
    <row r="925" spans="1:12" x14ac:dyDescent="0.25">
      <c r="B925" s="29">
        <v>0.6</v>
      </c>
      <c r="C925" s="20">
        <v>0.4</v>
      </c>
      <c r="D925" s="20">
        <v>0.7</v>
      </c>
      <c r="E925" s="20">
        <v>0.9</v>
      </c>
      <c r="F925" s="20">
        <v>1.2</v>
      </c>
      <c r="G925" s="20">
        <v>0.8</v>
      </c>
      <c r="H925" s="20">
        <v>0.3</v>
      </c>
      <c r="I925" s="20">
        <v>0.6</v>
      </c>
      <c r="J925" s="20">
        <v>0.5</v>
      </c>
      <c r="K925" s="20">
        <v>0.4</v>
      </c>
      <c r="L925" s="12"/>
    </row>
    <row r="926" spans="1:12" x14ac:dyDescent="0.25">
      <c r="B926" s="29">
        <v>0.7</v>
      </c>
      <c r="C926" s="20">
        <v>0.9</v>
      </c>
      <c r="D926" s="20">
        <v>1.1000000000000001</v>
      </c>
      <c r="E926" s="20">
        <v>0.3</v>
      </c>
      <c r="F926" s="20">
        <v>1.4</v>
      </c>
      <c r="G926" s="20">
        <v>0</v>
      </c>
      <c r="H926" s="20">
        <v>9</v>
      </c>
      <c r="I926" s="20">
        <v>0.6</v>
      </c>
      <c r="J926" s="20">
        <v>0.2</v>
      </c>
      <c r="K926" s="20">
        <v>1.5</v>
      </c>
      <c r="L926" s="12">
        <v>1</v>
      </c>
    </row>
    <row r="927" spans="1:12" x14ac:dyDescent="0.25">
      <c r="B927" s="29">
        <v>0.6</v>
      </c>
      <c r="C927" s="20">
        <v>0.4</v>
      </c>
      <c r="D927" s="20">
        <v>0.7</v>
      </c>
      <c r="E927" s="20">
        <v>1</v>
      </c>
      <c r="F927" s="20">
        <v>0.8</v>
      </c>
      <c r="G927" s="20">
        <v>0.3</v>
      </c>
      <c r="H927" s="20">
        <v>0.5</v>
      </c>
      <c r="I927" s="20">
        <v>0.8</v>
      </c>
      <c r="J927" s="20">
        <v>0.6</v>
      </c>
      <c r="K927" s="20">
        <v>0.3</v>
      </c>
      <c r="L927" s="12">
        <v>0.9</v>
      </c>
    </row>
    <row r="928" spans="1:12" x14ac:dyDescent="0.25">
      <c r="B928" s="29">
        <v>0.4</v>
      </c>
      <c r="C928" s="20">
        <v>0.7</v>
      </c>
      <c r="D928" s="20">
        <v>0.9</v>
      </c>
      <c r="E928" s="20">
        <v>1</v>
      </c>
      <c r="F928" s="20">
        <v>0.8</v>
      </c>
      <c r="G928" s="20">
        <v>0.3</v>
      </c>
      <c r="H928" s="20">
        <v>0.5</v>
      </c>
      <c r="I928" s="20">
        <v>0.6</v>
      </c>
      <c r="J928" s="20">
        <v>0.4</v>
      </c>
      <c r="K928" s="20">
        <v>0.7</v>
      </c>
      <c r="L928" s="12"/>
    </row>
    <row r="929" spans="1:12" x14ac:dyDescent="0.25">
      <c r="B929" s="29">
        <v>0.9</v>
      </c>
      <c r="C929" s="20">
        <v>1.1000000000000001</v>
      </c>
      <c r="D929" s="20">
        <v>0.8</v>
      </c>
      <c r="E929" s="20">
        <v>0.3</v>
      </c>
      <c r="F929" s="20">
        <v>0.5</v>
      </c>
      <c r="G929" s="20">
        <v>0.6</v>
      </c>
      <c r="H929" s="20">
        <v>0.4</v>
      </c>
      <c r="I929" s="20">
        <v>0.7</v>
      </c>
      <c r="J929" s="20">
        <v>0.9</v>
      </c>
      <c r="K929" s="20">
        <v>1</v>
      </c>
      <c r="L929" s="12"/>
    </row>
    <row r="930" spans="1:12" x14ac:dyDescent="0.25">
      <c r="B930" s="29">
        <v>0.8</v>
      </c>
      <c r="C930" s="20">
        <v>0.3</v>
      </c>
      <c r="D930" s="20">
        <v>0.5</v>
      </c>
      <c r="E930" s="20">
        <v>0.6</v>
      </c>
      <c r="F930" s="20">
        <v>0.4</v>
      </c>
      <c r="G930" s="20">
        <v>0.7</v>
      </c>
      <c r="H930" s="20">
        <v>0.9</v>
      </c>
      <c r="I930" s="20">
        <v>1.1000000000000001</v>
      </c>
      <c r="J930" s="20">
        <v>0.8</v>
      </c>
      <c r="K930" s="20">
        <v>0.3</v>
      </c>
      <c r="L930" s="12"/>
    </row>
    <row r="931" spans="1:12" x14ac:dyDescent="0.25">
      <c r="B931" s="29">
        <v>0.5</v>
      </c>
      <c r="C931" s="20">
        <v>0.6</v>
      </c>
      <c r="D931" s="20">
        <v>0.4</v>
      </c>
      <c r="E931" s="20">
        <v>0.7</v>
      </c>
      <c r="F931" s="20">
        <v>0.9</v>
      </c>
      <c r="G931" s="20">
        <v>1</v>
      </c>
      <c r="H931" s="20">
        <v>0.8</v>
      </c>
      <c r="I931" s="20">
        <v>0.3</v>
      </c>
      <c r="J931" s="20">
        <v>0.5</v>
      </c>
      <c r="K931" s="20">
        <v>0.6</v>
      </c>
      <c r="L931" s="12"/>
    </row>
    <row r="932" spans="1:12" x14ac:dyDescent="0.25">
      <c r="B932" s="29">
        <v>0.4</v>
      </c>
      <c r="C932" s="20">
        <v>0.7</v>
      </c>
      <c r="D932" s="20">
        <v>0.9</v>
      </c>
      <c r="E932" s="20">
        <v>1.1000000000000001</v>
      </c>
      <c r="F932" s="20">
        <v>0.8</v>
      </c>
      <c r="G932" s="20">
        <v>0.3</v>
      </c>
      <c r="H932" s="20">
        <v>0.5</v>
      </c>
      <c r="I932" s="20">
        <v>0.6</v>
      </c>
      <c r="J932" s="20">
        <v>0.4</v>
      </c>
      <c r="K932" s="20">
        <v>0.7</v>
      </c>
      <c r="L932" s="12"/>
    </row>
    <row r="933" spans="1:12" x14ac:dyDescent="0.25">
      <c r="B933" s="29">
        <v>0.9</v>
      </c>
      <c r="C933" s="20">
        <v>1</v>
      </c>
      <c r="D933" s="20">
        <v>0.8</v>
      </c>
      <c r="E933" s="20">
        <v>0.3</v>
      </c>
      <c r="F933" s="20">
        <v>0.5</v>
      </c>
      <c r="G933" s="20">
        <v>0.6</v>
      </c>
      <c r="H933" s="20">
        <v>0.4</v>
      </c>
      <c r="I933" s="20">
        <v>0.7</v>
      </c>
      <c r="J933" s="20">
        <v>0.9</v>
      </c>
      <c r="K933" s="20">
        <v>1.1000000000000001</v>
      </c>
      <c r="L933" s="12"/>
    </row>
    <row r="934" spans="1:12" ht="18" x14ac:dyDescent="0.25">
      <c r="A934" s="8" t="s">
        <v>50</v>
      </c>
      <c r="B934" s="10"/>
    </row>
    <row r="935" spans="1:12" x14ac:dyDescent="0.25">
      <c r="A935" s="31" t="s">
        <v>195</v>
      </c>
    </row>
    <row r="936" spans="1:12" x14ac:dyDescent="0.25">
      <c r="A936" s="32" t="s">
        <v>13</v>
      </c>
      <c r="B936" s="26" t="s">
        <v>110</v>
      </c>
      <c r="C936" s="20">
        <f>_xlfn.QUARTILE.INC(B922:K933,1)</f>
        <v>0.4</v>
      </c>
    </row>
    <row r="937" spans="1:12" x14ac:dyDescent="0.25">
      <c r="B937" s="26" t="s">
        <v>166</v>
      </c>
      <c r="C937" s="20">
        <f>MEDIAN(B922:K933)</f>
        <v>0.64999999999999991</v>
      </c>
    </row>
    <row r="938" spans="1:12" x14ac:dyDescent="0.25">
      <c r="B938" s="26" t="s">
        <v>109</v>
      </c>
      <c r="C938" s="20">
        <f>_xlfn.QUARTILE.INC(B922:K933,3)</f>
        <v>0.9</v>
      </c>
    </row>
    <row r="940" spans="1:12" x14ac:dyDescent="0.25">
      <c r="A940" s="31" t="s">
        <v>197</v>
      </c>
    </row>
    <row r="941" spans="1:12" x14ac:dyDescent="0.25">
      <c r="A941" s="32" t="s">
        <v>13</v>
      </c>
      <c r="B941" s="26" t="s">
        <v>168</v>
      </c>
      <c r="C941" s="20">
        <f>_xlfn.PERCENTILE.INC(B922:L933,0.25)</f>
        <v>0.4</v>
      </c>
    </row>
    <row r="942" spans="1:12" x14ac:dyDescent="0.25">
      <c r="A942" s="31"/>
      <c r="B942" s="26" t="s">
        <v>177</v>
      </c>
      <c r="C942" s="20">
        <f>_xlfn.PERCENTILE.INC(B922:L933,0.5)</f>
        <v>0.7</v>
      </c>
    </row>
    <row r="943" spans="1:12" x14ac:dyDescent="0.25">
      <c r="A943" s="31"/>
      <c r="B943" s="26" t="s">
        <v>169</v>
      </c>
      <c r="C943" s="20">
        <f>_xlfn.PERCENTILE.INC(B922:L933,0.75)</f>
        <v>0.9</v>
      </c>
    </row>
    <row r="944" spans="1:12" x14ac:dyDescent="0.25">
      <c r="A944" s="31"/>
    </row>
    <row r="945" spans="1:18" x14ac:dyDescent="0.25">
      <c r="A945" s="31" t="s">
        <v>198</v>
      </c>
    </row>
    <row r="946" spans="1:18" x14ac:dyDescent="0.25">
      <c r="A946" s="32" t="s">
        <v>13</v>
      </c>
    </row>
    <row r="951" spans="1:18" ht="20.25" x14ac:dyDescent="0.25">
      <c r="C951" s="95" t="s">
        <v>199</v>
      </c>
      <c r="D951" s="96"/>
      <c r="E951" s="96"/>
      <c r="F951" s="96"/>
      <c r="G951" s="96"/>
      <c r="H951" s="97"/>
    </row>
    <row r="952" spans="1:18" x14ac:dyDescent="0.25">
      <c r="A952" s="88" t="s">
        <v>343</v>
      </c>
      <c r="B952" s="82"/>
      <c r="C952" s="82"/>
      <c r="D952" s="82"/>
      <c r="E952" s="82"/>
      <c r="F952" s="82"/>
      <c r="G952" s="82"/>
      <c r="H952" s="82"/>
      <c r="I952" s="82"/>
      <c r="J952" s="82"/>
      <c r="K952" s="82"/>
      <c r="L952" s="82"/>
      <c r="M952" s="82"/>
      <c r="N952" s="82"/>
      <c r="O952" s="82"/>
      <c r="P952" s="82"/>
    </row>
    <row r="953" spans="1:18" x14ac:dyDescent="0.25">
      <c r="A953" s="82"/>
      <c r="B953" s="82"/>
      <c r="C953" s="82"/>
      <c r="D953" s="82"/>
      <c r="E953" s="82"/>
      <c r="F953" s="82"/>
      <c r="G953" s="82"/>
      <c r="H953" s="82"/>
      <c r="I953" s="82"/>
      <c r="J953" s="82"/>
      <c r="K953" s="82"/>
      <c r="L953" s="82"/>
      <c r="M953" s="82"/>
      <c r="N953" s="82"/>
      <c r="O953" s="82"/>
      <c r="P953" s="82"/>
    </row>
    <row r="954" spans="1:18" x14ac:dyDescent="0.25">
      <c r="A954" s="94" t="s">
        <v>344</v>
      </c>
      <c r="B954" s="145"/>
      <c r="C954" s="145"/>
      <c r="D954" s="145"/>
      <c r="E954" s="145"/>
      <c r="F954" s="145"/>
      <c r="G954" s="145"/>
      <c r="H954" s="145"/>
      <c r="I954" s="145"/>
      <c r="J954" s="145"/>
      <c r="K954" s="145"/>
      <c r="L954" s="145"/>
      <c r="M954" s="145"/>
      <c r="N954" s="145"/>
      <c r="O954" s="145"/>
      <c r="P954" s="145"/>
      <c r="Q954" s="145"/>
      <c r="R954" s="145"/>
    </row>
    <row r="955" spans="1:18" ht="16.5" x14ac:dyDescent="0.25">
      <c r="A955" s="7"/>
    </row>
    <row r="956" spans="1:18" x14ac:dyDescent="0.25">
      <c r="A956" s="8" t="s">
        <v>18</v>
      </c>
    </row>
    <row r="957" spans="1:18" x14ac:dyDescent="0.25">
      <c r="A957" s="8" t="s">
        <v>200</v>
      </c>
    </row>
    <row r="958" spans="1:18" ht="16.5" x14ac:dyDescent="0.25">
      <c r="A958" s="13"/>
      <c r="B958" s="87" t="s">
        <v>201</v>
      </c>
      <c r="C958" s="12"/>
      <c r="D958" s="25">
        <v>10</v>
      </c>
      <c r="E958" s="25">
        <v>12</v>
      </c>
      <c r="F958" s="12">
        <v>15</v>
      </c>
      <c r="G958" s="12">
        <v>18</v>
      </c>
      <c r="H958" s="12">
        <v>20</v>
      </c>
      <c r="I958" s="12">
        <v>22</v>
      </c>
      <c r="J958" s="12">
        <v>25</v>
      </c>
      <c r="K958" s="12">
        <v>28</v>
      </c>
      <c r="L958" s="12">
        <v>30</v>
      </c>
      <c r="M958" s="12">
        <v>32</v>
      </c>
      <c r="N958" s="12">
        <v>35</v>
      </c>
      <c r="O958" s="12">
        <v>38</v>
      </c>
    </row>
    <row r="959" spans="1:18" x14ac:dyDescent="0.25">
      <c r="B959" s="4" t="s">
        <v>202</v>
      </c>
      <c r="C959" s="5"/>
      <c r="D959" s="25">
        <v>50</v>
      </c>
      <c r="E959" s="25">
        <v>55</v>
      </c>
      <c r="F959" s="12">
        <v>60</v>
      </c>
      <c r="G959" s="12">
        <v>65</v>
      </c>
      <c r="H959" s="12">
        <v>70</v>
      </c>
      <c r="I959" s="12">
        <v>75</v>
      </c>
      <c r="J959" s="12">
        <v>80</v>
      </c>
      <c r="K959" s="12">
        <v>85</v>
      </c>
      <c r="L959" s="12">
        <v>90</v>
      </c>
      <c r="M959" s="12">
        <v>95</v>
      </c>
      <c r="N959" s="12">
        <v>100</v>
      </c>
      <c r="O959" s="12">
        <v>105</v>
      </c>
    </row>
    <row r="960" spans="1:18" x14ac:dyDescent="0.25">
      <c r="A960" s="8" t="s">
        <v>20</v>
      </c>
    </row>
    <row r="961" spans="1:21" ht="18" x14ac:dyDescent="0.25">
      <c r="A961" s="10"/>
      <c r="B961" s="27" t="s">
        <v>203</v>
      </c>
    </row>
    <row r="962" spans="1:21" x14ac:dyDescent="0.25">
      <c r="B962" s="27" t="s">
        <v>204</v>
      </c>
    </row>
    <row r="963" spans="1:21" ht="15.75" customHeight="1" x14ac:dyDescent="0.25">
      <c r="A963" s="32" t="s">
        <v>13</v>
      </c>
      <c r="B963" s="12">
        <f>CORREL(D958:O958,D959:O959)</f>
        <v>0.99921031003664817</v>
      </c>
    </row>
    <row r="964" spans="1:21" ht="16.5" x14ac:dyDescent="0.25">
      <c r="B964" s="13"/>
    </row>
    <row r="966" spans="1:21" x14ac:dyDescent="0.25">
      <c r="A966" s="94" t="s">
        <v>353</v>
      </c>
      <c r="B966" s="94"/>
      <c r="C966" s="94"/>
      <c r="D966" s="94"/>
      <c r="E966" s="94"/>
      <c r="F966" s="94"/>
      <c r="G966" s="94"/>
      <c r="H966" s="94"/>
      <c r="I966" s="94"/>
      <c r="J966" s="94"/>
      <c r="K966" s="94"/>
      <c r="L966" s="94"/>
      <c r="M966" s="94"/>
      <c r="N966" s="94"/>
      <c r="O966" s="94"/>
    </row>
    <row r="967" spans="1:21" ht="16.5" x14ac:dyDescent="0.25">
      <c r="A967" s="7"/>
      <c r="J967" s="33"/>
    </row>
    <row r="968" spans="1:21" ht="16.5" x14ac:dyDescent="0.25">
      <c r="A968" s="8" t="s">
        <v>18</v>
      </c>
      <c r="J968" s="13"/>
    </row>
    <row r="969" spans="1:21" x14ac:dyDescent="0.25">
      <c r="A969" s="8" t="s">
        <v>209</v>
      </c>
    </row>
    <row r="970" spans="1:21" x14ac:dyDescent="0.25">
      <c r="A970" s="8" t="s">
        <v>20</v>
      </c>
    </row>
    <row r="971" spans="1:21" x14ac:dyDescent="0.25">
      <c r="A971" s="27" t="s">
        <v>207</v>
      </c>
    </row>
    <row r="972" spans="1:21" x14ac:dyDescent="0.25">
      <c r="A972" s="8" t="s">
        <v>208</v>
      </c>
    </row>
    <row r="973" spans="1:21" ht="16.5" x14ac:dyDescent="0.25">
      <c r="A973" s="13"/>
    </row>
    <row r="974" spans="1:21" x14ac:dyDescent="0.25">
      <c r="A974" s="87" t="s">
        <v>206</v>
      </c>
      <c r="B974" s="29">
        <v>45</v>
      </c>
      <c r="C974" s="20">
        <v>47</v>
      </c>
      <c r="D974" s="20">
        <v>48</v>
      </c>
      <c r="E974" s="20">
        <v>50</v>
      </c>
      <c r="F974" s="20">
        <v>52</v>
      </c>
      <c r="G974" s="20">
        <v>53</v>
      </c>
      <c r="H974" s="20">
        <v>55</v>
      </c>
      <c r="I974" s="20">
        <v>56</v>
      </c>
      <c r="J974" s="20">
        <v>58</v>
      </c>
      <c r="K974" s="20">
        <v>60</v>
      </c>
      <c r="L974" s="20">
        <v>62</v>
      </c>
      <c r="M974" s="20">
        <v>64</v>
      </c>
      <c r="N974" s="20">
        <v>65</v>
      </c>
      <c r="O974" s="20">
        <v>67</v>
      </c>
      <c r="P974" s="20">
        <v>69</v>
      </c>
      <c r="Q974" s="20">
        <v>70</v>
      </c>
      <c r="R974" s="20">
        <v>72</v>
      </c>
      <c r="S974" s="20">
        <v>74</v>
      </c>
      <c r="T974" s="20">
        <v>76</v>
      </c>
      <c r="U974" s="20">
        <v>77</v>
      </c>
    </row>
    <row r="975" spans="1:21" x14ac:dyDescent="0.25">
      <c r="A975" s="87" t="s">
        <v>205</v>
      </c>
      <c r="B975" s="29">
        <v>52</v>
      </c>
      <c r="C975" s="20">
        <v>54</v>
      </c>
      <c r="D975" s="20">
        <v>55</v>
      </c>
      <c r="E975" s="20">
        <v>57</v>
      </c>
      <c r="F975" s="20">
        <v>59</v>
      </c>
      <c r="G975" s="20">
        <v>60</v>
      </c>
      <c r="H975" s="20">
        <v>61</v>
      </c>
      <c r="I975" s="20">
        <v>62</v>
      </c>
      <c r="J975" s="20">
        <v>64</v>
      </c>
      <c r="K975" s="20">
        <v>66</v>
      </c>
      <c r="L975" s="20">
        <v>67</v>
      </c>
      <c r="M975" s="20">
        <v>69</v>
      </c>
      <c r="N975" s="20">
        <v>71</v>
      </c>
      <c r="O975" s="20">
        <v>73</v>
      </c>
      <c r="P975" s="20">
        <v>74</v>
      </c>
      <c r="Q975" s="20">
        <v>76</v>
      </c>
      <c r="R975" s="20">
        <v>78</v>
      </c>
      <c r="S975" s="20">
        <v>80</v>
      </c>
      <c r="T975" s="20">
        <v>82</v>
      </c>
      <c r="U975" s="20">
        <v>83</v>
      </c>
    </row>
    <row r="976" spans="1:21" x14ac:dyDescent="0.25">
      <c r="A976" s="34"/>
      <c r="B976" s="35"/>
      <c r="C976" s="34"/>
      <c r="D976" s="34"/>
      <c r="E976" s="34"/>
      <c r="F976" s="34"/>
      <c r="G976" s="34"/>
      <c r="H976" s="34"/>
      <c r="I976" s="34"/>
      <c r="J976" s="34"/>
      <c r="K976" s="34"/>
      <c r="L976" s="34"/>
      <c r="M976" s="34"/>
      <c r="N976" s="34"/>
      <c r="O976" s="34"/>
      <c r="P976" s="34"/>
      <c r="Q976" s="34"/>
      <c r="R976" s="34"/>
      <c r="S976" s="34"/>
      <c r="T976" s="34"/>
      <c r="U976" s="34"/>
    </row>
    <row r="977" spans="1:24" x14ac:dyDescent="0.25">
      <c r="A977" s="15" t="s">
        <v>13</v>
      </c>
      <c r="B977" s="12">
        <f>_xlfn.COVARIANCE.S(B974:U974,B975:U975)</f>
        <v>97.526315789473685</v>
      </c>
      <c r="D977" s="56"/>
      <c r="E977" s="56"/>
      <c r="F977" s="56"/>
      <c r="G977" s="56"/>
      <c r="H977" s="56"/>
      <c r="I977" s="56"/>
      <c r="J977" s="56"/>
      <c r="K977" s="56"/>
      <c r="L977" s="56"/>
      <c r="M977" s="56"/>
      <c r="N977" s="56"/>
      <c r="O977" s="56"/>
      <c r="P977" s="56"/>
      <c r="Q977" s="56"/>
      <c r="R977" s="56"/>
      <c r="S977" s="56"/>
      <c r="T977" s="56"/>
      <c r="U977" s="56"/>
      <c r="V977" s="56"/>
      <c r="W977" s="56"/>
      <c r="X977" s="56"/>
    </row>
    <row r="981" spans="1:24" x14ac:dyDescent="0.25">
      <c r="A981" s="94" t="s">
        <v>352</v>
      </c>
      <c r="B981" s="94"/>
      <c r="C981" s="94"/>
      <c r="D981" s="94"/>
      <c r="E981" s="94"/>
      <c r="F981" s="94"/>
      <c r="G981" s="94"/>
      <c r="H981" s="94"/>
      <c r="I981" s="94"/>
      <c r="J981" s="94"/>
      <c r="K981" s="94"/>
      <c r="L981" s="94"/>
      <c r="M981" s="94"/>
    </row>
    <row r="982" spans="1:24" ht="16.5" x14ac:dyDescent="0.25">
      <c r="A982" s="7"/>
    </row>
    <row r="983" spans="1:24" x14ac:dyDescent="0.25">
      <c r="A983" s="8" t="s">
        <v>18</v>
      </c>
    </row>
    <row r="984" spans="1:24" x14ac:dyDescent="0.25">
      <c r="A984" s="8" t="s">
        <v>210</v>
      </c>
    </row>
    <row r="985" spans="1:24" x14ac:dyDescent="0.25">
      <c r="C985" s="87" t="s">
        <v>282</v>
      </c>
      <c r="D985" s="26" t="s">
        <v>283</v>
      </c>
    </row>
    <row r="986" spans="1:24" x14ac:dyDescent="0.25">
      <c r="C986" s="20">
        <v>10</v>
      </c>
      <c r="D986" s="20">
        <v>60</v>
      </c>
    </row>
    <row r="987" spans="1:24" x14ac:dyDescent="0.25">
      <c r="C987" s="20">
        <v>12</v>
      </c>
      <c r="D987" s="20">
        <v>65</v>
      </c>
    </row>
    <row r="988" spans="1:24" x14ac:dyDescent="0.25">
      <c r="C988" s="20">
        <v>15</v>
      </c>
      <c r="D988" s="20">
        <v>70</v>
      </c>
    </row>
    <row r="989" spans="1:24" x14ac:dyDescent="0.25">
      <c r="C989" s="20">
        <v>18</v>
      </c>
      <c r="D989" s="20">
        <v>75</v>
      </c>
    </row>
    <row r="990" spans="1:24" x14ac:dyDescent="0.25">
      <c r="C990" s="20">
        <v>20</v>
      </c>
      <c r="D990" s="20">
        <v>80</v>
      </c>
    </row>
    <row r="991" spans="1:24" x14ac:dyDescent="0.25">
      <c r="C991" s="20">
        <v>22</v>
      </c>
      <c r="D991" s="20">
        <v>82</v>
      </c>
    </row>
    <row r="992" spans="1:24" x14ac:dyDescent="0.25">
      <c r="C992" s="20">
        <v>25</v>
      </c>
      <c r="D992" s="20">
        <v>85</v>
      </c>
    </row>
    <row r="993" spans="3:4" x14ac:dyDescent="0.25">
      <c r="C993" s="20">
        <v>28</v>
      </c>
      <c r="D993" s="20">
        <v>88</v>
      </c>
    </row>
    <row r="994" spans="3:4" x14ac:dyDescent="0.25">
      <c r="C994" s="20">
        <v>30</v>
      </c>
      <c r="D994" s="20">
        <v>90</v>
      </c>
    </row>
    <row r="995" spans="3:4" x14ac:dyDescent="0.25">
      <c r="C995" s="20">
        <v>32</v>
      </c>
      <c r="D995" s="20">
        <v>92</v>
      </c>
    </row>
    <row r="996" spans="3:4" x14ac:dyDescent="0.25">
      <c r="C996" s="20">
        <v>35</v>
      </c>
      <c r="D996" s="20">
        <v>93</v>
      </c>
    </row>
    <row r="997" spans="3:4" x14ac:dyDescent="0.25">
      <c r="C997" s="20">
        <v>38</v>
      </c>
      <c r="D997" s="20">
        <v>95</v>
      </c>
    </row>
    <row r="998" spans="3:4" x14ac:dyDescent="0.25">
      <c r="C998" s="20">
        <v>40</v>
      </c>
      <c r="D998" s="20">
        <v>96</v>
      </c>
    </row>
    <row r="999" spans="3:4" x14ac:dyDescent="0.25">
      <c r="C999" s="20">
        <v>42</v>
      </c>
      <c r="D999" s="20">
        <v>97</v>
      </c>
    </row>
    <row r="1000" spans="3:4" x14ac:dyDescent="0.25">
      <c r="C1000" s="20">
        <v>45</v>
      </c>
      <c r="D1000" s="20">
        <v>98</v>
      </c>
    </row>
    <row r="1001" spans="3:4" x14ac:dyDescent="0.25">
      <c r="C1001" s="20">
        <v>48</v>
      </c>
      <c r="D1001" s="20">
        <v>99</v>
      </c>
    </row>
    <row r="1002" spans="3:4" x14ac:dyDescent="0.25">
      <c r="C1002" s="20">
        <v>50</v>
      </c>
      <c r="D1002" s="20">
        <v>100</v>
      </c>
    </row>
    <row r="1003" spans="3:4" x14ac:dyDescent="0.25">
      <c r="C1003" s="20">
        <v>52</v>
      </c>
      <c r="D1003" s="20">
        <v>102</v>
      </c>
    </row>
    <row r="1004" spans="3:4" x14ac:dyDescent="0.25">
      <c r="C1004" s="20">
        <v>55</v>
      </c>
      <c r="D1004" s="20">
        <v>105</v>
      </c>
    </row>
    <row r="1005" spans="3:4" x14ac:dyDescent="0.25">
      <c r="C1005" s="20">
        <v>58</v>
      </c>
      <c r="D1005" s="20">
        <v>106</v>
      </c>
    </row>
    <row r="1006" spans="3:4" x14ac:dyDescent="0.25">
      <c r="C1006" s="20">
        <v>60</v>
      </c>
      <c r="D1006" s="20">
        <v>107</v>
      </c>
    </row>
    <row r="1007" spans="3:4" x14ac:dyDescent="0.25">
      <c r="C1007" s="20">
        <v>62</v>
      </c>
      <c r="D1007" s="20">
        <v>108</v>
      </c>
    </row>
    <row r="1008" spans="3:4" x14ac:dyDescent="0.25">
      <c r="C1008" s="20">
        <v>65</v>
      </c>
      <c r="D1008" s="20">
        <v>110</v>
      </c>
    </row>
    <row r="1009" spans="1:31" x14ac:dyDescent="0.25">
      <c r="C1009" s="20">
        <v>68</v>
      </c>
      <c r="D1009" s="20">
        <v>112</v>
      </c>
    </row>
    <row r="1010" spans="1:31" x14ac:dyDescent="0.25">
      <c r="C1010" s="20">
        <v>70</v>
      </c>
      <c r="D1010" s="20">
        <v>114</v>
      </c>
      <c r="Y1010" s="34"/>
      <c r="Z1010" s="34"/>
      <c r="AA1010" s="34"/>
      <c r="AB1010" s="34"/>
      <c r="AC1010" s="34"/>
      <c r="AD1010" s="34"/>
      <c r="AE1010" s="34"/>
    </row>
    <row r="1011" spans="1:31" x14ac:dyDescent="0.25">
      <c r="C1011" s="20">
        <v>72</v>
      </c>
      <c r="D1011" s="20">
        <v>115</v>
      </c>
      <c r="Y1011" s="34"/>
      <c r="Z1011" s="34"/>
      <c r="AA1011" s="34"/>
      <c r="AB1011" s="34"/>
      <c r="AC1011" s="34"/>
      <c r="AD1011" s="34"/>
      <c r="AE1011" s="34"/>
    </row>
    <row r="1012" spans="1:31" x14ac:dyDescent="0.25">
      <c r="C1012" s="20">
        <v>75</v>
      </c>
      <c r="D1012" s="20">
        <v>116</v>
      </c>
    </row>
    <row r="1013" spans="1:31" x14ac:dyDescent="0.25">
      <c r="C1013" s="20">
        <v>78</v>
      </c>
      <c r="D1013" s="20">
        <v>118</v>
      </c>
    </row>
    <row r="1014" spans="1:31" x14ac:dyDescent="0.25">
      <c r="C1014" s="20">
        <v>80</v>
      </c>
      <c r="D1014" s="20">
        <v>120</v>
      </c>
    </row>
    <row r="1015" spans="1:31" x14ac:dyDescent="0.25">
      <c r="C1015" s="20">
        <v>82</v>
      </c>
      <c r="D1015" s="20">
        <v>122</v>
      </c>
    </row>
    <row r="1016" spans="1:31" x14ac:dyDescent="0.25">
      <c r="A1016" s="34"/>
      <c r="B1016" s="34"/>
    </row>
    <row r="1017" spans="1:31" x14ac:dyDescent="0.25">
      <c r="A1017" s="34"/>
      <c r="B1017" s="34"/>
    </row>
    <row r="1018" spans="1:31" ht="18.75" customHeight="1" x14ac:dyDescent="0.25">
      <c r="C1018" s="95" t="s">
        <v>211</v>
      </c>
      <c r="D1018" s="96"/>
      <c r="E1018" s="96"/>
      <c r="F1018" s="96"/>
      <c r="G1018" s="96"/>
      <c r="H1018" s="96"/>
      <c r="I1018" s="97"/>
    </row>
    <row r="1019" spans="1:31" ht="20.25" x14ac:dyDescent="0.25">
      <c r="C1019" s="36"/>
    </row>
    <row r="1020" spans="1:31" ht="18" x14ac:dyDescent="0.25">
      <c r="D1020" s="98" t="s">
        <v>345</v>
      </c>
      <c r="E1020" s="99"/>
      <c r="F1020" s="99"/>
      <c r="G1020" s="100"/>
    </row>
    <row r="1021" spans="1:31" ht="15.75" x14ac:dyDescent="0.25">
      <c r="D1021" s="57"/>
    </row>
    <row r="1022" spans="1:31" x14ac:dyDescent="0.25">
      <c r="A1022" s="101" t="s">
        <v>214</v>
      </c>
      <c r="B1022" s="138"/>
      <c r="C1022" s="138"/>
      <c r="D1022" s="138"/>
      <c r="E1022" s="138"/>
      <c r="F1022" s="138"/>
      <c r="G1022" s="138"/>
      <c r="H1022" s="138"/>
      <c r="I1022" s="138"/>
    </row>
    <row r="1023" spans="1:31" x14ac:dyDescent="0.25">
      <c r="A1023" s="138"/>
      <c r="B1023" s="138"/>
      <c r="C1023" s="138"/>
      <c r="D1023" s="138"/>
      <c r="E1023" s="138"/>
      <c r="F1023" s="138"/>
      <c r="G1023" s="138"/>
      <c r="H1023" s="138"/>
      <c r="I1023" s="138"/>
    </row>
    <row r="1024" spans="1:31" ht="20.25" customHeight="1" x14ac:dyDescent="0.25">
      <c r="A1024" s="138"/>
      <c r="B1024" s="138"/>
      <c r="C1024" s="138"/>
      <c r="D1024" s="138"/>
      <c r="E1024" s="138"/>
      <c r="F1024" s="138"/>
      <c r="G1024" s="138"/>
      <c r="H1024" s="138"/>
      <c r="I1024" s="138"/>
    </row>
    <row r="1025" spans="1:9" ht="17.25" customHeight="1" x14ac:dyDescent="0.25">
      <c r="A1025" s="15" t="s">
        <v>13</v>
      </c>
      <c r="B1025" s="34" t="s">
        <v>238</v>
      </c>
      <c r="C1025" t="s">
        <v>271</v>
      </c>
      <c r="D1025">
        <v>100</v>
      </c>
      <c r="E1025" s="42"/>
      <c r="F1025" s="42"/>
      <c r="G1025" s="42"/>
      <c r="H1025" s="42"/>
      <c r="I1025" s="42"/>
    </row>
    <row r="1026" spans="1:9" ht="17.25" customHeight="1" x14ac:dyDescent="0.25">
      <c r="A1026" s="42"/>
      <c r="B1026" s="34" t="s">
        <v>272</v>
      </c>
      <c r="C1026" t="s">
        <v>273</v>
      </c>
      <c r="D1026">
        <v>5</v>
      </c>
      <c r="E1026" s="42"/>
      <c r="F1026" s="42"/>
      <c r="G1026" s="42"/>
      <c r="H1026" s="42"/>
      <c r="I1026" s="42"/>
    </row>
    <row r="1027" spans="1:9" ht="16.5" customHeight="1" x14ac:dyDescent="0.25">
      <c r="A1027" s="42"/>
      <c r="B1027" s="34" t="s">
        <v>237</v>
      </c>
      <c r="C1027" t="s">
        <v>274</v>
      </c>
      <c r="D1027">
        <v>0.17</v>
      </c>
      <c r="E1027" s="42"/>
      <c r="F1027" s="42"/>
      <c r="G1027" s="42"/>
      <c r="H1027" s="42"/>
      <c r="I1027" s="42"/>
    </row>
    <row r="1028" spans="1:9" x14ac:dyDescent="0.25">
      <c r="D1028" s="129" t="s">
        <v>275</v>
      </c>
      <c r="E1028" s="146"/>
      <c r="F1028" s="12">
        <f>_xlfn.BINOM.DIST(D1026,D1025,D1027,FALSE)</f>
        <v>2.1947566529188287E-4</v>
      </c>
    </row>
    <row r="1029" spans="1:9" x14ac:dyDescent="0.25">
      <c r="D1029" s="34"/>
      <c r="E1029" s="34"/>
    </row>
    <row r="1031" spans="1:9" ht="15" customHeight="1" x14ac:dyDescent="0.25">
      <c r="A1031" s="101" t="s">
        <v>213</v>
      </c>
      <c r="B1031" s="101"/>
      <c r="C1031" s="101"/>
      <c r="D1031" s="101"/>
      <c r="E1031" s="101"/>
      <c r="F1031" s="101"/>
      <c r="G1031" s="101"/>
      <c r="H1031" s="101"/>
      <c r="I1031" s="101"/>
    </row>
    <row r="1032" spans="1:9" x14ac:dyDescent="0.25">
      <c r="A1032" s="101"/>
      <c r="B1032" s="101"/>
      <c r="C1032" s="101"/>
      <c r="D1032" s="101"/>
      <c r="E1032" s="101"/>
      <c r="F1032" s="101"/>
      <c r="G1032" s="101"/>
      <c r="H1032" s="101"/>
      <c r="I1032" s="101"/>
    </row>
    <row r="1033" spans="1:9" x14ac:dyDescent="0.25">
      <c r="A1033" s="101"/>
      <c r="B1033" s="101"/>
      <c r="C1033" s="101"/>
      <c r="D1033" s="101"/>
      <c r="E1033" s="101"/>
      <c r="F1033" s="101"/>
      <c r="G1033" s="101"/>
      <c r="H1033" s="101"/>
      <c r="I1033" s="101"/>
    </row>
    <row r="1034" spans="1:9" ht="20.25" customHeight="1" x14ac:dyDescent="0.25">
      <c r="A1034" s="101"/>
      <c r="B1034" s="101"/>
      <c r="C1034" s="101"/>
      <c r="D1034" s="101"/>
      <c r="E1034" s="101"/>
      <c r="F1034" s="101"/>
      <c r="G1034" s="101"/>
      <c r="H1034" s="101"/>
      <c r="I1034" s="101"/>
    </row>
    <row r="1035" spans="1:9" ht="20.25" customHeight="1" x14ac:dyDescent="0.25">
      <c r="A1035" s="15" t="s">
        <v>13</v>
      </c>
      <c r="B1035" s="43"/>
      <c r="C1035" t="s">
        <v>276</v>
      </c>
      <c r="F1035">
        <v>52</v>
      </c>
      <c r="G1035" s="43"/>
      <c r="H1035" s="43"/>
      <c r="I1035" s="43"/>
    </row>
    <row r="1036" spans="1:9" ht="20.25" customHeight="1" x14ac:dyDescent="0.25">
      <c r="A1036" s="43"/>
      <c r="B1036" s="43"/>
      <c r="C1036" t="s">
        <v>277</v>
      </c>
      <c r="F1036">
        <v>13</v>
      </c>
      <c r="G1036" s="43"/>
      <c r="H1036" s="43"/>
      <c r="I1036" s="43"/>
    </row>
    <row r="1037" spans="1:9" x14ac:dyDescent="0.25">
      <c r="C1037" t="s">
        <v>278</v>
      </c>
      <c r="F1037">
        <v>5</v>
      </c>
    </row>
    <row r="1038" spans="1:9" x14ac:dyDescent="0.25">
      <c r="C1038" t="s">
        <v>279</v>
      </c>
      <c r="F1038">
        <v>2</v>
      </c>
      <c r="G1038" s="12">
        <f>_xlfn.HYPGEOM.DIST(F1038,F1037,F1036,F1035,FALSE)</f>
        <v>0.27427971188475386</v>
      </c>
    </row>
    <row r="1041" spans="1:9" x14ac:dyDescent="0.25">
      <c r="A1041" s="101" t="s">
        <v>212</v>
      </c>
      <c r="B1041" s="101"/>
      <c r="C1041" s="101"/>
      <c r="D1041" s="101"/>
      <c r="E1041" s="101"/>
      <c r="F1041" s="101"/>
      <c r="G1041" s="101"/>
      <c r="H1041" s="101"/>
      <c r="I1041" s="101"/>
    </row>
    <row r="1042" spans="1:9" ht="15" customHeight="1" x14ac:dyDescent="0.25">
      <c r="A1042" s="101"/>
      <c r="B1042" s="101"/>
      <c r="C1042" s="101"/>
      <c r="D1042" s="101"/>
      <c r="E1042" s="101"/>
      <c r="F1042" s="101"/>
      <c r="G1042" s="101"/>
      <c r="H1042" s="101"/>
      <c r="I1042" s="101"/>
    </row>
    <row r="1043" spans="1:9" x14ac:dyDescent="0.25">
      <c r="A1043" s="101"/>
      <c r="B1043" s="101"/>
      <c r="C1043" s="101"/>
      <c r="D1043" s="101"/>
      <c r="E1043" s="101"/>
      <c r="F1043" s="101"/>
      <c r="G1043" s="101"/>
      <c r="H1043" s="101"/>
      <c r="I1043" s="101"/>
    </row>
    <row r="1044" spans="1:9" x14ac:dyDescent="0.25">
      <c r="A1044" s="101"/>
      <c r="B1044" s="101"/>
      <c r="C1044" s="101"/>
      <c r="D1044" s="101"/>
      <c r="E1044" s="101"/>
      <c r="F1044" s="101"/>
      <c r="G1044" s="101"/>
      <c r="H1044" s="101"/>
      <c r="I1044" s="101"/>
    </row>
    <row r="1045" spans="1:9" x14ac:dyDescent="0.25">
      <c r="A1045" s="101"/>
      <c r="B1045" s="138"/>
      <c r="C1045" s="138"/>
      <c r="D1045" s="138"/>
      <c r="E1045" s="138"/>
      <c r="F1045" s="138"/>
      <c r="G1045" s="138"/>
      <c r="H1045" s="138"/>
      <c r="I1045" s="138"/>
    </row>
    <row r="1046" spans="1:9" x14ac:dyDescent="0.25">
      <c r="A1046" s="15" t="s">
        <v>13</v>
      </c>
      <c r="C1046" s="34" t="s">
        <v>238</v>
      </c>
      <c r="D1046" t="s">
        <v>280</v>
      </c>
      <c r="F1046">
        <v>10</v>
      </c>
    </row>
    <row r="1047" spans="1:9" x14ac:dyDescent="0.25">
      <c r="C1047" s="34" t="s">
        <v>272</v>
      </c>
      <c r="D1047" t="s">
        <v>273</v>
      </c>
      <c r="F1047">
        <v>3</v>
      </c>
    </row>
    <row r="1048" spans="1:9" x14ac:dyDescent="0.25">
      <c r="C1048" s="34" t="s">
        <v>237</v>
      </c>
      <c r="D1048" t="s">
        <v>274</v>
      </c>
      <c r="G1048">
        <v>0.25</v>
      </c>
    </row>
    <row r="1049" spans="1:9" x14ac:dyDescent="0.25">
      <c r="F1049" t="s">
        <v>275</v>
      </c>
      <c r="H1049" s="12">
        <f>_xlfn.BINOM.DIST(3,10,G1048,TRUE)</f>
        <v>0.77587509155273438</v>
      </c>
    </row>
    <row r="1052" spans="1:9" ht="15" customHeight="1" x14ac:dyDescent="0.25">
      <c r="A1052" s="101" t="s">
        <v>215</v>
      </c>
      <c r="B1052" s="101"/>
      <c r="C1052" s="101"/>
      <c r="D1052" s="101"/>
      <c r="E1052" s="101"/>
      <c r="F1052" s="101"/>
      <c r="G1052" s="101"/>
      <c r="H1052" s="101"/>
      <c r="I1052" s="101"/>
    </row>
    <row r="1053" spans="1:9" x14ac:dyDescent="0.25">
      <c r="A1053" s="101"/>
      <c r="B1053" s="101"/>
      <c r="C1053" s="101"/>
      <c r="D1053" s="101"/>
      <c r="E1053" s="101"/>
      <c r="F1053" s="101"/>
      <c r="G1053" s="101"/>
      <c r="H1053" s="101"/>
      <c r="I1053" s="101"/>
    </row>
    <row r="1054" spans="1:9" x14ac:dyDescent="0.25">
      <c r="A1054" s="101"/>
      <c r="B1054" s="101"/>
      <c r="C1054" s="101"/>
      <c r="D1054" s="101"/>
      <c r="E1054" s="101"/>
      <c r="F1054" s="101"/>
      <c r="G1054" s="101"/>
      <c r="H1054" s="101"/>
      <c r="I1054" s="101"/>
    </row>
    <row r="1055" spans="1:9" x14ac:dyDescent="0.25">
      <c r="A1055" s="101"/>
      <c r="B1055" s="101"/>
      <c r="C1055" s="101"/>
      <c r="D1055" s="101"/>
      <c r="E1055" s="101"/>
      <c r="F1055" s="101"/>
      <c r="G1055" s="101"/>
      <c r="H1055" s="101"/>
      <c r="I1055" s="101"/>
    </row>
    <row r="1056" spans="1:9" x14ac:dyDescent="0.25">
      <c r="A1056" s="15" t="s">
        <v>13</v>
      </c>
      <c r="C1056" t="s">
        <v>276</v>
      </c>
      <c r="F1056">
        <v>60</v>
      </c>
    </row>
    <row r="1057" spans="1:9" x14ac:dyDescent="0.25">
      <c r="C1057" t="s">
        <v>277</v>
      </c>
      <c r="F1057">
        <v>20</v>
      </c>
    </row>
    <row r="1058" spans="1:9" x14ac:dyDescent="0.25">
      <c r="C1058" t="s">
        <v>278</v>
      </c>
      <c r="F1058">
        <v>3</v>
      </c>
    </row>
    <row r="1059" spans="1:9" x14ac:dyDescent="0.25">
      <c r="C1059" t="s">
        <v>279</v>
      </c>
      <c r="F1059">
        <v>3</v>
      </c>
    </row>
    <row r="1060" spans="1:9" x14ac:dyDescent="0.25">
      <c r="G1060" s="12">
        <f>_xlfn.HYPGEOM.DIST(F1059,F1058,F1057,F1056,FALSE)</f>
        <v>3.3313851548801864E-2</v>
      </c>
    </row>
    <row r="1063" spans="1:9" ht="15" customHeight="1" x14ac:dyDescent="0.25">
      <c r="A1063" s="101" t="s">
        <v>216</v>
      </c>
      <c r="B1063" s="101"/>
      <c r="C1063" s="101"/>
      <c r="D1063" s="101"/>
      <c r="E1063" s="101"/>
      <c r="F1063" s="101"/>
      <c r="G1063" s="101"/>
      <c r="H1063" s="101"/>
      <c r="I1063" s="101"/>
    </row>
    <row r="1064" spans="1:9" x14ac:dyDescent="0.25">
      <c r="A1064" s="101"/>
      <c r="B1064" s="101"/>
      <c r="C1064" s="101"/>
      <c r="D1064" s="101"/>
      <c r="E1064" s="101"/>
      <c r="F1064" s="101"/>
      <c r="G1064" s="101"/>
      <c r="H1064" s="101"/>
      <c r="I1064" s="101"/>
    </row>
    <row r="1065" spans="1:9" x14ac:dyDescent="0.25">
      <c r="A1065" s="101"/>
      <c r="B1065" s="101"/>
      <c r="C1065" s="101"/>
      <c r="D1065" s="101"/>
      <c r="E1065" s="101"/>
      <c r="F1065" s="101"/>
      <c r="G1065" s="101"/>
      <c r="H1065" s="101"/>
      <c r="I1065" s="101"/>
    </row>
    <row r="1066" spans="1:9" x14ac:dyDescent="0.25">
      <c r="A1066" s="101"/>
      <c r="B1066" s="101"/>
      <c r="C1066" s="101"/>
      <c r="D1066" s="101"/>
      <c r="E1066" s="101"/>
      <c r="F1066" s="101"/>
      <c r="G1066" s="101"/>
      <c r="H1066" s="101"/>
      <c r="I1066" s="101"/>
    </row>
    <row r="1067" spans="1:9" x14ac:dyDescent="0.25">
      <c r="A1067" s="15" t="s">
        <v>13</v>
      </c>
      <c r="C1067" s="34" t="s">
        <v>238</v>
      </c>
      <c r="D1067" s="34">
        <v>10</v>
      </c>
    </row>
    <row r="1068" spans="1:9" x14ac:dyDescent="0.25">
      <c r="C1068" s="34" t="s">
        <v>281</v>
      </c>
      <c r="D1068" s="34">
        <v>3</v>
      </c>
    </row>
    <row r="1069" spans="1:9" x14ac:dyDescent="0.25">
      <c r="C1069" s="34" t="s">
        <v>237</v>
      </c>
      <c r="D1069" s="34">
        <v>0.3</v>
      </c>
      <c r="E1069" s="12">
        <f>_xlfn.BINOM.DIST(D1068,D1067,D1069,FALSE)</f>
        <v>0.26682793200000005</v>
      </c>
    </row>
    <row r="1075" spans="1:9" x14ac:dyDescent="0.25">
      <c r="C1075" s="139" t="s">
        <v>217</v>
      </c>
      <c r="D1075" s="140"/>
      <c r="E1075" s="140"/>
      <c r="F1075" s="141"/>
    </row>
    <row r="1076" spans="1:9" ht="17.25" customHeight="1" x14ac:dyDescent="0.25">
      <c r="C1076" s="142"/>
      <c r="D1076" s="143"/>
      <c r="E1076" s="143"/>
      <c r="F1076" s="144"/>
    </row>
    <row r="1077" spans="1:9" ht="20.25" customHeight="1" x14ac:dyDescent="0.25">
      <c r="C1077" s="83"/>
      <c r="D1077" s="83"/>
      <c r="E1077" s="83"/>
      <c r="F1077" s="83"/>
    </row>
    <row r="1078" spans="1:9" ht="15" customHeight="1" x14ac:dyDescent="0.25">
      <c r="A1078" s="101" t="s">
        <v>218</v>
      </c>
      <c r="B1078" s="101"/>
      <c r="C1078" s="101"/>
      <c r="D1078" s="101"/>
      <c r="E1078" s="101"/>
      <c r="F1078" s="101"/>
      <c r="G1078" s="101"/>
      <c r="H1078" s="101"/>
      <c r="I1078" s="101"/>
    </row>
    <row r="1079" spans="1:9" x14ac:dyDescent="0.25">
      <c r="A1079" s="101"/>
      <c r="B1079" s="101"/>
      <c r="C1079" s="101"/>
      <c r="D1079" s="101"/>
      <c r="E1079" s="101"/>
      <c r="F1079" s="101"/>
      <c r="G1079" s="101"/>
      <c r="H1079" s="101"/>
      <c r="I1079" s="101"/>
    </row>
    <row r="1080" spans="1:9" x14ac:dyDescent="0.25">
      <c r="A1080" s="101"/>
      <c r="B1080" s="101"/>
      <c r="C1080" s="101"/>
      <c r="D1080" s="101"/>
      <c r="E1080" s="101"/>
      <c r="F1080" s="101"/>
      <c r="G1080" s="101"/>
      <c r="H1080" s="101"/>
      <c r="I1080" s="101"/>
    </row>
    <row r="1081" spans="1:9" x14ac:dyDescent="0.25">
      <c r="A1081" s="101"/>
      <c r="B1081" s="101"/>
      <c r="C1081" s="101"/>
      <c r="D1081" s="101"/>
      <c r="E1081" s="101"/>
      <c r="F1081" s="101"/>
      <c r="G1081" s="101"/>
      <c r="H1081" s="101"/>
      <c r="I1081" s="101"/>
    </row>
    <row r="1082" spans="1:9" x14ac:dyDescent="0.25">
      <c r="A1082" s="101"/>
      <c r="B1082" s="101"/>
      <c r="C1082" s="101"/>
      <c r="D1082" s="101"/>
      <c r="E1082" s="101"/>
      <c r="F1082" s="101"/>
      <c r="G1082" s="101"/>
      <c r="H1082" s="101"/>
      <c r="I1082" s="101"/>
    </row>
    <row r="1083" spans="1:9" x14ac:dyDescent="0.25">
      <c r="A1083" s="101"/>
      <c r="B1083" s="101"/>
      <c r="C1083" s="101"/>
      <c r="D1083" s="101"/>
      <c r="E1083" s="101"/>
      <c r="F1083" s="101"/>
      <c r="G1083" s="101"/>
      <c r="H1083" s="101"/>
      <c r="I1083" s="101"/>
    </row>
    <row r="1084" spans="1:9" x14ac:dyDescent="0.25">
      <c r="A1084" s="15" t="s">
        <v>13</v>
      </c>
      <c r="C1084" s="34" t="s">
        <v>226</v>
      </c>
      <c r="D1084" s="34">
        <v>165</v>
      </c>
    </row>
    <row r="1085" spans="1:9" x14ac:dyDescent="0.25">
      <c r="C1085" s="34" t="s">
        <v>266</v>
      </c>
      <c r="D1085" s="34">
        <v>10</v>
      </c>
    </row>
    <row r="1086" spans="1:9" x14ac:dyDescent="0.25">
      <c r="C1086" s="34" t="s">
        <v>236</v>
      </c>
      <c r="D1086" s="34">
        <v>180</v>
      </c>
    </row>
    <row r="1087" spans="1:9" x14ac:dyDescent="0.25">
      <c r="C1087" s="55"/>
      <c r="D1087" s="55"/>
      <c r="E1087" t="s">
        <v>270</v>
      </c>
      <c r="F1087" s="12">
        <f>_xlfn.NORM.DIST(D1086,D1084,D1085,TRUE)</f>
        <v>0.93319279873114191</v>
      </c>
    </row>
    <row r="1088" spans="1:9" ht="15" customHeight="1" x14ac:dyDescent="0.25">
      <c r="A1088" s="101" t="s">
        <v>219</v>
      </c>
      <c r="B1088" s="101"/>
      <c r="C1088" s="101"/>
      <c r="D1088" s="101"/>
      <c r="E1088" s="101"/>
      <c r="F1088" s="101"/>
      <c r="G1088" s="101"/>
      <c r="H1088" s="101"/>
      <c r="I1088" s="101"/>
    </row>
    <row r="1089" spans="1:11" x14ac:dyDescent="0.25">
      <c r="A1089" s="101"/>
      <c r="B1089" s="101"/>
      <c r="C1089" s="101"/>
      <c r="D1089" s="101"/>
      <c r="E1089" s="101"/>
      <c r="F1089" s="101"/>
      <c r="G1089" s="101"/>
      <c r="H1089" s="101"/>
      <c r="I1089" s="101"/>
    </row>
    <row r="1090" spans="1:11" x14ac:dyDescent="0.25">
      <c r="A1090" s="101"/>
      <c r="B1090" s="101"/>
      <c r="C1090" s="101"/>
      <c r="D1090" s="101"/>
      <c r="E1090" s="101"/>
      <c r="F1090" s="101"/>
      <c r="G1090" s="101"/>
      <c r="H1090" s="101"/>
      <c r="I1090" s="101"/>
    </row>
    <row r="1091" spans="1:11" x14ac:dyDescent="0.25">
      <c r="A1091" s="101"/>
      <c r="B1091" s="101"/>
      <c r="C1091" s="101"/>
      <c r="D1091" s="101"/>
      <c r="E1091" s="101"/>
      <c r="F1091" s="101"/>
      <c r="G1091" s="101"/>
      <c r="H1091" s="101"/>
      <c r="I1091" s="101"/>
    </row>
    <row r="1092" spans="1:11" x14ac:dyDescent="0.25">
      <c r="A1092" s="101"/>
      <c r="B1092" s="101"/>
      <c r="C1092" s="101"/>
      <c r="D1092" s="101"/>
      <c r="E1092" s="101"/>
      <c r="F1092" s="101"/>
      <c r="G1092" s="101"/>
      <c r="H1092" s="101"/>
      <c r="I1092" s="101"/>
    </row>
    <row r="1093" spans="1:11" x14ac:dyDescent="0.25">
      <c r="A1093" s="101"/>
      <c r="B1093" s="101"/>
      <c r="C1093" s="101"/>
      <c r="D1093" s="101"/>
      <c r="E1093" s="101"/>
      <c r="F1093" s="101"/>
      <c r="G1093" s="101"/>
      <c r="H1093" s="101"/>
      <c r="I1093" s="101"/>
    </row>
    <row r="1094" spans="1:11" x14ac:dyDescent="0.25">
      <c r="A1094" s="15" t="s">
        <v>13</v>
      </c>
      <c r="C1094" s="34" t="s">
        <v>346</v>
      </c>
      <c r="D1094" s="34">
        <v>5</v>
      </c>
    </row>
    <row r="1095" spans="1:11" x14ac:dyDescent="0.25">
      <c r="C1095" s="34" t="s">
        <v>236</v>
      </c>
      <c r="D1095" s="34">
        <v>3</v>
      </c>
    </row>
    <row r="1096" spans="1:11" x14ac:dyDescent="0.25">
      <c r="E1096" s="34" t="s">
        <v>347</v>
      </c>
      <c r="F1096">
        <f>_xlfn.EXPON.DIST(3,0.2,TRUE)</f>
        <v>0.45118836390597356</v>
      </c>
    </row>
    <row r="1101" spans="1:11" ht="15" customHeight="1" x14ac:dyDescent="0.25">
      <c r="A1101" s="101" t="s">
        <v>221</v>
      </c>
      <c r="B1101" s="101"/>
      <c r="C1101" s="101"/>
      <c r="D1101" s="101"/>
      <c r="E1101" s="101"/>
      <c r="F1101" s="101"/>
      <c r="G1101" s="101"/>
      <c r="H1101" s="101"/>
      <c r="I1101" s="101"/>
      <c r="J1101" s="101"/>
      <c r="K1101" s="101"/>
    </row>
    <row r="1102" spans="1:11" x14ac:dyDescent="0.25">
      <c r="A1102" s="101"/>
      <c r="B1102" s="101"/>
      <c r="C1102" s="101"/>
      <c r="D1102" s="101"/>
      <c r="E1102" s="101"/>
      <c r="F1102" s="101"/>
      <c r="G1102" s="101"/>
      <c r="H1102" s="101"/>
      <c r="I1102" s="101"/>
      <c r="J1102" s="101"/>
      <c r="K1102" s="101"/>
    </row>
    <row r="1103" spans="1:11" x14ac:dyDescent="0.25">
      <c r="A1103" s="101"/>
      <c r="B1103" s="101"/>
      <c r="C1103" s="101"/>
      <c r="D1103" s="101"/>
      <c r="E1103" s="101"/>
      <c r="F1103" s="101"/>
      <c r="G1103" s="101"/>
      <c r="H1103" s="101"/>
      <c r="I1103" s="101"/>
      <c r="J1103" s="101"/>
      <c r="K1103" s="101"/>
    </row>
    <row r="1104" spans="1:11" x14ac:dyDescent="0.25">
      <c r="A1104" s="101"/>
      <c r="B1104" s="101"/>
      <c r="C1104" s="101"/>
      <c r="D1104" s="101"/>
      <c r="E1104" s="101"/>
      <c r="F1104" s="101"/>
      <c r="G1104" s="101"/>
      <c r="H1104" s="101"/>
      <c r="I1104" s="101"/>
      <c r="J1104" s="101"/>
      <c r="K1104" s="101"/>
    </row>
    <row r="1105" spans="1:11" x14ac:dyDescent="0.25">
      <c r="A1105" s="101"/>
      <c r="B1105" s="101"/>
      <c r="C1105" s="101"/>
      <c r="D1105" s="101"/>
      <c r="E1105" s="101"/>
      <c r="F1105" s="101"/>
      <c r="G1105" s="101"/>
      <c r="H1105" s="101"/>
      <c r="I1105" s="101"/>
      <c r="J1105" s="101"/>
      <c r="K1105" s="101"/>
    </row>
    <row r="1106" spans="1:11" x14ac:dyDescent="0.25">
      <c r="A1106" s="101"/>
      <c r="B1106" s="101"/>
      <c r="C1106" s="101"/>
      <c r="D1106" s="101"/>
      <c r="E1106" s="101"/>
      <c r="F1106" s="101"/>
      <c r="G1106" s="101"/>
      <c r="H1106" s="101"/>
      <c r="I1106" s="101"/>
      <c r="J1106" s="101"/>
      <c r="K1106" s="101"/>
    </row>
    <row r="1107" spans="1:11" x14ac:dyDescent="0.25">
      <c r="A1107" s="15" t="s">
        <v>13</v>
      </c>
      <c r="C1107" s="34" t="s">
        <v>226</v>
      </c>
      <c r="D1107" s="34">
        <v>1000</v>
      </c>
    </row>
    <row r="1108" spans="1:11" x14ac:dyDescent="0.25">
      <c r="C1108" s="34" t="s">
        <v>266</v>
      </c>
      <c r="D1108" s="34">
        <v>100</v>
      </c>
      <c r="E1108" s="38" t="s">
        <v>267</v>
      </c>
      <c r="F1108" s="17">
        <f>_xlfn.NORM.DIST(900,D1107,D1108,TRUE)</f>
        <v>0.15865525393145699</v>
      </c>
    </row>
    <row r="1109" spans="1:11" x14ac:dyDescent="0.25">
      <c r="C1109" s="34" t="s">
        <v>228</v>
      </c>
      <c r="D1109" s="34">
        <v>900</v>
      </c>
      <c r="E1109" s="51" t="s">
        <v>268</v>
      </c>
      <c r="F1109" s="18">
        <f>_xlfn.NORM.DIST(1100,D1107,D1108,TRUE)</f>
        <v>0.84134474606854304</v>
      </c>
    </row>
    <row r="1110" spans="1:11" x14ac:dyDescent="0.25">
      <c r="C1110" s="34" t="s">
        <v>229</v>
      </c>
      <c r="D1110" s="34">
        <v>1100</v>
      </c>
      <c r="E1110" s="40" t="s">
        <v>269</v>
      </c>
      <c r="F1110" s="19">
        <f>F1109-F1108</f>
        <v>0.68268949213708607</v>
      </c>
    </row>
    <row r="1113" spans="1:11" ht="15" customHeight="1" x14ac:dyDescent="0.25">
      <c r="A1113" s="101" t="s">
        <v>220</v>
      </c>
      <c r="B1113" s="101"/>
      <c r="C1113" s="101"/>
      <c r="D1113" s="101"/>
      <c r="E1113" s="101"/>
      <c r="F1113" s="101"/>
      <c r="G1113" s="101"/>
      <c r="H1113" s="101"/>
      <c r="I1113" s="101"/>
      <c r="J1113" s="101"/>
      <c r="K1113" s="101"/>
    </row>
    <row r="1114" spans="1:11" x14ac:dyDescent="0.25">
      <c r="A1114" s="101"/>
      <c r="B1114" s="101"/>
      <c r="C1114" s="101"/>
      <c r="D1114" s="101"/>
      <c r="E1114" s="101"/>
      <c r="F1114" s="101"/>
      <c r="G1114" s="101"/>
      <c r="H1114" s="101"/>
      <c r="I1114" s="101"/>
      <c r="J1114" s="101"/>
      <c r="K1114" s="101"/>
    </row>
    <row r="1115" spans="1:11" x14ac:dyDescent="0.25">
      <c r="A1115" s="101"/>
      <c r="B1115" s="101"/>
      <c r="C1115" s="101"/>
      <c r="D1115" s="101"/>
      <c r="E1115" s="101"/>
      <c r="F1115" s="101"/>
      <c r="G1115" s="101"/>
      <c r="H1115" s="101"/>
      <c r="I1115" s="101"/>
      <c r="J1115" s="101"/>
      <c r="K1115" s="101"/>
    </row>
    <row r="1116" spans="1:11" x14ac:dyDescent="0.25">
      <c r="A1116" s="101"/>
      <c r="B1116" s="101"/>
      <c r="C1116" s="101"/>
      <c r="D1116" s="101"/>
      <c r="E1116" s="101"/>
      <c r="F1116" s="101"/>
      <c r="G1116" s="101"/>
      <c r="H1116" s="101"/>
      <c r="I1116" s="101"/>
      <c r="J1116" s="101"/>
      <c r="K1116" s="101"/>
    </row>
    <row r="1117" spans="1:11" x14ac:dyDescent="0.25">
      <c r="A1117" s="101"/>
      <c r="B1117" s="101"/>
      <c r="C1117" s="101"/>
      <c r="D1117" s="101"/>
      <c r="E1117" s="101"/>
      <c r="F1117" s="101"/>
      <c r="G1117" s="101"/>
      <c r="H1117" s="101"/>
      <c r="I1117" s="101"/>
      <c r="J1117" s="101"/>
      <c r="K1117" s="101"/>
    </row>
    <row r="1118" spans="1:11" x14ac:dyDescent="0.25">
      <c r="A1118" s="15" t="s">
        <v>13</v>
      </c>
    </row>
    <row r="1119" spans="1:11" x14ac:dyDescent="0.25">
      <c r="C1119" t="s">
        <v>355</v>
      </c>
      <c r="D1119" t="s">
        <v>357</v>
      </c>
    </row>
    <row r="1120" spans="1:11" x14ac:dyDescent="0.25">
      <c r="C1120" t="s">
        <v>356</v>
      </c>
      <c r="D1120" t="s">
        <v>358</v>
      </c>
    </row>
    <row r="1124" spans="1:11" ht="15" customHeight="1" x14ac:dyDescent="0.25">
      <c r="A1124" s="101" t="s">
        <v>222</v>
      </c>
      <c r="B1124" s="101"/>
      <c r="C1124" s="101"/>
      <c r="D1124" s="101"/>
      <c r="E1124" s="101"/>
      <c r="F1124" s="101"/>
      <c r="G1124" s="101"/>
      <c r="H1124" s="101"/>
      <c r="I1124" s="101"/>
      <c r="J1124" s="101"/>
      <c r="K1124" s="101"/>
    </row>
    <row r="1125" spans="1:11" x14ac:dyDescent="0.25">
      <c r="A1125" s="101"/>
      <c r="B1125" s="101"/>
      <c r="C1125" s="101"/>
      <c r="D1125" s="101"/>
      <c r="E1125" s="101"/>
      <c r="F1125" s="101"/>
      <c r="G1125" s="101"/>
      <c r="H1125" s="101"/>
      <c r="I1125" s="101"/>
      <c r="J1125" s="101"/>
      <c r="K1125" s="101"/>
    </row>
    <row r="1126" spans="1:11" x14ac:dyDescent="0.25">
      <c r="A1126" s="101"/>
      <c r="B1126" s="101"/>
      <c r="C1126" s="101"/>
      <c r="D1126" s="101"/>
      <c r="E1126" s="101"/>
      <c r="F1126" s="101"/>
      <c r="G1126" s="101"/>
      <c r="H1126" s="101"/>
      <c r="I1126" s="101"/>
      <c r="J1126" s="101"/>
      <c r="K1126" s="101"/>
    </row>
    <row r="1127" spans="1:11" x14ac:dyDescent="0.25">
      <c r="A1127" s="101"/>
      <c r="B1127" s="101"/>
      <c r="C1127" s="101"/>
      <c r="D1127" s="101"/>
      <c r="E1127" s="101"/>
      <c r="F1127" s="101"/>
      <c r="G1127" s="101"/>
      <c r="H1127" s="101"/>
      <c r="I1127" s="101"/>
      <c r="J1127" s="101"/>
      <c r="K1127" s="101"/>
    </row>
    <row r="1128" spans="1:11" x14ac:dyDescent="0.25">
      <c r="A1128" s="101"/>
      <c r="B1128" s="101"/>
      <c r="C1128" s="101"/>
      <c r="D1128" s="101"/>
      <c r="E1128" s="101"/>
      <c r="F1128" s="101"/>
      <c r="G1128" s="101"/>
      <c r="H1128" s="101"/>
      <c r="I1128" s="101"/>
      <c r="J1128" s="101"/>
      <c r="K1128" s="101"/>
    </row>
    <row r="1129" spans="1:11" x14ac:dyDescent="0.25">
      <c r="A1129" s="15" t="s">
        <v>13</v>
      </c>
    </row>
    <row r="1130" spans="1:11" x14ac:dyDescent="0.25">
      <c r="C1130" s="34" t="s">
        <v>346</v>
      </c>
      <c r="D1130" s="34">
        <v>20</v>
      </c>
    </row>
    <row r="1131" spans="1:11" x14ac:dyDescent="0.25">
      <c r="C1131" s="34" t="s">
        <v>351</v>
      </c>
      <c r="D1131" s="34">
        <v>15</v>
      </c>
      <c r="E1131" s="20"/>
    </row>
    <row r="1132" spans="1:11" x14ac:dyDescent="0.25">
      <c r="C1132" t="s">
        <v>361</v>
      </c>
    </row>
    <row r="1135" spans="1:11" ht="20.25" x14ac:dyDescent="0.25">
      <c r="C1135" s="95" t="s">
        <v>223</v>
      </c>
      <c r="D1135" s="96"/>
      <c r="E1135" s="96"/>
      <c r="F1135" s="96"/>
      <c r="G1135" s="96"/>
      <c r="H1135" s="96"/>
      <c r="I1135" s="96"/>
      <c r="J1135" s="97"/>
    </row>
    <row r="1136" spans="1:11" ht="18.75" x14ac:dyDescent="0.25">
      <c r="C1136" s="45"/>
    </row>
    <row r="1137" spans="1:12" ht="18" x14ac:dyDescent="0.25">
      <c r="E1137" s="98" t="s">
        <v>224</v>
      </c>
      <c r="F1137" s="99"/>
      <c r="G1137" s="100"/>
    </row>
    <row r="1138" spans="1:12" ht="20.25" x14ac:dyDescent="0.25">
      <c r="E1138" s="37"/>
    </row>
    <row r="1139" spans="1:12" ht="15" customHeight="1" x14ac:dyDescent="0.25">
      <c r="A1139" s="101" t="s">
        <v>225</v>
      </c>
      <c r="B1139" s="101"/>
      <c r="C1139" s="101"/>
      <c r="D1139" s="101"/>
      <c r="E1139" s="101"/>
      <c r="F1139" s="101"/>
      <c r="G1139" s="101"/>
      <c r="H1139" s="101"/>
      <c r="I1139" s="101"/>
      <c r="J1139" s="101"/>
      <c r="K1139" s="101"/>
      <c r="L1139" s="101"/>
    </row>
    <row r="1140" spans="1:12" x14ac:dyDescent="0.25">
      <c r="A1140" s="101"/>
      <c r="B1140" s="101"/>
      <c r="C1140" s="101"/>
      <c r="D1140" s="101"/>
      <c r="E1140" s="101"/>
      <c r="F1140" s="101"/>
      <c r="G1140" s="101"/>
      <c r="H1140" s="101"/>
      <c r="I1140" s="101"/>
      <c r="J1140" s="101"/>
      <c r="K1140" s="101"/>
      <c r="L1140" s="101"/>
    </row>
    <row r="1141" spans="1:12" x14ac:dyDescent="0.25">
      <c r="A1141" s="101"/>
      <c r="B1141" s="101"/>
      <c r="C1141" s="101"/>
      <c r="D1141" s="101"/>
      <c r="E1141" s="101"/>
      <c r="F1141" s="101"/>
      <c r="G1141" s="101"/>
      <c r="H1141" s="101"/>
      <c r="I1141" s="101"/>
      <c r="J1141" s="101"/>
      <c r="K1141" s="101"/>
      <c r="L1141" s="101"/>
    </row>
    <row r="1142" spans="1:12" x14ac:dyDescent="0.25">
      <c r="A1142" s="101"/>
      <c r="B1142" s="101"/>
      <c r="C1142" s="101"/>
      <c r="D1142" s="101"/>
      <c r="E1142" s="101"/>
      <c r="F1142" s="101"/>
      <c r="G1142" s="101"/>
      <c r="H1142" s="101"/>
      <c r="I1142" s="101"/>
      <c r="J1142" s="101"/>
      <c r="K1142" s="101"/>
      <c r="L1142" s="101"/>
    </row>
    <row r="1143" spans="1:12" x14ac:dyDescent="0.25">
      <c r="A1143" s="101"/>
      <c r="B1143" s="101"/>
      <c r="C1143" s="101"/>
      <c r="D1143" s="101"/>
      <c r="E1143" s="101"/>
      <c r="F1143" s="101"/>
      <c r="G1143" s="101"/>
      <c r="H1143" s="101"/>
      <c r="I1143" s="101"/>
      <c r="J1143" s="101"/>
      <c r="K1143" s="101"/>
      <c r="L1143" s="101"/>
    </row>
    <row r="1144" spans="1:12" x14ac:dyDescent="0.25">
      <c r="A1144" s="101"/>
      <c r="B1144" s="101"/>
      <c r="C1144" s="101"/>
      <c r="D1144" s="101"/>
      <c r="E1144" s="101"/>
      <c r="F1144" s="101"/>
      <c r="G1144" s="101"/>
      <c r="H1144" s="101"/>
      <c r="I1144" s="101"/>
      <c r="J1144" s="101"/>
      <c r="K1144" s="101"/>
      <c r="L1144" s="76"/>
    </row>
    <row r="1145" spans="1:12" x14ac:dyDescent="0.25">
      <c r="A1145" s="15" t="s">
        <v>13</v>
      </c>
      <c r="B1145" s="34" t="s">
        <v>226</v>
      </c>
      <c r="C1145" s="34">
        <v>150</v>
      </c>
    </row>
    <row r="1146" spans="1:12" x14ac:dyDescent="0.25">
      <c r="B1146" s="34" t="s">
        <v>227</v>
      </c>
      <c r="C1146" s="34">
        <v>10</v>
      </c>
    </row>
    <row r="1147" spans="1:12" ht="15" customHeight="1" x14ac:dyDescent="0.25">
      <c r="B1147" s="34" t="s">
        <v>228</v>
      </c>
      <c r="C1147" s="34">
        <v>140</v>
      </c>
      <c r="E1147" s="46"/>
    </row>
    <row r="1148" spans="1:12" x14ac:dyDescent="0.25">
      <c r="B1148" s="34" t="s">
        <v>229</v>
      </c>
      <c r="C1148" s="34">
        <v>160</v>
      </c>
    </row>
    <row r="1150" spans="1:12" x14ac:dyDescent="0.25">
      <c r="C1150" t="s">
        <v>230</v>
      </c>
      <c r="D1150">
        <f>_xlfn.NORM.DIST(160,150,10,160)</f>
        <v>0.84134474606854304</v>
      </c>
    </row>
    <row r="1151" spans="1:12" x14ac:dyDescent="0.25">
      <c r="C1151" t="s">
        <v>231</v>
      </c>
      <c r="D1151">
        <f>_xlfn.NORM.DIST(140,150,10,140)</f>
        <v>0.15865525393145699</v>
      </c>
    </row>
    <row r="1153" spans="1:11" x14ac:dyDescent="0.25">
      <c r="D1153" s="47" t="s">
        <v>232</v>
      </c>
      <c r="E1153" s="5">
        <f>D1150-D1151</f>
        <v>0.68268949213708607</v>
      </c>
    </row>
    <row r="1156" spans="1:11" ht="15" customHeight="1" x14ac:dyDescent="0.25">
      <c r="A1156" s="101" t="s">
        <v>233</v>
      </c>
      <c r="B1156" s="101"/>
      <c r="C1156" s="101"/>
      <c r="D1156" s="101"/>
      <c r="E1156" s="101"/>
      <c r="F1156" s="101"/>
      <c r="G1156" s="101"/>
      <c r="H1156" s="101"/>
      <c r="I1156" s="101"/>
      <c r="J1156" s="101"/>
      <c r="K1156" s="101"/>
    </row>
    <row r="1157" spans="1:11" x14ac:dyDescent="0.25">
      <c r="A1157" s="101"/>
      <c r="B1157" s="101"/>
      <c r="C1157" s="101"/>
      <c r="D1157" s="101"/>
      <c r="E1157" s="101"/>
      <c r="F1157" s="101"/>
      <c r="G1157" s="101"/>
      <c r="H1157" s="101"/>
      <c r="I1157" s="101"/>
      <c r="J1157" s="101"/>
      <c r="K1157" s="101"/>
    </row>
    <row r="1158" spans="1:11" x14ac:dyDescent="0.25">
      <c r="A1158" s="101"/>
      <c r="B1158" s="101"/>
      <c r="C1158" s="101"/>
      <c r="D1158" s="101"/>
      <c r="E1158" s="101"/>
      <c r="F1158" s="101"/>
      <c r="G1158" s="101"/>
      <c r="H1158" s="101"/>
      <c r="I1158" s="101"/>
      <c r="J1158" s="101"/>
      <c r="K1158" s="101"/>
    </row>
    <row r="1159" spans="1:11" x14ac:dyDescent="0.25">
      <c r="A1159" s="101"/>
      <c r="B1159" s="101"/>
      <c r="C1159" s="101"/>
      <c r="D1159" s="101"/>
      <c r="E1159" s="101"/>
      <c r="F1159" s="101"/>
      <c r="G1159" s="101"/>
      <c r="H1159" s="101"/>
      <c r="I1159" s="101"/>
      <c r="J1159" s="101"/>
      <c r="K1159" s="101"/>
    </row>
    <row r="1160" spans="1:11" x14ac:dyDescent="0.25">
      <c r="A1160" s="101"/>
      <c r="B1160" s="101"/>
      <c r="C1160" s="101"/>
      <c r="D1160" s="101"/>
      <c r="E1160" s="101"/>
      <c r="F1160" s="101"/>
      <c r="G1160" s="101"/>
      <c r="H1160" s="101"/>
      <c r="I1160" s="101"/>
      <c r="J1160" s="101"/>
      <c r="K1160" s="101"/>
    </row>
    <row r="1161" spans="1:11" x14ac:dyDescent="0.25">
      <c r="A1161" s="15" t="s">
        <v>13</v>
      </c>
      <c r="C1161" s="34" t="s">
        <v>226</v>
      </c>
      <c r="D1161" s="34">
        <v>1000</v>
      </c>
    </row>
    <row r="1162" spans="1:11" x14ac:dyDescent="0.25">
      <c r="C1162" s="34" t="s">
        <v>266</v>
      </c>
      <c r="D1162" s="34">
        <v>100</v>
      </c>
    </row>
    <row r="1163" spans="1:11" x14ac:dyDescent="0.25">
      <c r="C1163" s="34" t="s">
        <v>228</v>
      </c>
      <c r="D1163" s="34">
        <v>900</v>
      </c>
      <c r="F1163" t="s">
        <v>267</v>
      </c>
      <c r="G1163">
        <f>_xlfn.NORM.DIST(900,D1161,D1162,TRUE)</f>
        <v>0.15865525393145699</v>
      </c>
    </row>
    <row r="1164" spans="1:11" x14ac:dyDescent="0.25">
      <c r="C1164" s="34" t="s">
        <v>229</v>
      </c>
      <c r="D1164" s="34">
        <v>1100</v>
      </c>
      <c r="F1164" t="s">
        <v>268</v>
      </c>
      <c r="G1164">
        <f>_xlfn.NORM.DIST(1100,D1161,D1162,TRUE)</f>
        <v>0.84134474606854304</v>
      </c>
    </row>
    <row r="1165" spans="1:11" x14ac:dyDescent="0.25">
      <c r="F1165" s="53" t="s">
        <v>269</v>
      </c>
      <c r="G1165" s="54">
        <f>G1164-G1163</f>
        <v>0.68268949213708607</v>
      </c>
    </row>
    <row r="1169" spans="1:10" ht="23.25" x14ac:dyDescent="0.25">
      <c r="D1169" s="102" t="s">
        <v>234</v>
      </c>
      <c r="E1169" s="103"/>
      <c r="F1169" s="104"/>
    </row>
    <row r="1171" spans="1:10" ht="15" customHeight="1" x14ac:dyDescent="0.25">
      <c r="A1171" s="101" t="s">
        <v>350</v>
      </c>
      <c r="B1171" s="101"/>
      <c r="C1171" s="101"/>
      <c r="D1171" s="101"/>
      <c r="E1171" s="101"/>
      <c r="F1171" s="101"/>
      <c r="G1171" s="101"/>
      <c r="H1171" s="101"/>
      <c r="I1171" s="101"/>
      <c r="J1171" s="101"/>
    </row>
    <row r="1172" spans="1:10" x14ac:dyDescent="0.25">
      <c r="A1172" s="101"/>
      <c r="B1172" s="101"/>
      <c r="C1172" s="101"/>
      <c r="D1172" s="101"/>
      <c r="E1172" s="101"/>
      <c r="F1172" s="101"/>
      <c r="G1172" s="101"/>
      <c r="H1172" s="101"/>
      <c r="I1172" s="101"/>
      <c r="J1172" s="101"/>
    </row>
    <row r="1173" spans="1:10" x14ac:dyDescent="0.25">
      <c r="A1173" s="101"/>
      <c r="B1173" s="101"/>
      <c r="C1173" s="101"/>
      <c r="D1173" s="101"/>
      <c r="E1173" s="101"/>
      <c r="F1173" s="101"/>
      <c r="G1173" s="101"/>
      <c r="H1173" s="101"/>
      <c r="I1173" s="101"/>
      <c r="J1173" s="101"/>
    </row>
    <row r="1174" spans="1:10" x14ac:dyDescent="0.25">
      <c r="A1174" s="101"/>
      <c r="B1174" s="101"/>
      <c r="C1174" s="101"/>
      <c r="D1174" s="101"/>
      <c r="E1174" s="101"/>
      <c r="F1174" s="101"/>
      <c r="G1174" s="101"/>
      <c r="H1174" s="101"/>
      <c r="I1174" s="101"/>
      <c r="J1174" s="101"/>
    </row>
    <row r="1175" spans="1:10" x14ac:dyDescent="0.25">
      <c r="A1175" s="101"/>
      <c r="B1175" s="101"/>
      <c r="C1175" s="101"/>
      <c r="D1175" s="101"/>
      <c r="E1175" s="101"/>
      <c r="F1175" s="101"/>
      <c r="G1175" s="101"/>
      <c r="H1175" s="101"/>
      <c r="I1175" s="101"/>
      <c r="J1175" s="101"/>
    </row>
    <row r="1176" spans="1:10" x14ac:dyDescent="0.25">
      <c r="A1176" s="15" t="s">
        <v>13</v>
      </c>
      <c r="C1176" t="s">
        <v>235</v>
      </c>
      <c r="D1176">
        <v>2</v>
      </c>
    </row>
    <row r="1177" spans="1:10" x14ac:dyDescent="0.25">
      <c r="C1177" t="s">
        <v>236</v>
      </c>
      <c r="D1177">
        <v>3</v>
      </c>
    </row>
    <row r="1179" spans="1:10" x14ac:dyDescent="0.25">
      <c r="D1179" s="12">
        <f>_xlfn.POISSON.DIST(D1177,D1176,FALSE)</f>
        <v>0.18044704431548364</v>
      </c>
    </row>
    <row r="1181" spans="1:10" ht="15" customHeight="1" x14ac:dyDescent="0.25">
      <c r="A1181" s="101" t="s">
        <v>349</v>
      </c>
      <c r="B1181" s="101"/>
      <c r="C1181" s="101"/>
      <c r="D1181" s="101"/>
      <c r="E1181" s="101"/>
      <c r="F1181" s="101"/>
      <c r="G1181" s="101"/>
      <c r="H1181" s="101"/>
      <c r="I1181" s="101"/>
      <c r="J1181" s="101"/>
    </row>
    <row r="1182" spans="1:10" x14ac:dyDescent="0.25">
      <c r="A1182" s="101"/>
      <c r="B1182" s="101"/>
      <c r="C1182" s="101"/>
      <c r="D1182" s="101"/>
      <c r="E1182" s="101"/>
      <c r="F1182" s="101"/>
      <c r="G1182" s="101"/>
      <c r="H1182" s="101"/>
      <c r="I1182" s="101"/>
      <c r="J1182" s="101"/>
    </row>
    <row r="1183" spans="1:10" x14ac:dyDescent="0.25">
      <c r="A1183" s="101"/>
      <c r="B1183" s="101"/>
      <c r="C1183" s="101"/>
      <c r="D1183" s="101"/>
      <c r="E1183" s="101"/>
      <c r="F1183" s="101"/>
      <c r="G1183" s="101"/>
      <c r="H1183" s="101"/>
      <c r="I1183" s="101"/>
      <c r="J1183" s="101"/>
    </row>
    <row r="1184" spans="1:10" x14ac:dyDescent="0.25">
      <c r="A1184" s="101"/>
      <c r="B1184" s="101"/>
      <c r="C1184" s="101"/>
      <c r="D1184" s="101"/>
      <c r="E1184" s="101"/>
      <c r="F1184" s="101"/>
      <c r="G1184" s="101"/>
      <c r="H1184" s="101"/>
      <c r="I1184" s="101"/>
      <c r="J1184" s="101"/>
    </row>
    <row r="1185" spans="1:10" x14ac:dyDescent="0.25">
      <c r="A1185" s="101"/>
      <c r="B1185" s="101"/>
      <c r="C1185" s="101"/>
      <c r="D1185" s="101"/>
      <c r="E1185" s="101"/>
      <c r="F1185" s="101"/>
      <c r="G1185" s="101"/>
      <c r="H1185" s="101"/>
      <c r="I1185" s="101"/>
      <c r="J1185" s="101"/>
    </row>
    <row r="1186" spans="1:10" x14ac:dyDescent="0.25">
      <c r="A1186" s="15" t="s">
        <v>13</v>
      </c>
    </row>
    <row r="1187" spans="1:10" x14ac:dyDescent="0.25">
      <c r="B1187" s="61" t="s">
        <v>237</v>
      </c>
      <c r="C1187" s="63">
        <v>0.3</v>
      </c>
    </row>
    <row r="1188" spans="1:10" x14ac:dyDescent="0.25">
      <c r="B1188" s="64" t="s">
        <v>238</v>
      </c>
      <c r="C1188" s="65">
        <v>10</v>
      </c>
      <c r="D1188" s="5">
        <f>_xlfn.BINOM.DIST(C1189,C1188,C1187,FALSE)</f>
        <v>0.26682793200000005</v>
      </c>
    </row>
    <row r="1189" spans="1:10" x14ac:dyDescent="0.25">
      <c r="B1189" s="66" t="s">
        <v>236</v>
      </c>
      <c r="C1189" s="68">
        <v>3</v>
      </c>
    </row>
    <row r="1191" spans="1:10" ht="15" customHeight="1" x14ac:dyDescent="0.25">
      <c r="A1191" s="101" t="s">
        <v>239</v>
      </c>
      <c r="B1191" s="101"/>
      <c r="C1191" s="101"/>
      <c r="D1191" s="101"/>
      <c r="E1191" s="101"/>
      <c r="F1191" s="101"/>
      <c r="G1191" s="101"/>
      <c r="H1191" s="101"/>
      <c r="I1191" s="101"/>
      <c r="J1191" s="101"/>
    </row>
    <row r="1192" spans="1:10" x14ac:dyDescent="0.25">
      <c r="A1192" s="101"/>
      <c r="B1192" s="101"/>
      <c r="C1192" s="101"/>
      <c r="D1192" s="101"/>
      <c r="E1192" s="101"/>
      <c r="F1192" s="101"/>
      <c r="G1192" s="101"/>
      <c r="H1192" s="101"/>
      <c r="I1192" s="101"/>
      <c r="J1192" s="101"/>
    </row>
    <row r="1193" spans="1:10" x14ac:dyDescent="0.25">
      <c r="A1193" s="101"/>
      <c r="B1193" s="101"/>
      <c r="C1193" s="101"/>
      <c r="D1193" s="101"/>
      <c r="E1193" s="101"/>
      <c r="F1193" s="101"/>
      <c r="G1193" s="101"/>
      <c r="H1193" s="101"/>
      <c r="I1193" s="101"/>
      <c r="J1193" s="101"/>
    </row>
    <row r="1194" spans="1:10" x14ac:dyDescent="0.25">
      <c r="A1194" s="101"/>
      <c r="B1194" s="101"/>
      <c r="C1194" s="101"/>
      <c r="D1194" s="101"/>
      <c r="E1194" s="101"/>
      <c r="F1194" s="101"/>
      <c r="G1194" s="101"/>
      <c r="H1194" s="101"/>
      <c r="I1194" s="101"/>
      <c r="J1194" s="101"/>
    </row>
    <row r="1195" spans="1:10" x14ac:dyDescent="0.25">
      <c r="A1195" s="101"/>
      <c r="B1195" s="101"/>
      <c r="C1195" s="101"/>
      <c r="D1195" s="101"/>
      <c r="E1195" s="101"/>
      <c r="F1195" s="101"/>
      <c r="G1195" s="101"/>
      <c r="H1195" s="101"/>
      <c r="I1195" s="101"/>
      <c r="J1195" s="101"/>
    </row>
    <row r="1196" spans="1:10" x14ac:dyDescent="0.25">
      <c r="A1196" s="15" t="s">
        <v>13</v>
      </c>
      <c r="C1196" s="105" t="s">
        <v>240</v>
      </c>
      <c r="D1196" s="106"/>
      <c r="E1196" s="39"/>
      <c r="F1196" s="48">
        <f>1/6</f>
        <v>0.16666666666666666</v>
      </c>
    </row>
    <row r="1197" spans="1:10" x14ac:dyDescent="0.25">
      <c r="C1197" s="51" t="s">
        <v>241</v>
      </c>
      <c r="F1197" s="49">
        <f>1-F1196</f>
        <v>0.83333333333333337</v>
      </c>
    </row>
    <row r="1198" spans="1:10" x14ac:dyDescent="0.25">
      <c r="C1198" s="107" t="s">
        <v>242</v>
      </c>
      <c r="D1198" s="108"/>
      <c r="E1198" s="108"/>
      <c r="F1198" s="49">
        <f>F1197*F1197*F1197</f>
        <v>0.57870370370370383</v>
      </c>
    </row>
    <row r="1199" spans="1:10" x14ac:dyDescent="0.25">
      <c r="C1199" s="40" t="s">
        <v>243</v>
      </c>
      <c r="D1199" s="41"/>
      <c r="E1199" s="41" t="s">
        <v>244</v>
      </c>
      <c r="F1199" s="50">
        <f>1-F1198</f>
        <v>0.42129629629629617</v>
      </c>
    </row>
    <row r="1202" spans="1:10" ht="20.25" x14ac:dyDescent="0.25">
      <c r="C1202" s="95" t="s">
        <v>245</v>
      </c>
      <c r="D1202" s="96"/>
      <c r="E1202" s="96"/>
      <c r="F1202" s="96"/>
      <c r="G1202" s="96"/>
      <c r="H1202" s="96"/>
      <c r="I1202" s="96"/>
      <c r="J1202" s="97"/>
    </row>
    <row r="1203" spans="1:10" ht="18.75" x14ac:dyDescent="0.25">
      <c r="C1203" s="45"/>
    </row>
    <row r="1204" spans="1:10" ht="18" x14ac:dyDescent="0.25">
      <c r="E1204" s="109" t="s">
        <v>246</v>
      </c>
      <c r="F1204" s="110"/>
      <c r="G1204" s="110"/>
      <c r="H1204" s="111"/>
    </row>
    <row r="1205" spans="1:10" ht="18" x14ac:dyDescent="0.25">
      <c r="E1205" s="84"/>
      <c r="F1205" s="84"/>
      <c r="G1205" s="84"/>
      <c r="H1205" s="84"/>
    </row>
    <row r="1206" spans="1:10" x14ac:dyDescent="0.25">
      <c r="A1206" s="101" t="s">
        <v>247</v>
      </c>
      <c r="B1206" s="101"/>
      <c r="C1206" s="101"/>
      <c r="D1206" s="101"/>
      <c r="E1206" s="101"/>
      <c r="F1206" s="101"/>
      <c r="G1206" s="101"/>
      <c r="H1206" s="101"/>
      <c r="I1206" s="101"/>
      <c r="J1206" s="101"/>
    </row>
    <row r="1207" spans="1:10" ht="15" customHeight="1" x14ac:dyDescent="0.25">
      <c r="A1207" s="101"/>
      <c r="B1207" s="101"/>
      <c r="C1207" s="101"/>
      <c r="D1207" s="101"/>
      <c r="E1207" s="101"/>
      <c r="F1207" s="101"/>
      <c r="G1207" s="101"/>
      <c r="H1207" s="101"/>
      <c r="I1207" s="101"/>
      <c r="J1207" s="101"/>
    </row>
    <row r="1208" spans="1:10" x14ac:dyDescent="0.25">
      <c r="A1208" s="101"/>
      <c r="B1208" s="101"/>
      <c r="C1208" s="101"/>
      <c r="D1208" s="101"/>
      <c r="E1208" s="101"/>
      <c r="F1208" s="101"/>
      <c r="G1208" s="101"/>
      <c r="H1208" s="101"/>
      <c r="I1208" s="101"/>
      <c r="J1208" s="101"/>
    </row>
    <row r="1209" spans="1:10" x14ac:dyDescent="0.25">
      <c r="A1209" s="101"/>
      <c r="B1209" s="101"/>
      <c r="C1209" s="101"/>
      <c r="D1209" s="101"/>
      <c r="E1209" s="101"/>
      <c r="F1209" s="101"/>
      <c r="G1209" s="101"/>
      <c r="H1209" s="101"/>
      <c r="I1209" s="101"/>
      <c r="J1209" s="101"/>
    </row>
    <row r="1210" spans="1:10" x14ac:dyDescent="0.25">
      <c r="A1210" s="101"/>
      <c r="B1210" s="101"/>
      <c r="C1210" s="101"/>
      <c r="D1210" s="101"/>
      <c r="E1210" s="101"/>
      <c r="F1210" s="101"/>
      <c r="G1210" s="101"/>
      <c r="H1210" s="101"/>
      <c r="I1210" s="101"/>
      <c r="J1210" s="101"/>
    </row>
    <row r="1211" spans="1:10" x14ac:dyDescent="0.25">
      <c r="A1211" s="101"/>
      <c r="B1211" s="101"/>
      <c r="C1211" s="101"/>
      <c r="D1211" s="101"/>
      <c r="E1211" s="101"/>
      <c r="F1211" s="101"/>
      <c r="G1211" s="101"/>
      <c r="H1211" s="101"/>
      <c r="I1211" s="101"/>
      <c r="J1211" s="101"/>
    </row>
    <row r="1212" spans="1:10" x14ac:dyDescent="0.25">
      <c r="A1212" s="101"/>
      <c r="B1212" s="101"/>
      <c r="C1212" s="101"/>
      <c r="D1212" s="101"/>
      <c r="E1212" s="101"/>
      <c r="F1212" s="101"/>
      <c r="G1212" s="101"/>
      <c r="H1212" s="101"/>
      <c r="I1212" s="101"/>
      <c r="J1212" s="101"/>
    </row>
    <row r="1213" spans="1:10" x14ac:dyDescent="0.25">
      <c r="A1213" s="15" t="s">
        <v>13</v>
      </c>
      <c r="C1213" s="12" t="s">
        <v>238</v>
      </c>
      <c r="D1213" s="12">
        <v>100</v>
      </c>
    </row>
    <row r="1214" spans="1:10" x14ac:dyDescent="0.25">
      <c r="C1214" s="12" t="s">
        <v>248</v>
      </c>
      <c r="D1214" s="12">
        <v>170</v>
      </c>
    </row>
    <row r="1215" spans="1:10" x14ac:dyDescent="0.25">
      <c r="C1215" s="12" t="s">
        <v>249</v>
      </c>
      <c r="D1215" s="12">
        <v>8</v>
      </c>
    </row>
    <row r="1216" spans="1:10" x14ac:dyDescent="0.25">
      <c r="C1216" s="85" t="s">
        <v>250</v>
      </c>
      <c r="D1216" s="86">
        <v>0.95</v>
      </c>
      <c r="E1216" s="5">
        <f>_xlfn.CONFIDENCE.NORM(D1216,D1215,D1213)</f>
        <v>5.0165422354571082E-2</v>
      </c>
    </row>
    <row r="1218" spans="1:10" ht="15" customHeight="1" x14ac:dyDescent="0.25">
      <c r="A1218" s="101" t="s">
        <v>251</v>
      </c>
      <c r="B1218" s="101"/>
      <c r="C1218" s="101"/>
      <c r="D1218" s="101"/>
      <c r="E1218" s="101"/>
      <c r="F1218" s="101"/>
      <c r="G1218" s="101"/>
      <c r="H1218" s="101"/>
      <c r="I1218" s="101"/>
      <c r="J1218" s="101"/>
    </row>
    <row r="1219" spans="1:10" x14ac:dyDescent="0.25">
      <c r="A1219" s="101"/>
      <c r="B1219" s="101"/>
      <c r="C1219" s="101"/>
      <c r="D1219" s="101"/>
      <c r="E1219" s="101"/>
      <c r="F1219" s="101"/>
      <c r="G1219" s="101"/>
      <c r="H1219" s="101"/>
      <c r="I1219" s="101"/>
      <c r="J1219" s="101"/>
    </row>
    <row r="1220" spans="1:10" x14ac:dyDescent="0.25">
      <c r="A1220" s="101"/>
      <c r="B1220" s="101"/>
      <c r="C1220" s="101"/>
      <c r="D1220" s="101"/>
      <c r="E1220" s="101"/>
      <c r="F1220" s="101"/>
      <c r="G1220" s="101"/>
      <c r="H1220" s="101"/>
      <c r="I1220" s="101"/>
      <c r="J1220" s="101"/>
    </row>
    <row r="1221" spans="1:10" x14ac:dyDescent="0.25">
      <c r="A1221" s="101"/>
      <c r="B1221" s="101"/>
      <c r="C1221" s="101"/>
      <c r="D1221" s="101"/>
      <c r="E1221" s="101"/>
      <c r="F1221" s="101"/>
      <c r="G1221" s="101"/>
      <c r="H1221" s="101"/>
      <c r="I1221" s="101"/>
      <c r="J1221" s="101"/>
    </row>
    <row r="1222" spans="1:10" x14ac:dyDescent="0.25">
      <c r="A1222" s="101"/>
      <c r="B1222" s="101"/>
      <c r="C1222" s="101"/>
      <c r="D1222" s="101"/>
      <c r="E1222" s="101"/>
      <c r="F1222" s="101"/>
      <c r="G1222" s="101"/>
      <c r="H1222" s="101"/>
      <c r="I1222" s="101"/>
      <c r="J1222" s="101"/>
    </row>
    <row r="1223" spans="1:10" x14ac:dyDescent="0.25">
      <c r="A1223" s="101"/>
      <c r="B1223" s="101"/>
      <c r="C1223" s="101"/>
      <c r="D1223" s="101"/>
      <c r="E1223" s="101"/>
      <c r="F1223" s="101"/>
      <c r="G1223" s="101"/>
      <c r="H1223" s="101"/>
      <c r="I1223" s="101"/>
      <c r="J1223" s="101"/>
    </row>
    <row r="1224" spans="1:10" x14ac:dyDescent="0.25">
      <c r="A1224" s="15" t="s">
        <v>13</v>
      </c>
      <c r="C1224" s="12" t="s">
        <v>238</v>
      </c>
      <c r="D1224" s="12"/>
      <c r="E1224" s="12">
        <v>500</v>
      </c>
    </row>
    <row r="1225" spans="1:10" x14ac:dyDescent="0.25">
      <c r="C1225" s="12" t="s">
        <v>236</v>
      </c>
      <c r="D1225" s="12"/>
      <c r="E1225" s="12">
        <v>320</v>
      </c>
    </row>
    <row r="1226" spans="1:10" x14ac:dyDescent="0.25">
      <c r="C1226" s="12" t="s">
        <v>250</v>
      </c>
      <c r="D1226" s="12"/>
      <c r="E1226" s="86">
        <v>0.9</v>
      </c>
      <c r="F1226">
        <f>_xlfn.NORM.S.INV(0.1)</f>
        <v>-1.2815515655446006</v>
      </c>
    </row>
    <row r="1230" spans="1:10" ht="20.25" x14ac:dyDescent="0.25">
      <c r="C1230" s="95" t="s">
        <v>348</v>
      </c>
      <c r="D1230" s="96"/>
      <c r="E1230" s="96"/>
      <c r="F1230" s="96"/>
      <c r="G1230" s="97"/>
    </row>
    <row r="1232" spans="1:10" ht="15" customHeight="1" x14ac:dyDescent="0.25">
      <c r="A1232" s="101" t="s">
        <v>252</v>
      </c>
      <c r="B1232" s="101"/>
      <c r="C1232" s="101"/>
      <c r="D1232" s="101"/>
      <c r="E1232" s="101"/>
      <c r="F1232" s="101"/>
      <c r="G1232" s="101"/>
      <c r="H1232" s="101"/>
      <c r="I1232" s="101"/>
      <c r="J1232" s="101"/>
    </row>
    <row r="1233" spans="1:11" x14ac:dyDescent="0.25">
      <c r="A1233" s="101"/>
      <c r="B1233" s="101"/>
      <c r="C1233" s="101"/>
      <c r="D1233" s="101"/>
      <c r="E1233" s="101"/>
      <c r="F1233" s="101"/>
      <c r="G1233" s="101"/>
      <c r="H1233" s="101"/>
      <c r="I1233" s="101"/>
      <c r="J1233" s="101"/>
    </row>
    <row r="1234" spans="1:11" x14ac:dyDescent="0.25">
      <c r="A1234" s="101"/>
      <c r="B1234" s="101"/>
      <c r="C1234" s="101"/>
      <c r="D1234" s="101"/>
      <c r="E1234" s="101"/>
      <c r="F1234" s="101"/>
      <c r="G1234" s="101"/>
      <c r="H1234" s="101"/>
      <c r="I1234" s="101"/>
      <c r="J1234" s="101"/>
    </row>
    <row r="1235" spans="1:11" x14ac:dyDescent="0.25">
      <c r="A1235" s="101"/>
      <c r="B1235" s="101"/>
      <c r="C1235" s="101"/>
      <c r="D1235" s="101"/>
      <c r="E1235" s="101"/>
      <c r="F1235" s="101"/>
      <c r="G1235" s="101"/>
      <c r="H1235" s="101"/>
      <c r="I1235" s="101"/>
      <c r="J1235" s="101"/>
    </row>
    <row r="1236" spans="1:11" x14ac:dyDescent="0.25">
      <c r="A1236" s="101"/>
      <c r="B1236" s="101"/>
      <c r="C1236" s="101"/>
      <c r="D1236" s="101"/>
      <c r="E1236" s="101"/>
      <c r="F1236" s="101"/>
      <c r="G1236" s="101"/>
      <c r="H1236" s="101"/>
      <c r="I1236" s="101"/>
      <c r="J1236" s="101"/>
    </row>
    <row r="1237" spans="1:11" x14ac:dyDescent="0.25">
      <c r="A1237" s="101"/>
      <c r="B1237" s="101"/>
      <c r="C1237" s="101"/>
      <c r="D1237" s="101"/>
      <c r="E1237" s="101"/>
      <c r="F1237" s="101"/>
      <c r="G1237" s="101"/>
      <c r="H1237" s="101"/>
      <c r="I1237" s="101"/>
      <c r="J1237" s="101"/>
    </row>
    <row r="1238" spans="1:11" x14ac:dyDescent="0.25">
      <c r="A1238" s="15" t="s">
        <v>13</v>
      </c>
      <c r="B1238" t="s">
        <v>253</v>
      </c>
    </row>
    <row r="1239" spans="1:11" x14ac:dyDescent="0.25">
      <c r="D1239" t="s">
        <v>254</v>
      </c>
    </row>
    <row r="1241" spans="1:11" x14ac:dyDescent="0.25">
      <c r="B1241" t="s">
        <v>255</v>
      </c>
    </row>
    <row r="1244" spans="1:11" ht="15" customHeight="1" x14ac:dyDescent="0.25">
      <c r="A1244" s="101" t="s">
        <v>256</v>
      </c>
      <c r="B1244" s="101"/>
      <c r="C1244" s="101"/>
      <c r="D1244" s="101"/>
      <c r="E1244" s="101"/>
      <c r="F1244" s="101"/>
      <c r="G1244" s="101"/>
      <c r="H1244" s="101"/>
      <c r="I1244" s="101"/>
      <c r="J1244" s="101"/>
      <c r="K1244" s="101"/>
    </row>
    <row r="1245" spans="1:11" x14ac:dyDescent="0.25">
      <c r="A1245" s="101"/>
      <c r="B1245" s="101"/>
      <c r="C1245" s="101"/>
      <c r="D1245" s="101"/>
      <c r="E1245" s="101"/>
      <c r="F1245" s="101"/>
      <c r="G1245" s="101"/>
      <c r="H1245" s="101"/>
      <c r="I1245" s="101"/>
      <c r="J1245" s="101"/>
      <c r="K1245" s="101"/>
    </row>
    <row r="1246" spans="1:11" x14ac:dyDescent="0.25">
      <c r="A1246" s="101"/>
      <c r="B1246" s="101"/>
      <c r="C1246" s="101"/>
      <c r="D1246" s="101"/>
      <c r="E1246" s="101"/>
      <c r="F1246" s="101"/>
      <c r="G1246" s="101"/>
      <c r="H1246" s="101"/>
      <c r="I1246" s="101"/>
      <c r="J1246" s="101"/>
      <c r="K1246" s="101"/>
    </row>
    <row r="1247" spans="1:11" x14ac:dyDescent="0.25">
      <c r="A1247" s="101"/>
      <c r="B1247" s="101"/>
      <c r="C1247" s="101"/>
      <c r="D1247" s="101"/>
      <c r="E1247" s="101"/>
      <c r="F1247" s="101"/>
      <c r="G1247" s="101"/>
      <c r="H1247" s="101"/>
      <c r="I1247" s="101"/>
      <c r="J1247" s="101"/>
      <c r="K1247" s="101"/>
    </row>
    <row r="1248" spans="1:11" x14ac:dyDescent="0.25">
      <c r="A1248" s="101"/>
      <c r="B1248" s="101"/>
      <c r="C1248" s="101"/>
      <c r="D1248" s="101"/>
      <c r="E1248" s="101"/>
      <c r="F1248" s="101"/>
      <c r="G1248" s="101"/>
      <c r="H1248" s="101"/>
      <c r="I1248" s="101"/>
      <c r="J1248" s="101"/>
      <c r="K1248" s="101"/>
    </row>
    <row r="1249" spans="1:11" x14ac:dyDescent="0.25">
      <c r="A1249" s="101"/>
      <c r="B1249" s="101"/>
      <c r="C1249" s="101"/>
      <c r="D1249" s="101"/>
      <c r="E1249" s="101"/>
      <c r="F1249" s="101"/>
      <c r="G1249" s="101"/>
      <c r="H1249" s="101"/>
      <c r="I1249" s="101"/>
      <c r="J1249" s="101"/>
      <c r="K1249" s="101"/>
    </row>
    <row r="1250" spans="1:11" x14ac:dyDescent="0.25">
      <c r="A1250" s="15" t="s">
        <v>13</v>
      </c>
      <c r="C1250" t="s">
        <v>257</v>
      </c>
      <c r="F1250">
        <v>500</v>
      </c>
    </row>
    <row r="1251" spans="1:11" x14ac:dyDescent="0.25">
      <c r="C1251" t="s">
        <v>258</v>
      </c>
      <c r="F1251">
        <v>510</v>
      </c>
    </row>
    <row r="1252" spans="1:11" x14ac:dyDescent="0.25">
      <c r="C1252" t="s">
        <v>259</v>
      </c>
    </row>
    <row r="1253" spans="1:11" x14ac:dyDescent="0.25">
      <c r="C1253" t="s">
        <v>260</v>
      </c>
      <c r="F1253">
        <v>20</v>
      </c>
    </row>
    <row r="1254" spans="1:11" x14ac:dyDescent="0.25">
      <c r="C1254" t="s">
        <v>261</v>
      </c>
      <c r="F1254">
        <v>25</v>
      </c>
    </row>
    <row r="1255" spans="1:11" x14ac:dyDescent="0.25">
      <c r="D1255" t="s">
        <v>262</v>
      </c>
      <c r="F1255">
        <v>0.05</v>
      </c>
    </row>
    <row r="1257" spans="1:11" x14ac:dyDescent="0.25">
      <c r="D1257" t="s">
        <v>263</v>
      </c>
      <c r="F1257">
        <f>_xlfn.NORM.S.INV(0.025)</f>
        <v>-1.9599639845400538</v>
      </c>
    </row>
    <row r="1258" spans="1:11" x14ac:dyDescent="0.25">
      <c r="D1258" t="s">
        <v>264</v>
      </c>
    </row>
    <row r="1259" spans="1:11" x14ac:dyDescent="0.25">
      <c r="C1259" s="132" t="s">
        <v>265</v>
      </c>
      <c r="D1259" s="133"/>
      <c r="E1259" s="133"/>
      <c r="F1259" s="133"/>
      <c r="G1259" s="133"/>
      <c r="H1259" s="134"/>
    </row>
    <row r="1261" spans="1:11" ht="15" customHeight="1" x14ac:dyDescent="0.25">
      <c r="A1261" s="52"/>
      <c r="B1261" s="52"/>
      <c r="C1261" s="52"/>
      <c r="D1261" s="52"/>
      <c r="E1261" s="52"/>
      <c r="F1261" s="52"/>
      <c r="G1261" s="52"/>
      <c r="H1261" s="52"/>
      <c r="I1261" s="52"/>
      <c r="J1261" s="52"/>
      <c r="K1261" s="52"/>
    </row>
    <row r="1262" spans="1:11" x14ac:dyDescent="0.25">
      <c r="A1262" s="52"/>
      <c r="B1262" s="52"/>
      <c r="C1262" s="52"/>
      <c r="D1262" s="52"/>
      <c r="E1262" s="52"/>
      <c r="F1262" s="52"/>
      <c r="G1262" s="52"/>
      <c r="H1262" s="52"/>
      <c r="I1262" s="52"/>
      <c r="J1262" s="52"/>
      <c r="K1262" s="52"/>
    </row>
    <row r="1263" spans="1:11" x14ac:dyDescent="0.25">
      <c r="A1263" s="52"/>
      <c r="B1263" s="52"/>
      <c r="C1263" s="52"/>
      <c r="D1263" s="52"/>
      <c r="E1263" s="52"/>
      <c r="F1263" s="52"/>
      <c r="G1263" s="52"/>
      <c r="H1263" s="52"/>
      <c r="I1263" s="52"/>
      <c r="J1263" s="52"/>
      <c r="K1263" s="52"/>
    </row>
    <row r="1264" spans="1:11" x14ac:dyDescent="0.25">
      <c r="A1264" s="52"/>
      <c r="B1264" s="52"/>
      <c r="C1264" s="52"/>
      <c r="D1264" s="52"/>
      <c r="E1264" s="52"/>
      <c r="F1264" s="52"/>
      <c r="G1264" s="52"/>
      <c r="H1264" s="52"/>
      <c r="I1264" s="52"/>
      <c r="J1264" s="52"/>
      <c r="K1264" s="52"/>
    </row>
    <row r="1265" spans="1:11" x14ac:dyDescent="0.25">
      <c r="A1265" s="52"/>
      <c r="B1265" s="52"/>
      <c r="C1265" s="52"/>
      <c r="D1265" s="52"/>
      <c r="E1265" s="52"/>
      <c r="F1265" s="52"/>
      <c r="G1265" s="52"/>
      <c r="H1265" s="52"/>
      <c r="I1265" s="52"/>
      <c r="J1265" s="52"/>
      <c r="K1265" s="52"/>
    </row>
    <row r="1266" spans="1:11" x14ac:dyDescent="0.25">
      <c r="A1266" s="52"/>
      <c r="B1266" s="52"/>
      <c r="C1266" s="52"/>
      <c r="D1266" s="52"/>
      <c r="E1266" s="52"/>
      <c r="F1266" s="52"/>
      <c r="G1266" s="52"/>
      <c r="H1266" s="52"/>
      <c r="I1266" s="52"/>
      <c r="J1266" s="52"/>
      <c r="K1266" s="52"/>
    </row>
    <row r="1267" spans="1:11" x14ac:dyDescent="0.25">
      <c r="A1267" s="52"/>
      <c r="B1267" s="52"/>
      <c r="C1267" s="52"/>
      <c r="D1267" s="52"/>
      <c r="E1267" s="52"/>
      <c r="F1267" s="52"/>
      <c r="G1267" s="52"/>
      <c r="H1267" s="52"/>
      <c r="I1267" s="52"/>
      <c r="J1267" s="52"/>
      <c r="K1267" s="52"/>
    </row>
    <row r="1268" spans="1:11" x14ac:dyDescent="0.25">
      <c r="A1268" s="52"/>
      <c r="B1268" s="52"/>
      <c r="C1268" s="52"/>
      <c r="D1268" s="52"/>
      <c r="E1268" s="52"/>
      <c r="F1268" s="52"/>
      <c r="G1268" s="52"/>
      <c r="H1268" s="52"/>
      <c r="I1268" s="52"/>
      <c r="J1268" s="52"/>
      <c r="K1268" s="52"/>
    </row>
  </sheetData>
  <sortState xmlns:xlrd2="http://schemas.microsoft.com/office/spreadsheetml/2017/richdata2" ref="D587:D593">
    <sortCondition ref="D587"/>
  </sortState>
  <mergeCells count="105">
    <mergeCell ref="A438:N438"/>
    <mergeCell ref="A361:K361"/>
    <mergeCell ref="B236:K236"/>
    <mergeCell ref="I228:K228"/>
    <mergeCell ref="A232:M232"/>
    <mergeCell ref="D229:G229"/>
    <mergeCell ref="A130:Q130"/>
    <mergeCell ref="A110:O110"/>
    <mergeCell ref="A84:F84"/>
    <mergeCell ref="A85:G85"/>
    <mergeCell ref="A209:N209"/>
    <mergeCell ref="A184:M184"/>
    <mergeCell ref="A166:N166"/>
    <mergeCell ref="A151:M151"/>
    <mergeCell ref="B134:K134"/>
    <mergeCell ref="B114:K114"/>
    <mergeCell ref="A615:I615"/>
    <mergeCell ref="A569:J569"/>
    <mergeCell ref="A526:M526"/>
    <mergeCell ref="A478:N478"/>
    <mergeCell ref="C782:G782"/>
    <mergeCell ref="B530:K530"/>
    <mergeCell ref="B482:K482"/>
    <mergeCell ref="B573:K573"/>
    <mergeCell ref="C652:H652"/>
    <mergeCell ref="A654:M654"/>
    <mergeCell ref="A675:M675"/>
    <mergeCell ref="B698:F698"/>
    <mergeCell ref="B699:F699"/>
    <mergeCell ref="A702:L702"/>
    <mergeCell ref="B725:F725"/>
    <mergeCell ref="B726:F726"/>
    <mergeCell ref="B706:K706"/>
    <mergeCell ref="B732:K732"/>
    <mergeCell ref="B758:K758"/>
    <mergeCell ref="B657:K657"/>
    <mergeCell ref="B679:K679"/>
    <mergeCell ref="B778:J778"/>
    <mergeCell ref="B779:J779"/>
    <mergeCell ref="A728:L728"/>
    <mergeCell ref="C1259:H1259"/>
    <mergeCell ref="B854:K854"/>
    <mergeCell ref="B887:K887"/>
    <mergeCell ref="B921:L921"/>
    <mergeCell ref="C1230:G1230"/>
    <mergeCell ref="A1031:I1034"/>
    <mergeCell ref="A1022:I1024"/>
    <mergeCell ref="A1052:I1055"/>
    <mergeCell ref="A1101:K1106"/>
    <mergeCell ref="A1113:K1117"/>
    <mergeCell ref="A1063:I1066"/>
    <mergeCell ref="C1075:F1076"/>
    <mergeCell ref="A1078:I1083"/>
    <mergeCell ref="A1088:I1093"/>
    <mergeCell ref="A1191:J1195"/>
    <mergeCell ref="A883:M883"/>
    <mergeCell ref="A917:L917"/>
    <mergeCell ref="A954:R954"/>
    <mergeCell ref="C951:H951"/>
    <mergeCell ref="A1244:K1249"/>
    <mergeCell ref="D1028:E1028"/>
    <mergeCell ref="A1045:I1045"/>
    <mergeCell ref="A1041:I1044"/>
    <mergeCell ref="A966:O966"/>
    <mergeCell ref="A63:C63"/>
    <mergeCell ref="A61:F61"/>
    <mergeCell ref="C82:G82"/>
    <mergeCell ref="C2:G2"/>
    <mergeCell ref="A25:E25"/>
    <mergeCell ref="A26:F26"/>
    <mergeCell ref="A62:G62"/>
    <mergeCell ref="B10:C10"/>
    <mergeCell ref="B11:C11"/>
    <mergeCell ref="B12:C12"/>
    <mergeCell ref="B13:C13"/>
    <mergeCell ref="B751:F751"/>
    <mergeCell ref="B752:F752"/>
    <mergeCell ref="A754:L754"/>
    <mergeCell ref="B777:J777"/>
    <mergeCell ref="A785:L785"/>
    <mergeCell ref="A818:M818"/>
    <mergeCell ref="A850:K850"/>
    <mergeCell ref="B823:K823"/>
    <mergeCell ref="B789:K789"/>
    <mergeCell ref="A981:M981"/>
    <mergeCell ref="C1018:I1018"/>
    <mergeCell ref="D1020:G1020"/>
    <mergeCell ref="A1218:J1223"/>
    <mergeCell ref="L1139:L1143"/>
    <mergeCell ref="D1169:F1169"/>
    <mergeCell ref="A1171:J1175"/>
    <mergeCell ref="A1181:J1185"/>
    <mergeCell ref="A1232:J1237"/>
    <mergeCell ref="C1196:D1196"/>
    <mergeCell ref="C1198:E1198"/>
    <mergeCell ref="C1202:J1202"/>
    <mergeCell ref="E1204:H1204"/>
    <mergeCell ref="A1212:J1212"/>
    <mergeCell ref="A1206:J1211"/>
    <mergeCell ref="A1124:K1128"/>
    <mergeCell ref="C1135:J1135"/>
    <mergeCell ref="E1137:G1137"/>
    <mergeCell ref="A1156:K1160"/>
    <mergeCell ref="A1144:K1144"/>
    <mergeCell ref="A1139:K1143"/>
  </mergeCells>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5E70B-7282-487A-90CC-E20D93828BEC}">
  <dimension ref="A2:J32"/>
  <sheetViews>
    <sheetView workbookViewId="0">
      <selection activeCell="D2" sqref="D2:H2"/>
    </sheetView>
  </sheetViews>
  <sheetFormatPr defaultRowHeight="15" x14ac:dyDescent="0.25"/>
  <sheetData>
    <row r="2" spans="1:10" ht="20.25" x14ac:dyDescent="0.25">
      <c r="D2" s="156" t="s">
        <v>234</v>
      </c>
      <c r="E2" s="157"/>
      <c r="F2" s="157"/>
      <c r="G2" s="157"/>
      <c r="H2" s="157"/>
    </row>
    <row r="4" spans="1:10" x14ac:dyDescent="0.25">
      <c r="A4" s="101" t="s">
        <v>350</v>
      </c>
      <c r="B4" s="101"/>
      <c r="C4" s="101"/>
      <c r="D4" s="101"/>
      <c r="E4" s="101"/>
      <c r="F4" s="101"/>
      <c r="G4" s="101"/>
      <c r="H4" s="101"/>
      <c r="I4" s="101"/>
      <c r="J4" s="101"/>
    </row>
    <row r="5" spans="1:10" x14ac:dyDescent="0.25">
      <c r="A5" s="101"/>
      <c r="B5" s="101"/>
      <c r="C5" s="101"/>
      <c r="D5" s="101"/>
      <c r="E5" s="101"/>
      <c r="F5" s="101"/>
      <c r="G5" s="101"/>
      <c r="H5" s="101"/>
      <c r="I5" s="101"/>
      <c r="J5" s="101"/>
    </row>
    <row r="6" spans="1:10" x14ac:dyDescent="0.25">
      <c r="A6" s="101"/>
      <c r="B6" s="101"/>
      <c r="C6" s="101"/>
      <c r="D6" s="101"/>
      <c r="E6" s="101"/>
      <c r="F6" s="101"/>
      <c r="G6" s="101"/>
      <c r="H6" s="101"/>
      <c r="I6" s="101"/>
      <c r="J6" s="101"/>
    </row>
    <row r="7" spans="1:10" x14ac:dyDescent="0.25">
      <c r="A7" s="101"/>
      <c r="B7" s="101"/>
      <c r="C7" s="101"/>
      <c r="D7" s="101"/>
      <c r="E7" s="101"/>
      <c r="F7" s="101"/>
      <c r="G7" s="101"/>
      <c r="H7" s="101"/>
      <c r="I7" s="101"/>
      <c r="J7" s="101"/>
    </row>
    <row r="8" spans="1:10" x14ac:dyDescent="0.25">
      <c r="A8" s="101"/>
      <c r="B8" s="101"/>
      <c r="C8" s="101"/>
      <c r="D8" s="101"/>
      <c r="E8" s="101"/>
      <c r="F8" s="101"/>
      <c r="G8" s="101"/>
      <c r="H8" s="101"/>
      <c r="I8" s="101"/>
      <c r="J8" s="101"/>
    </row>
    <row r="9" spans="1:10" x14ac:dyDescent="0.25">
      <c r="A9" s="15" t="s">
        <v>13</v>
      </c>
      <c r="C9" t="s">
        <v>235</v>
      </c>
      <c r="D9">
        <v>2</v>
      </c>
    </row>
    <row r="10" spans="1:10" x14ac:dyDescent="0.25">
      <c r="C10" t="s">
        <v>236</v>
      </c>
      <c r="D10">
        <v>3</v>
      </c>
    </row>
    <row r="12" spans="1:10" x14ac:dyDescent="0.25">
      <c r="D12" s="12">
        <f>_xlfn.POISSON.DIST(D10,D9,FALSE)</f>
        <v>0.18044704431548364</v>
      </c>
    </row>
    <row r="14" spans="1:10" x14ac:dyDescent="0.25">
      <c r="A14" s="101" t="s">
        <v>349</v>
      </c>
      <c r="B14" s="101"/>
      <c r="C14" s="101"/>
      <c r="D14" s="101"/>
      <c r="E14" s="101"/>
      <c r="F14" s="101"/>
      <c r="G14" s="101"/>
      <c r="H14" s="101"/>
      <c r="I14" s="101"/>
      <c r="J14" s="101"/>
    </row>
    <row r="15" spans="1:10" x14ac:dyDescent="0.25">
      <c r="A15" s="101"/>
      <c r="B15" s="101"/>
      <c r="C15" s="101"/>
      <c r="D15" s="101"/>
      <c r="E15" s="101"/>
      <c r="F15" s="101"/>
      <c r="G15" s="101"/>
      <c r="H15" s="101"/>
      <c r="I15" s="101"/>
      <c r="J15" s="101"/>
    </row>
    <row r="16" spans="1:10" x14ac:dyDescent="0.25">
      <c r="A16" s="101"/>
      <c r="B16" s="101"/>
      <c r="C16" s="101"/>
      <c r="D16" s="101"/>
      <c r="E16" s="101"/>
      <c r="F16" s="101"/>
      <c r="G16" s="101"/>
      <c r="H16" s="101"/>
      <c r="I16" s="101"/>
      <c r="J16" s="101"/>
    </row>
    <row r="17" spans="1:10" x14ac:dyDescent="0.25">
      <c r="A17" s="101"/>
      <c r="B17" s="101"/>
      <c r="C17" s="101"/>
      <c r="D17" s="101"/>
      <c r="E17" s="101"/>
      <c r="F17" s="101"/>
      <c r="G17" s="101"/>
      <c r="H17" s="101"/>
      <c r="I17" s="101"/>
      <c r="J17" s="101"/>
    </row>
    <row r="18" spans="1:10" x14ac:dyDescent="0.25">
      <c r="A18" s="101"/>
      <c r="B18" s="101"/>
      <c r="C18" s="101"/>
      <c r="D18" s="101"/>
      <c r="E18" s="101"/>
      <c r="F18" s="101"/>
      <c r="G18" s="101"/>
      <c r="H18" s="101"/>
      <c r="I18" s="101"/>
      <c r="J18" s="101"/>
    </row>
    <row r="19" spans="1:10" x14ac:dyDescent="0.25">
      <c r="A19" s="15" t="s">
        <v>13</v>
      </c>
    </row>
    <row r="20" spans="1:10" x14ac:dyDescent="0.25">
      <c r="B20" s="61" t="s">
        <v>237</v>
      </c>
      <c r="C20" s="63">
        <v>0.3</v>
      </c>
    </row>
    <row r="21" spans="1:10" x14ac:dyDescent="0.25">
      <c r="B21" s="64" t="s">
        <v>238</v>
      </c>
      <c r="C21" s="65">
        <v>10</v>
      </c>
      <c r="D21" s="5">
        <f>_xlfn.BINOM.DIST(C22,C21,C20,FALSE)</f>
        <v>0.26682793200000005</v>
      </c>
    </row>
    <row r="22" spans="1:10" x14ac:dyDescent="0.25">
      <c r="B22" s="66" t="s">
        <v>236</v>
      </c>
      <c r="C22" s="68">
        <v>3</v>
      </c>
    </row>
    <row r="24" spans="1:10" x14ac:dyDescent="0.25">
      <c r="A24" s="101" t="s">
        <v>239</v>
      </c>
      <c r="B24" s="101"/>
      <c r="C24" s="101"/>
      <c r="D24" s="101"/>
      <c r="E24" s="101"/>
      <c r="F24" s="101"/>
      <c r="G24" s="101"/>
      <c r="H24" s="101"/>
      <c r="I24" s="101"/>
      <c r="J24" s="101"/>
    </row>
    <row r="25" spans="1:10" x14ac:dyDescent="0.25">
      <c r="A25" s="101"/>
      <c r="B25" s="101"/>
      <c r="C25" s="101"/>
      <c r="D25" s="101"/>
      <c r="E25" s="101"/>
      <c r="F25" s="101"/>
      <c r="G25" s="101"/>
      <c r="H25" s="101"/>
      <c r="I25" s="101"/>
      <c r="J25" s="101"/>
    </row>
    <row r="26" spans="1:10" x14ac:dyDescent="0.25">
      <c r="A26" s="101"/>
      <c r="B26" s="101"/>
      <c r="C26" s="101"/>
      <c r="D26" s="101"/>
      <c r="E26" s="101"/>
      <c r="F26" s="101"/>
      <c r="G26" s="101"/>
      <c r="H26" s="101"/>
      <c r="I26" s="101"/>
      <c r="J26" s="101"/>
    </row>
    <row r="27" spans="1:10" x14ac:dyDescent="0.25">
      <c r="A27" s="101"/>
      <c r="B27" s="101"/>
      <c r="C27" s="101"/>
      <c r="D27" s="101"/>
      <c r="E27" s="101"/>
      <c r="F27" s="101"/>
      <c r="G27" s="101"/>
      <c r="H27" s="101"/>
      <c r="I27" s="101"/>
      <c r="J27" s="101"/>
    </row>
    <row r="28" spans="1:10" x14ac:dyDescent="0.25">
      <c r="A28" s="101"/>
      <c r="B28" s="101"/>
      <c r="C28" s="101"/>
      <c r="D28" s="101"/>
      <c r="E28" s="101"/>
      <c r="F28" s="101"/>
      <c r="G28" s="101"/>
      <c r="H28" s="101"/>
      <c r="I28" s="101"/>
      <c r="J28" s="101"/>
    </row>
    <row r="29" spans="1:10" x14ac:dyDescent="0.25">
      <c r="A29" s="15" t="s">
        <v>13</v>
      </c>
      <c r="C29" s="105" t="s">
        <v>240</v>
      </c>
      <c r="D29" s="106"/>
      <c r="E29" s="39"/>
      <c r="F29" s="48">
        <f>1/6</f>
        <v>0.16666666666666666</v>
      </c>
    </row>
    <row r="30" spans="1:10" x14ac:dyDescent="0.25">
      <c r="C30" s="51" t="s">
        <v>241</v>
      </c>
      <c r="F30" s="49">
        <f>1-F29</f>
        <v>0.83333333333333337</v>
      </c>
    </row>
    <row r="31" spans="1:10" x14ac:dyDescent="0.25">
      <c r="C31" s="107" t="s">
        <v>242</v>
      </c>
      <c r="D31" s="108"/>
      <c r="E31" s="108"/>
      <c r="F31" s="49">
        <f>F30*F30*F30</f>
        <v>0.57870370370370383</v>
      </c>
    </row>
    <row r="32" spans="1:10" x14ac:dyDescent="0.25">
      <c r="C32" s="40" t="s">
        <v>243</v>
      </c>
      <c r="D32" s="41"/>
      <c r="E32" s="41" t="s">
        <v>244</v>
      </c>
      <c r="F32" s="50">
        <f>1-F31</f>
        <v>0.42129629629629617</v>
      </c>
    </row>
  </sheetData>
  <mergeCells count="6">
    <mergeCell ref="C31:E31"/>
    <mergeCell ref="D2:H2"/>
    <mergeCell ref="A4:J8"/>
    <mergeCell ref="A14:J18"/>
    <mergeCell ref="A24:J28"/>
    <mergeCell ref="C29:D2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B1C96-5E33-4FDF-B3C9-EBAEE2594B86}">
  <dimension ref="A2:M26"/>
  <sheetViews>
    <sheetView workbookViewId="0">
      <selection activeCell="E4" sqref="E4:I4"/>
    </sheetView>
  </sheetViews>
  <sheetFormatPr defaultRowHeight="15" x14ac:dyDescent="0.25"/>
  <sheetData>
    <row r="2" spans="1:13" ht="20.25" x14ac:dyDescent="0.25">
      <c r="C2" s="95" t="s">
        <v>245</v>
      </c>
      <c r="D2" s="96"/>
      <c r="E2" s="96"/>
      <c r="F2" s="96"/>
      <c r="G2" s="96"/>
      <c r="H2" s="96"/>
      <c r="I2" s="96"/>
      <c r="J2" s="96"/>
      <c r="K2" s="96"/>
      <c r="L2" s="97"/>
    </row>
    <row r="3" spans="1:13" ht="18.75" x14ac:dyDescent="0.25">
      <c r="C3" s="45"/>
    </row>
    <row r="4" spans="1:13" ht="18" x14ac:dyDescent="0.25">
      <c r="E4" s="109" t="s">
        <v>246</v>
      </c>
      <c r="F4" s="110"/>
      <c r="G4" s="110"/>
      <c r="H4" s="110"/>
      <c r="I4" s="111"/>
    </row>
    <row r="5" spans="1:13" ht="18" x14ac:dyDescent="0.25">
      <c r="E5" s="84"/>
      <c r="F5" s="84"/>
      <c r="G5" s="84"/>
      <c r="H5" s="84"/>
    </row>
    <row r="6" spans="1:13" ht="15" customHeight="1" x14ac:dyDescent="0.25">
      <c r="A6" s="101" t="s">
        <v>247</v>
      </c>
      <c r="B6" s="101"/>
      <c r="C6" s="101"/>
      <c r="D6" s="101"/>
      <c r="E6" s="101"/>
      <c r="F6" s="101"/>
      <c r="G6" s="101"/>
      <c r="H6" s="101"/>
      <c r="I6" s="101"/>
      <c r="J6" s="101"/>
      <c r="K6" s="101"/>
      <c r="L6" s="101"/>
      <c r="M6" s="101"/>
    </row>
    <row r="7" spans="1:13" x14ac:dyDescent="0.25">
      <c r="A7" s="101"/>
      <c r="B7" s="101"/>
      <c r="C7" s="101"/>
      <c r="D7" s="101"/>
      <c r="E7" s="101"/>
      <c r="F7" s="101"/>
      <c r="G7" s="101"/>
      <c r="H7" s="101"/>
      <c r="I7" s="101"/>
      <c r="J7" s="101"/>
      <c r="K7" s="101"/>
      <c r="L7" s="101"/>
      <c r="M7" s="101"/>
    </row>
    <row r="8" spans="1:13" x14ac:dyDescent="0.25">
      <c r="A8" s="101"/>
      <c r="B8" s="101"/>
      <c r="C8" s="101"/>
      <c r="D8" s="101"/>
      <c r="E8" s="101"/>
      <c r="F8" s="101"/>
      <c r="G8" s="101"/>
      <c r="H8" s="101"/>
      <c r="I8" s="101"/>
      <c r="J8" s="101"/>
      <c r="K8" s="101"/>
      <c r="L8" s="101"/>
      <c r="M8" s="101"/>
    </row>
    <row r="9" spans="1:13" x14ac:dyDescent="0.25">
      <c r="A9" s="101"/>
      <c r="B9" s="101"/>
      <c r="C9" s="101"/>
      <c r="D9" s="101"/>
      <c r="E9" s="101"/>
      <c r="F9" s="101"/>
      <c r="G9" s="101"/>
      <c r="H9" s="101"/>
      <c r="I9" s="101"/>
      <c r="J9" s="101"/>
      <c r="K9" s="101"/>
      <c r="L9" s="101"/>
      <c r="M9" s="101"/>
    </row>
    <row r="10" spans="1:13" x14ac:dyDescent="0.25">
      <c r="A10" s="101"/>
      <c r="B10" s="101"/>
      <c r="C10" s="101"/>
      <c r="D10" s="101"/>
      <c r="E10" s="101"/>
      <c r="F10" s="101"/>
      <c r="G10" s="101"/>
      <c r="H10" s="101"/>
      <c r="I10" s="101"/>
      <c r="J10" s="101"/>
      <c r="K10" s="101"/>
      <c r="L10" s="101"/>
      <c r="M10" s="101"/>
    </row>
    <row r="11" spans="1:13" x14ac:dyDescent="0.25">
      <c r="A11" s="101"/>
      <c r="B11" s="101"/>
      <c r="C11" s="101"/>
      <c r="D11" s="101"/>
      <c r="E11" s="101"/>
      <c r="F11" s="101"/>
      <c r="G11" s="101"/>
      <c r="H11" s="101"/>
      <c r="I11" s="101"/>
      <c r="J11" s="101"/>
      <c r="K11" s="101"/>
      <c r="L11" s="101"/>
      <c r="M11" s="101"/>
    </row>
    <row r="12" spans="1:13" x14ac:dyDescent="0.25">
      <c r="A12" s="101"/>
      <c r="B12" s="101"/>
      <c r="C12" s="101"/>
      <c r="D12" s="101"/>
      <c r="E12" s="101"/>
      <c r="F12" s="101"/>
      <c r="G12" s="101"/>
      <c r="H12" s="101"/>
      <c r="I12" s="101"/>
      <c r="J12" s="101"/>
    </row>
    <row r="13" spans="1:13" x14ac:dyDescent="0.25">
      <c r="A13" s="15" t="s">
        <v>13</v>
      </c>
      <c r="C13" s="12" t="s">
        <v>238</v>
      </c>
      <c r="D13" s="12">
        <v>100</v>
      </c>
    </row>
    <row r="14" spans="1:13" x14ac:dyDescent="0.25">
      <c r="C14" s="12" t="s">
        <v>248</v>
      </c>
      <c r="D14" s="12">
        <v>170</v>
      </c>
    </row>
    <row r="15" spans="1:13" x14ac:dyDescent="0.25">
      <c r="C15" s="12" t="s">
        <v>249</v>
      </c>
      <c r="D15" s="12">
        <v>8</v>
      </c>
    </row>
    <row r="16" spans="1:13" x14ac:dyDescent="0.25">
      <c r="C16" s="85" t="s">
        <v>250</v>
      </c>
      <c r="D16" s="86">
        <v>0.95</v>
      </c>
      <c r="E16" s="5">
        <f>_xlfn.CONFIDENCE.NORM(D16,D15,D13)</f>
        <v>5.0165422354571082E-2</v>
      </c>
    </row>
    <row r="18" spans="1:11" ht="15" customHeight="1" x14ac:dyDescent="0.25">
      <c r="A18" s="101" t="s">
        <v>251</v>
      </c>
      <c r="B18" s="101"/>
      <c r="C18" s="101"/>
      <c r="D18" s="101"/>
      <c r="E18" s="101"/>
      <c r="F18" s="101"/>
      <c r="G18" s="101"/>
      <c r="H18" s="101"/>
      <c r="I18" s="101"/>
      <c r="J18" s="101"/>
      <c r="K18" s="101"/>
    </row>
    <row r="19" spans="1:11" x14ac:dyDescent="0.25">
      <c r="A19" s="101"/>
      <c r="B19" s="101"/>
      <c r="C19" s="101"/>
      <c r="D19" s="101"/>
      <c r="E19" s="101"/>
      <c r="F19" s="101"/>
      <c r="G19" s="101"/>
      <c r="H19" s="101"/>
      <c r="I19" s="101"/>
      <c r="J19" s="101"/>
      <c r="K19" s="101"/>
    </row>
    <row r="20" spans="1:11" x14ac:dyDescent="0.25">
      <c r="A20" s="101"/>
      <c r="B20" s="101"/>
      <c r="C20" s="101"/>
      <c r="D20" s="101"/>
      <c r="E20" s="101"/>
      <c r="F20" s="101"/>
      <c r="G20" s="101"/>
      <c r="H20" s="101"/>
      <c r="I20" s="101"/>
      <c r="J20" s="101"/>
      <c r="K20" s="101"/>
    </row>
    <row r="21" spans="1:11" x14ac:dyDescent="0.25">
      <c r="A21" s="101"/>
      <c r="B21" s="101"/>
      <c r="C21" s="101"/>
      <c r="D21" s="101"/>
      <c r="E21" s="101"/>
      <c r="F21" s="101"/>
      <c r="G21" s="101"/>
      <c r="H21" s="101"/>
      <c r="I21" s="101"/>
      <c r="J21" s="101"/>
      <c r="K21" s="101"/>
    </row>
    <row r="22" spans="1:11" x14ac:dyDescent="0.25">
      <c r="A22" s="101"/>
      <c r="B22" s="101"/>
      <c r="C22" s="101"/>
      <c r="D22" s="101"/>
      <c r="E22" s="101"/>
      <c r="F22" s="101"/>
      <c r="G22" s="101"/>
      <c r="H22" s="101"/>
      <c r="I22" s="101"/>
      <c r="J22" s="101"/>
      <c r="K22" s="101"/>
    </row>
    <row r="23" spans="1:11" x14ac:dyDescent="0.25">
      <c r="A23" s="101"/>
      <c r="B23" s="101"/>
      <c r="C23" s="101"/>
      <c r="D23" s="101"/>
      <c r="E23" s="101"/>
      <c r="F23" s="101"/>
      <c r="G23" s="101"/>
      <c r="H23" s="101"/>
      <c r="I23" s="101"/>
      <c r="J23" s="101"/>
      <c r="K23" s="101"/>
    </row>
    <row r="24" spans="1:11" x14ac:dyDescent="0.25">
      <c r="A24" s="15" t="s">
        <v>13</v>
      </c>
      <c r="C24" s="12" t="s">
        <v>238</v>
      </c>
      <c r="D24" s="12"/>
      <c r="E24" s="12">
        <v>500</v>
      </c>
    </row>
    <row r="25" spans="1:11" x14ac:dyDescent="0.25">
      <c r="C25" s="12" t="s">
        <v>236</v>
      </c>
      <c r="D25" s="12"/>
      <c r="E25" s="12">
        <v>320</v>
      </c>
    </row>
    <row r="26" spans="1:11" x14ac:dyDescent="0.25">
      <c r="C26" s="12" t="s">
        <v>250</v>
      </c>
      <c r="D26" s="12"/>
      <c r="E26" s="86">
        <v>0.9</v>
      </c>
      <c r="F26">
        <f>_xlfn.NORM.S.INV(0.1)</f>
        <v>-1.2815515655446006</v>
      </c>
    </row>
  </sheetData>
  <mergeCells count="5">
    <mergeCell ref="A12:J12"/>
    <mergeCell ref="C2:L2"/>
    <mergeCell ref="E4:I4"/>
    <mergeCell ref="A6:M11"/>
    <mergeCell ref="A18:K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3E4CB-8B48-48CD-BA3A-DAB2CC326387}">
  <dimension ref="A2:O33"/>
  <sheetViews>
    <sheetView topLeftCell="A6" workbookViewId="0">
      <selection activeCell="J28" sqref="J28"/>
    </sheetView>
  </sheetViews>
  <sheetFormatPr defaultRowHeight="15" x14ac:dyDescent="0.25"/>
  <sheetData>
    <row r="2" spans="1:15" ht="20.25" x14ac:dyDescent="0.25">
      <c r="C2" s="95" t="s">
        <v>348</v>
      </c>
      <c r="D2" s="96"/>
      <c r="E2" s="96"/>
      <c r="F2" s="96"/>
      <c r="G2" s="97"/>
    </row>
    <row r="4" spans="1:15" ht="15" customHeight="1" x14ac:dyDescent="0.25">
      <c r="A4" s="101" t="s">
        <v>252</v>
      </c>
      <c r="B4" s="101"/>
      <c r="C4" s="101"/>
      <c r="D4" s="101"/>
      <c r="E4" s="101"/>
      <c r="F4" s="101"/>
      <c r="G4" s="101"/>
      <c r="H4" s="101"/>
      <c r="I4" s="101"/>
      <c r="J4" s="101"/>
      <c r="K4" s="101"/>
      <c r="L4" s="101"/>
      <c r="M4" s="101"/>
      <c r="N4" s="101"/>
      <c r="O4" s="101"/>
    </row>
    <row r="5" spans="1:15" x14ac:dyDescent="0.25">
      <c r="A5" s="101"/>
      <c r="B5" s="101"/>
      <c r="C5" s="101"/>
      <c r="D5" s="101"/>
      <c r="E5" s="101"/>
      <c r="F5" s="101"/>
      <c r="G5" s="101"/>
      <c r="H5" s="101"/>
      <c r="I5" s="101"/>
      <c r="J5" s="101"/>
      <c r="K5" s="101"/>
      <c r="L5" s="101"/>
      <c r="M5" s="101"/>
      <c r="N5" s="101"/>
      <c r="O5" s="101"/>
    </row>
    <row r="6" spans="1:15" x14ac:dyDescent="0.25">
      <c r="A6" s="101"/>
      <c r="B6" s="101"/>
      <c r="C6" s="101"/>
      <c r="D6" s="101"/>
      <c r="E6" s="101"/>
      <c r="F6" s="101"/>
      <c r="G6" s="101"/>
      <c r="H6" s="101"/>
      <c r="I6" s="101"/>
      <c r="J6" s="101"/>
      <c r="K6" s="101"/>
      <c r="L6" s="101"/>
      <c r="M6" s="101"/>
      <c r="N6" s="101"/>
      <c r="O6" s="101"/>
    </row>
    <row r="7" spans="1:15" x14ac:dyDescent="0.25">
      <c r="A7" s="101"/>
      <c r="B7" s="101"/>
      <c r="C7" s="101"/>
      <c r="D7" s="101"/>
      <c r="E7" s="101"/>
      <c r="F7" s="101"/>
      <c r="G7" s="101"/>
      <c r="H7" s="101"/>
      <c r="I7" s="101"/>
      <c r="J7" s="101"/>
      <c r="K7" s="101"/>
      <c r="L7" s="101"/>
      <c r="M7" s="101"/>
      <c r="N7" s="101"/>
      <c r="O7" s="101"/>
    </row>
    <row r="8" spans="1:15" x14ac:dyDescent="0.25">
      <c r="A8" s="101"/>
      <c r="B8" s="101"/>
      <c r="C8" s="101"/>
      <c r="D8" s="101"/>
      <c r="E8" s="101"/>
      <c r="F8" s="101"/>
      <c r="G8" s="101"/>
      <c r="H8" s="101"/>
      <c r="I8" s="101"/>
      <c r="J8" s="101"/>
      <c r="K8" s="101"/>
      <c r="L8" s="101"/>
      <c r="M8" s="101"/>
      <c r="N8" s="101"/>
      <c r="O8" s="101"/>
    </row>
    <row r="9" spans="1:15" x14ac:dyDescent="0.25">
      <c r="A9" s="101"/>
      <c r="B9" s="101"/>
      <c r="C9" s="101"/>
      <c r="D9" s="101"/>
      <c r="E9" s="101"/>
      <c r="F9" s="101"/>
      <c r="G9" s="101"/>
      <c r="H9" s="101"/>
      <c r="I9" s="101"/>
      <c r="J9" s="101"/>
      <c r="K9" s="101"/>
      <c r="L9" s="101"/>
      <c r="M9" s="101"/>
      <c r="N9" s="101"/>
      <c r="O9" s="101"/>
    </row>
    <row r="10" spans="1:15" x14ac:dyDescent="0.25">
      <c r="A10" s="15" t="s">
        <v>13</v>
      </c>
      <c r="B10" t="s">
        <v>253</v>
      </c>
    </row>
    <row r="11" spans="1:15" x14ac:dyDescent="0.25">
      <c r="D11" t="s">
        <v>254</v>
      </c>
    </row>
    <row r="13" spans="1:15" x14ac:dyDescent="0.25">
      <c r="B13" t="s">
        <v>255</v>
      </c>
    </row>
    <row r="16" spans="1:15" ht="15" customHeight="1" x14ac:dyDescent="0.25">
      <c r="A16" s="101" t="s">
        <v>256</v>
      </c>
      <c r="B16" s="101"/>
      <c r="C16" s="101"/>
      <c r="D16" s="101"/>
      <c r="E16" s="101"/>
      <c r="F16" s="101"/>
      <c r="G16" s="101"/>
      <c r="H16" s="101"/>
      <c r="I16" s="101"/>
      <c r="J16" s="101"/>
      <c r="K16" s="101"/>
      <c r="L16" s="101"/>
      <c r="M16" s="101"/>
      <c r="N16" s="101"/>
      <c r="O16" s="101"/>
    </row>
    <row r="17" spans="1:15" x14ac:dyDescent="0.25">
      <c r="A17" s="101"/>
      <c r="B17" s="101"/>
      <c r="C17" s="101"/>
      <c r="D17" s="101"/>
      <c r="E17" s="101"/>
      <c r="F17" s="101"/>
      <c r="G17" s="101"/>
      <c r="H17" s="101"/>
      <c r="I17" s="101"/>
      <c r="J17" s="101"/>
      <c r="K17" s="101"/>
      <c r="L17" s="101"/>
      <c r="M17" s="101"/>
      <c r="N17" s="101"/>
      <c r="O17" s="101"/>
    </row>
    <row r="18" spans="1:15" x14ac:dyDescent="0.25">
      <c r="A18" s="101"/>
      <c r="B18" s="101"/>
      <c r="C18" s="101"/>
      <c r="D18" s="101"/>
      <c r="E18" s="101"/>
      <c r="F18" s="101"/>
      <c r="G18" s="101"/>
      <c r="H18" s="101"/>
      <c r="I18" s="101"/>
      <c r="J18" s="101"/>
      <c r="K18" s="101"/>
      <c r="L18" s="101"/>
      <c r="M18" s="101"/>
      <c r="N18" s="101"/>
      <c r="O18" s="101"/>
    </row>
    <row r="19" spans="1:15" x14ac:dyDescent="0.25">
      <c r="A19" s="101"/>
      <c r="B19" s="101"/>
      <c r="C19" s="101"/>
      <c r="D19" s="101"/>
      <c r="E19" s="101"/>
      <c r="F19" s="101"/>
      <c r="G19" s="101"/>
      <c r="H19" s="101"/>
      <c r="I19" s="101"/>
      <c r="J19" s="101"/>
      <c r="K19" s="101"/>
      <c r="L19" s="101"/>
      <c r="M19" s="101"/>
      <c r="N19" s="101"/>
      <c r="O19" s="101"/>
    </row>
    <row r="20" spans="1:15" x14ac:dyDescent="0.25">
      <c r="A20" s="101"/>
      <c r="B20" s="101"/>
      <c r="C20" s="101"/>
      <c r="D20" s="101"/>
      <c r="E20" s="101"/>
      <c r="F20" s="101"/>
      <c r="G20" s="101"/>
      <c r="H20" s="101"/>
      <c r="I20" s="101"/>
      <c r="J20" s="101"/>
      <c r="K20" s="101"/>
      <c r="L20" s="101"/>
      <c r="M20" s="101"/>
      <c r="N20" s="101"/>
      <c r="O20" s="101"/>
    </row>
    <row r="21" spans="1:15" x14ac:dyDescent="0.25">
      <c r="A21" s="101"/>
      <c r="B21" s="101"/>
      <c r="C21" s="101"/>
      <c r="D21" s="101"/>
      <c r="E21" s="101"/>
      <c r="F21" s="101"/>
      <c r="G21" s="101"/>
      <c r="H21" s="101"/>
      <c r="I21" s="101"/>
      <c r="J21" s="101"/>
      <c r="K21" s="101"/>
      <c r="L21" s="101"/>
      <c r="M21" s="101"/>
      <c r="N21" s="101"/>
      <c r="O21" s="101"/>
    </row>
    <row r="22" spans="1:15" x14ac:dyDescent="0.25">
      <c r="A22" s="15" t="s">
        <v>13</v>
      </c>
      <c r="C22" t="s">
        <v>257</v>
      </c>
      <c r="F22">
        <v>500</v>
      </c>
    </row>
    <row r="23" spans="1:15" x14ac:dyDescent="0.25">
      <c r="C23" t="s">
        <v>258</v>
      </c>
      <c r="F23">
        <v>510</v>
      </c>
    </row>
    <row r="24" spans="1:15" x14ac:dyDescent="0.25">
      <c r="C24" t="s">
        <v>259</v>
      </c>
    </row>
    <row r="25" spans="1:15" x14ac:dyDescent="0.25">
      <c r="C25" t="s">
        <v>260</v>
      </c>
      <c r="F25">
        <v>20</v>
      </c>
    </row>
    <row r="26" spans="1:15" x14ac:dyDescent="0.25">
      <c r="C26" t="s">
        <v>261</v>
      </c>
      <c r="F26">
        <v>25</v>
      </c>
    </row>
    <row r="27" spans="1:15" x14ac:dyDescent="0.25">
      <c r="D27" t="s">
        <v>262</v>
      </c>
      <c r="F27">
        <v>0.05</v>
      </c>
    </row>
    <row r="29" spans="1:15" x14ac:dyDescent="0.25">
      <c r="D29" t="s">
        <v>263</v>
      </c>
      <c r="F29">
        <f>_xlfn.NORM.S.INV(0.025)</f>
        <v>-1.9599639845400538</v>
      </c>
    </row>
    <row r="30" spans="1:15" x14ac:dyDescent="0.25">
      <c r="D30" t="s">
        <v>264</v>
      </c>
    </row>
    <row r="31" spans="1:15" x14ac:dyDescent="0.25">
      <c r="C31" s="132" t="s">
        <v>265</v>
      </c>
      <c r="D31" s="133"/>
      <c r="E31" s="133"/>
      <c r="F31" s="133"/>
      <c r="G31" s="133"/>
      <c r="H31" s="134"/>
    </row>
    <row r="33" spans="1:11" x14ac:dyDescent="0.25">
      <c r="A33" s="52"/>
      <c r="B33" s="52"/>
      <c r="C33" s="52"/>
      <c r="D33" s="52"/>
      <c r="E33" s="52"/>
      <c r="F33" s="52"/>
      <c r="G33" s="52"/>
      <c r="H33" s="52"/>
      <c r="I33" s="52"/>
      <c r="J33" s="52"/>
      <c r="K33" s="52"/>
    </row>
  </sheetData>
  <mergeCells count="4">
    <mergeCell ref="C2:G2"/>
    <mergeCell ref="C31:H31"/>
    <mergeCell ref="A16:O21"/>
    <mergeCell ref="A4:O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F291E-D296-433C-AD11-254652C8CC49}">
  <dimension ref="A2:S147"/>
  <sheetViews>
    <sheetView workbookViewId="0">
      <selection activeCell="G16" sqref="G16"/>
    </sheetView>
  </sheetViews>
  <sheetFormatPr defaultRowHeight="15" x14ac:dyDescent="0.25"/>
  <cols>
    <col min="3" max="3" width="10.28515625" customWidth="1"/>
    <col min="4" max="4" width="11.28515625" customWidth="1"/>
    <col min="5" max="5" width="11.140625" customWidth="1"/>
    <col min="6" max="6" width="10" customWidth="1"/>
    <col min="7" max="7" width="12.7109375" customWidth="1"/>
  </cols>
  <sheetData>
    <row r="2" spans="1:10" ht="23.25" x14ac:dyDescent="0.35">
      <c r="A2" s="3"/>
      <c r="C2" s="120" t="s">
        <v>30</v>
      </c>
      <c r="D2" s="121"/>
      <c r="E2" s="121"/>
      <c r="F2" s="121"/>
      <c r="G2" s="121"/>
      <c r="H2" s="121"/>
      <c r="I2" s="122"/>
    </row>
    <row r="4" spans="1:10" x14ac:dyDescent="0.25">
      <c r="A4" s="118" t="s">
        <v>31</v>
      </c>
      <c r="B4" s="118"/>
      <c r="C4" s="118"/>
      <c r="D4" s="118"/>
      <c r="E4" s="118"/>
      <c r="F4" s="118"/>
      <c r="G4" s="118"/>
      <c r="H4" s="118"/>
      <c r="I4" s="118"/>
    </row>
    <row r="5" spans="1:10" x14ac:dyDescent="0.25">
      <c r="A5" s="119" t="s">
        <v>368</v>
      </c>
      <c r="B5" s="119"/>
      <c r="C5" s="119"/>
      <c r="D5" s="119"/>
      <c r="E5" s="119"/>
      <c r="F5" s="119"/>
      <c r="G5" s="119"/>
      <c r="H5" s="119"/>
      <c r="I5" s="119"/>
      <c r="J5" s="119"/>
    </row>
    <row r="6" spans="1:10" x14ac:dyDescent="0.25">
      <c r="B6" t="s">
        <v>18</v>
      </c>
    </row>
    <row r="7" spans="1:10" x14ac:dyDescent="0.25">
      <c r="B7" t="s">
        <v>32</v>
      </c>
    </row>
    <row r="8" spans="1:10" x14ac:dyDescent="0.25">
      <c r="B8" s="93" t="s">
        <v>33</v>
      </c>
      <c r="C8" s="93"/>
      <c r="D8" s="20">
        <v>120</v>
      </c>
    </row>
    <row r="9" spans="1:10" x14ac:dyDescent="0.25">
      <c r="B9" s="93" t="s">
        <v>34</v>
      </c>
      <c r="C9" s="93"/>
      <c r="D9" s="20">
        <v>110</v>
      </c>
    </row>
    <row r="10" spans="1:10" x14ac:dyDescent="0.25">
      <c r="B10" s="93" t="s">
        <v>35</v>
      </c>
      <c r="C10" s="93"/>
      <c r="D10" s="20">
        <v>130</v>
      </c>
    </row>
    <row r="11" spans="1:10" x14ac:dyDescent="0.25">
      <c r="B11" s="93" t="s">
        <v>36</v>
      </c>
      <c r="C11" s="93"/>
      <c r="D11" s="20">
        <v>115</v>
      </c>
    </row>
    <row r="12" spans="1:10" x14ac:dyDescent="0.25">
      <c r="B12" s="93" t="s">
        <v>37</v>
      </c>
      <c r="C12" s="93"/>
      <c r="D12" s="20">
        <v>125</v>
      </c>
    </row>
    <row r="13" spans="1:10" x14ac:dyDescent="0.25">
      <c r="B13" s="93" t="s">
        <v>38</v>
      </c>
      <c r="C13" s="93"/>
      <c r="D13" s="20">
        <v>105</v>
      </c>
    </row>
    <row r="14" spans="1:10" x14ac:dyDescent="0.25">
      <c r="B14" s="93" t="s">
        <v>39</v>
      </c>
      <c r="C14" s="93"/>
      <c r="D14" s="20">
        <v>135</v>
      </c>
    </row>
    <row r="15" spans="1:10" x14ac:dyDescent="0.25">
      <c r="B15" s="93" t="s">
        <v>40</v>
      </c>
      <c r="C15" s="93"/>
      <c r="D15" s="20">
        <v>115</v>
      </c>
    </row>
    <row r="16" spans="1:10" x14ac:dyDescent="0.25">
      <c r="B16" s="93" t="s">
        <v>41</v>
      </c>
      <c r="C16" s="93"/>
      <c r="D16" s="20">
        <v>125</v>
      </c>
    </row>
    <row r="17" spans="1:17" x14ac:dyDescent="0.25">
      <c r="B17" s="93" t="s">
        <v>42</v>
      </c>
      <c r="C17" s="93"/>
      <c r="D17" s="20">
        <v>140</v>
      </c>
    </row>
    <row r="19" spans="1:17" x14ac:dyDescent="0.25">
      <c r="B19" s="1" t="s">
        <v>20</v>
      </c>
    </row>
    <row r="20" spans="1:17" x14ac:dyDescent="0.25">
      <c r="B20" t="s">
        <v>43</v>
      </c>
    </row>
    <row r="21" spans="1:17" x14ac:dyDescent="0.25">
      <c r="A21" s="2" t="s">
        <v>13</v>
      </c>
      <c r="B21" s="4" t="s">
        <v>46</v>
      </c>
      <c r="C21" s="92">
        <f>MAX(D8:D17)-MIN(D8:D17)</f>
        <v>35</v>
      </c>
    </row>
    <row r="23" spans="1:17" x14ac:dyDescent="0.25">
      <c r="B23" t="s">
        <v>44</v>
      </c>
    </row>
    <row r="24" spans="1:17" x14ac:dyDescent="0.25">
      <c r="A24" s="2" t="s">
        <v>13</v>
      </c>
      <c r="B24" s="4" t="s">
        <v>47</v>
      </c>
      <c r="C24" s="5">
        <f>_xlfn.VAR.S(D8:D17)</f>
        <v>123.33333333333333</v>
      </c>
    </row>
    <row r="26" spans="1:17" x14ac:dyDescent="0.25">
      <c r="B26" t="s">
        <v>45</v>
      </c>
    </row>
    <row r="27" spans="1:17" x14ac:dyDescent="0.25">
      <c r="A27" s="2" t="s">
        <v>13</v>
      </c>
      <c r="B27" s="4" t="s">
        <v>48</v>
      </c>
      <c r="C27" s="6"/>
      <c r="D27" s="5">
        <f>_xlfn.STDEV.S(D8:D17)</f>
        <v>11.105554165971787</v>
      </c>
    </row>
    <row r="30" spans="1:17" x14ac:dyDescent="0.25">
      <c r="A30" s="155" t="s">
        <v>332</v>
      </c>
      <c r="B30" s="155"/>
      <c r="C30" s="155"/>
      <c r="D30" s="155"/>
      <c r="E30" s="155"/>
      <c r="F30" s="155"/>
      <c r="G30" s="155"/>
      <c r="H30" s="155"/>
      <c r="I30" s="155"/>
      <c r="J30" s="155"/>
      <c r="K30" s="155"/>
      <c r="L30" s="155"/>
      <c r="M30" s="155"/>
      <c r="N30" s="155"/>
      <c r="O30" s="155"/>
      <c r="P30" s="155"/>
      <c r="Q30" s="155"/>
    </row>
    <row r="31" spans="1:17" ht="16.5" x14ac:dyDescent="0.25">
      <c r="A31" s="7"/>
    </row>
    <row r="32" spans="1:17" x14ac:dyDescent="0.25">
      <c r="A32" s="8" t="s">
        <v>18</v>
      </c>
    </row>
    <row r="33" spans="1:11" x14ac:dyDescent="0.25">
      <c r="A33" s="8" t="s">
        <v>49</v>
      </c>
      <c r="B33" s="1"/>
      <c r="C33" s="1"/>
    </row>
    <row r="34" spans="1:11" x14ac:dyDescent="0.25">
      <c r="B34" s="149" t="s">
        <v>105</v>
      </c>
      <c r="C34" s="150"/>
      <c r="D34" s="150"/>
      <c r="E34" s="150"/>
      <c r="F34" s="150"/>
      <c r="G34" s="150"/>
      <c r="H34" s="150"/>
      <c r="I34" s="150"/>
      <c r="J34" s="150"/>
      <c r="K34" s="151"/>
    </row>
    <row r="35" spans="1:11" x14ac:dyDescent="0.25">
      <c r="B35" s="20">
        <v>500</v>
      </c>
      <c r="C35" s="20">
        <v>700</v>
      </c>
      <c r="D35" s="20">
        <v>400</v>
      </c>
      <c r="E35" s="20">
        <v>600</v>
      </c>
      <c r="F35" s="20">
        <v>550</v>
      </c>
      <c r="G35" s="20">
        <v>750</v>
      </c>
      <c r="H35" s="20">
        <v>650</v>
      </c>
      <c r="I35" s="20">
        <v>500</v>
      </c>
      <c r="J35" s="20">
        <v>600</v>
      </c>
      <c r="K35" s="20">
        <v>550</v>
      </c>
    </row>
    <row r="36" spans="1:11" x14ac:dyDescent="0.25">
      <c r="B36" s="20">
        <v>800</v>
      </c>
      <c r="C36" s="20">
        <v>450</v>
      </c>
      <c r="D36" s="20">
        <v>700</v>
      </c>
      <c r="E36" s="20">
        <v>550</v>
      </c>
      <c r="F36" s="20">
        <v>600</v>
      </c>
      <c r="G36" s="20">
        <v>400</v>
      </c>
      <c r="H36" s="20">
        <v>650</v>
      </c>
      <c r="I36" s="20">
        <v>500</v>
      </c>
      <c r="J36" s="20">
        <v>750</v>
      </c>
      <c r="K36" s="20">
        <v>550</v>
      </c>
    </row>
    <row r="37" spans="1:11" x14ac:dyDescent="0.25">
      <c r="B37" s="20">
        <v>700</v>
      </c>
      <c r="C37" s="20">
        <v>600</v>
      </c>
      <c r="D37" s="20">
        <v>500</v>
      </c>
      <c r="E37" s="20">
        <v>800</v>
      </c>
      <c r="F37" s="20">
        <v>550</v>
      </c>
      <c r="G37" s="20">
        <v>650</v>
      </c>
      <c r="H37" s="20">
        <v>400</v>
      </c>
      <c r="I37" s="20">
        <v>600</v>
      </c>
      <c r="J37" s="20">
        <v>750</v>
      </c>
      <c r="K37" s="20">
        <v>550</v>
      </c>
    </row>
    <row r="38" spans="1:11" x14ac:dyDescent="0.25">
      <c r="K38" s="8"/>
    </row>
    <row r="39" spans="1:11" x14ac:dyDescent="0.25">
      <c r="A39" s="8" t="s">
        <v>50</v>
      </c>
    </row>
    <row r="40" spans="1:11" x14ac:dyDescent="0.25">
      <c r="A40" s="9" t="s">
        <v>51</v>
      </c>
      <c r="K40" s="8"/>
    </row>
    <row r="41" spans="1:11" x14ac:dyDescent="0.25">
      <c r="A41" s="2" t="s">
        <v>13</v>
      </c>
      <c r="B41" s="4" t="s">
        <v>46</v>
      </c>
      <c r="C41" s="5">
        <f>MAX(B35:K37)-MIN(B35:K37)</f>
        <v>400</v>
      </c>
      <c r="K41" s="8"/>
    </row>
    <row r="42" spans="1:11" x14ac:dyDescent="0.25">
      <c r="K42" s="8"/>
    </row>
    <row r="43" spans="1:11" x14ac:dyDescent="0.25">
      <c r="A43" s="9" t="s">
        <v>52</v>
      </c>
    </row>
    <row r="44" spans="1:11" x14ac:dyDescent="0.25">
      <c r="A44" s="2" t="s">
        <v>13</v>
      </c>
      <c r="B44" s="4" t="s">
        <v>47</v>
      </c>
      <c r="C44" s="5">
        <f>_xlfn.VAR.P(B35:K37)</f>
        <v>12725</v>
      </c>
    </row>
    <row r="45" spans="1:11" ht="18" x14ac:dyDescent="0.25">
      <c r="A45" s="10"/>
    </row>
    <row r="46" spans="1:11" x14ac:dyDescent="0.25">
      <c r="A46" s="9" t="s">
        <v>53</v>
      </c>
    </row>
    <row r="47" spans="1:11" x14ac:dyDescent="0.25">
      <c r="A47" s="2" t="s">
        <v>13</v>
      </c>
      <c r="B47" s="4" t="s">
        <v>48</v>
      </c>
      <c r="C47" s="6"/>
      <c r="D47" s="72">
        <f>_xlfn.STDEV.P(B35:K37)</f>
        <v>112.80514172678478</v>
      </c>
      <c r="E47" s="5"/>
    </row>
    <row r="50" spans="1:19" x14ac:dyDescent="0.25">
      <c r="A50" s="154" t="s">
        <v>331</v>
      </c>
      <c r="B50" s="154"/>
      <c r="C50" s="154"/>
      <c r="D50" s="154"/>
      <c r="E50" s="154"/>
      <c r="F50" s="154"/>
      <c r="G50" s="154"/>
      <c r="H50" s="154"/>
      <c r="I50" s="154"/>
      <c r="J50" s="154"/>
      <c r="K50" s="154"/>
      <c r="L50" s="154"/>
      <c r="M50" s="154"/>
      <c r="N50" s="154"/>
      <c r="O50" s="154"/>
      <c r="P50" s="154"/>
      <c r="Q50" s="154"/>
      <c r="R50" s="154"/>
      <c r="S50" s="154"/>
    </row>
    <row r="51" spans="1:19" ht="16.5" x14ac:dyDescent="0.25">
      <c r="A51" s="7"/>
    </row>
    <row r="52" spans="1:19" x14ac:dyDescent="0.25">
      <c r="A52" s="8" t="s">
        <v>18</v>
      </c>
    </row>
    <row r="53" spans="1:19" x14ac:dyDescent="0.25">
      <c r="A53" s="8" t="s">
        <v>54</v>
      </c>
    </row>
    <row r="54" spans="1:19" ht="18" x14ac:dyDescent="0.25">
      <c r="A54" s="10"/>
      <c r="B54" s="116" t="s">
        <v>330</v>
      </c>
      <c r="C54" s="116"/>
      <c r="D54" s="116"/>
      <c r="E54" s="116"/>
      <c r="F54" s="116"/>
      <c r="G54" s="116"/>
      <c r="H54" s="116"/>
      <c r="I54" s="116"/>
      <c r="J54" s="116"/>
      <c r="K54" s="116"/>
    </row>
    <row r="55" spans="1:19" x14ac:dyDescent="0.25">
      <c r="B55" s="20">
        <v>3</v>
      </c>
      <c r="C55" s="20">
        <v>5</v>
      </c>
      <c r="D55" s="20">
        <v>2</v>
      </c>
      <c r="E55" s="20">
        <v>4</v>
      </c>
      <c r="F55" s="20">
        <v>6</v>
      </c>
      <c r="G55" s="20">
        <v>2</v>
      </c>
      <c r="H55" s="20">
        <v>3</v>
      </c>
      <c r="I55" s="20">
        <v>4</v>
      </c>
      <c r="J55" s="20">
        <v>2</v>
      </c>
      <c r="K55" s="20">
        <v>5</v>
      </c>
    </row>
    <row r="56" spans="1:19" x14ac:dyDescent="0.25">
      <c r="B56" s="20">
        <v>7</v>
      </c>
      <c r="C56" s="20">
        <v>2</v>
      </c>
      <c r="D56" s="20">
        <v>3</v>
      </c>
      <c r="E56" s="20">
        <v>4</v>
      </c>
      <c r="F56" s="20">
        <v>2</v>
      </c>
      <c r="G56" s="20">
        <v>4</v>
      </c>
      <c r="H56" s="20">
        <v>2</v>
      </c>
      <c r="I56" s="20">
        <v>3</v>
      </c>
      <c r="J56" s="20">
        <v>5</v>
      </c>
      <c r="K56" s="20">
        <v>6</v>
      </c>
      <c r="N56" s="8"/>
    </row>
    <row r="57" spans="1:19" x14ac:dyDescent="0.25">
      <c r="B57" s="20">
        <v>3</v>
      </c>
      <c r="C57" s="20">
        <v>2</v>
      </c>
      <c r="D57" s="20">
        <v>1</v>
      </c>
      <c r="E57" s="20">
        <v>4</v>
      </c>
      <c r="F57" s="20">
        <v>2</v>
      </c>
      <c r="G57" s="20">
        <v>4</v>
      </c>
      <c r="H57" s="20">
        <v>5</v>
      </c>
      <c r="I57" s="20">
        <v>3</v>
      </c>
      <c r="J57" s="20">
        <v>2</v>
      </c>
      <c r="K57" s="20">
        <v>7</v>
      </c>
      <c r="N57" s="8"/>
    </row>
    <row r="58" spans="1:19" x14ac:dyDescent="0.25">
      <c r="B58" s="20">
        <v>2</v>
      </c>
      <c r="C58" s="20">
        <v>3</v>
      </c>
      <c r="D58" s="20">
        <v>4</v>
      </c>
      <c r="E58" s="20">
        <v>5</v>
      </c>
      <c r="F58" s="20">
        <v>1</v>
      </c>
      <c r="G58" s="20">
        <v>6</v>
      </c>
      <c r="H58" s="20">
        <v>2</v>
      </c>
      <c r="I58" s="20">
        <v>4</v>
      </c>
      <c r="J58" s="20">
        <v>3</v>
      </c>
      <c r="K58" s="20">
        <v>5</v>
      </c>
      <c r="N58" s="8"/>
    </row>
    <row r="59" spans="1:19" x14ac:dyDescent="0.25">
      <c r="B59" s="20">
        <v>3</v>
      </c>
      <c r="C59" s="20">
        <v>2</v>
      </c>
      <c r="D59" s="20">
        <v>4</v>
      </c>
      <c r="E59" s="20">
        <v>2</v>
      </c>
      <c r="F59" s="20">
        <v>6</v>
      </c>
      <c r="G59" s="20">
        <v>3</v>
      </c>
      <c r="H59" s="20">
        <v>2</v>
      </c>
      <c r="I59" s="20">
        <v>4</v>
      </c>
      <c r="J59" s="20">
        <v>5</v>
      </c>
      <c r="K59" s="20">
        <v>3</v>
      </c>
      <c r="N59" s="8"/>
    </row>
    <row r="60" spans="1:19" x14ac:dyDescent="0.25">
      <c r="A60" s="8" t="s">
        <v>50</v>
      </c>
      <c r="N60" s="8"/>
    </row>
    <row r="61" spans="1:19" x14ac:dyDescent="0.25">
      <c r="A61" s="9" t="s">
        <v>55</v>
      </c>
    </row>
    <row r="62" spans="1:19" x14ac:dyDescent="0.25">
      <c r="A62" s="2" t="s">
        <v>13</v>
      </c>
      <c r="B62" s="4" t="s">
        <v>46</v>
      </c>
      <c r="C62" s="20">
        <f>MAX(B55:K59)-MIN(B55:K59)</f>
        <v>6</v>
      </c>
    </row>
    <row r="63" spans="1:19" ht="18" x14ac:dyDescent="0.25">
      <c r="A63" s="10"/>
    </row>
    <row r="64" spans="1:19" x14ac:dyDescent="0.25">
      <c r="A64" s="9" t="s">
        <v>56</v>
      </c>
    </row>
    <row r="65" spans="1:17" x14ac:dyDescent="0.25">
      <c r="A65" s="2" t="s">
        <v>13</v>
      </c>
      <c r="B65" s="4" t="s">
        <v>47</v>
      </c>
      <c r="C65" s="12">
        <f>_xlfn.VAR.S(B55:K59)</f>
        <v>2.3363265306122454</v>
      </c>
    </row>
    <row r="66" spans="1:17" ht="18" x14ac:dyDescent="0.25">
      <c r="A66" s="10"/>
    </row>
    <row r="67" spans="1:17" x14ac:dyDescent="0.25">
      <c r="A67" s="9" t="s">
        <v>57</v>
      </c>
    </row>
    <row r="68" spans="1:17" x14ac:dyDescent="0.25">
      <c r="A68" s="2" t="s">
        <v>13</v>
      </c>
      <c r="B68" s="4" t="s">
        <v>48</v>
      </c>
      <c r="C68" s="6"/>
      <c r="D68" s="12">
        <f>_xlfn.STDEV.S(B55:K59)</f>
        <v>1.5285046714394579</v>
      </c>
    </row>
    <row r="70" spans="1:17" x14ac:dyDescent="0.25">
      <c r="D70" s="1"/>
      <c r="E70" s="1"/>
    </row>
    <row r="71" spans="1:17" x14ac:dyDescent="0.25">
      <c r="A71" s="154" t="s">
        <v>329</v>
      </c>
      <c r="B71" s="154"/>
      <c r="C71" s="154"/>
      <c r="D71" s="154"/>
      <c r="E71" s="154"/>
      <c r="F71" s="154"/>
      <c r="G71" s="154"/>
      <c r="H71" s="154"/>
      <c r="I71" s="154"/>
      <c r="J71" s="154"/>
      <c r="K71" s="154"/>
      <c r="L71" s="154"/>
      <c r="M71" s="154"/>
      <c r="N71" s="154"/>
      <c r="O71" s="154"/>
    </row>
    <row r="72" spans="1:17" x14ac:dyDescent="0.25">
      <c r="B72" s="8" t="s">
        <v>18</v>
      </c>
      <c r="D72" s="1"/>
      <c r="E72" s="1"/>
    </row>
    <row r="73" spans="1:17" x14ac:dyDescent="0.25">
      <c r="B73" s="8" t="s">
        <v>58</v>
      </c>
      <c r="D73" s="1"/>
      <c r="E73" s="1"/>
    </row>
    <row r="74" spans="1:17" x14ac:dyDescent="0.25">
      <c r="B74" s="8"/>
      <c r="D74" s="1"/>
      <c r="E74" s="1"/>
    </row>
    <row r="75" spans="1:17" x14ac:dyDescent="0.25">
      <c r="A75" s="20" t="s">
        <v>328</v>
      </c>
      <c r="B75" s="29">
        <v>1</v>
      </c>
      <c r="C75" s="20">
        <v>2</v>
      </c>
      <c r="D75" s="20">
        <v>3</v>
      </c>
      <c r="E75" s="20">
        <v>4</v>
      </c>
      <c r="F75" s="20">
        <v>5</v>
      </c>
      <c r="G75" s="20">
        <v>8</v>
      </c>
      <c r="H75" s="20">
        <v>7</v>
      </c>
      <c r="I75" s="20">
        <v>8</v>
      </c>
      <c r="J75" s="20">
        <v>9</v>
      </c>
      <c r="K75" s="20">
        <v>10</v>
      </c>
      <c r="L75" s="20">
        <v>11</v>
      </c>
      <c r="M75" s="20">
        <v>12</v>
      </c>
      <c r="N75" s="34"/>
      <c r="O75" s="34"/>
      <c r="P75" s="34"/>
      <c r="Q75" s="34"/>
    </row>
    <row r="76" spans="1:17" x14ac:dyDescent="0.25">
      <c r="A76" s="20" t="s">
        <v>327</v>
      </c>
      <c r="B76" s="20">
        <v>120</v>
      </c>
      <c r="C76" s="20">
        <v>150</v>
      </c>
      <c r="D76" s="20">
        <v>110</v>
      </c>
      <c r="E76" s="20">
        <v>135</v>
      </c>
      <c r="F76" s="20">
        <v>125</v>
      </c>
      <c r="G76" s="20">
        <v>140</v>
      </c>
      <c r="H76" s="20">
        <v>130</v>
      </c>
      <c r="I76" s="20">
        <v>155</v>
      </c>
      <c r="J76" s="20">
        <v>115</v>
      </c>
      <c r="K76" s="20">
        <v>145</v>
      </c>
      <c r="L76" s="20">
        <v>135</v>
      </c>
      <c r="M76" s="20">
        <v>130</v>
      </c>
      <c r="N76" s="34"/>
      <c r="O76" s="34"/>
      <c r="P76" s="34"/>
      <c r="Q76" s="34"/>
    </row>
    <row r="78" spans="1:17" x14ac:dyDescent="0.25">
      <c r="A78" s="8" t="s">
        <v>50</v>
      </c>
      <c r="N78" s="8"/>
    </row>
    <row r="79" spans="1:17" ht="18" x14ac:dyDescent="0.25">
      <c r="A79" s="9" t="s">
        <v>59</v>
      </c>
      <c r="N79" s="10"/>
    </row>
    <row r="80" spans="1:17" ht="18" x14ac:dyDescent="0.25">
      <c r="A80" s="2" t="s">
        <v>13</v>
      </c>
      <c r="B80" s="14">
        <f>AVERAGE(B76:M76)</f>
        <v>132.5</v>
      </c>
      <c r="N80" s="10"/>
    </row>
    <row r="81" spans="1:16" ht="18" x14ac:dyDescent="0.25">
      <c r="A81" s="9"/>
      <c r="N81" s="10"/>
    </row>
    <row r="82" spans="1:16" x14ac:dyDescent="0.25">
      <c r="A82" s="9" t="s">
        <v>60</v>
      </c>
    </row>
    <row r="83" spans="1:16" x14ac:dyDescent="0.25">
      <c r="A83" s="2" t="s">
        <v>13</v>
      </c>
      <c r="B83" s="12">
        <f>MAX(B76:M76)-MIN(B76:M76)</f>
        <v>45</v>
      </c>
    </row>
    <row r="86" spans="1:16" x14ac:dyDescent="0.25">
      <c r="A86" s="154" t="s">
        <v>326</v>
      </c>
      <c r="B86" s="154"/>
      <c r="C86" s="154"/>
      <c r="D86" s="154"/>
      <c r="E86" s="154"/>
      <c r="F86" s="154"/>
      <c r="G86" s="154"/>
      <c r="H86" s="154"/>
      <c r="I86" s="154"/>
      <c r="J86" s="154"/>
      <c r="K86" s="154"/>
      <c r="L86" s="154"/>
      <c r="M86" s="154"/>
      <c r="N86" s="154"/>
      <c r="O86" s="154"/>
      <c r="P86" s="154"/>
    </row>
    <row r="87" spans="1:16" ht="16.5" x14ac:dyDescent="0.25">
      <c r="A87" s="7"/>
    </row>
    <row r="88" spans="1:16" x14ac:dyDescent="0.25">
      <c r="A88" s="8" t="s">
        <v>18</v>
      </c>
    </row>
    <row r="89" spans="1:16" x14ac:dyDescent="0.25">
      <c r="A89" s="8" t="s">
        <v>61</v>
      </c>
    </row>
    <row r="90" spans="1:16" ht="18" x14ac:dyDescent="0.25">
      <c r="A90" s="10"/>
      <c r="B90" s="20">
        <v>8</v>
      </c>
      <c r="C90" s="20">
        <v>7</v>
      </c>
      <c r="D90" s="20">
        <v>9</v>
      </c>
      <c r="E90" s="20">
        <v>6</v>
      </c>
      <c r="F90" s="20">
        <v>7</v>
      </c>
      <c r="G90" s="20">
        <v>8</v>
      </c>
      <c r="H90" s="20">
        <v>9</v>
      </c>
      <c r="I90" s="20">
        <v>8</v>
      </c>
      <c r="J90" s="20">
        <v>7</v>
      </c>
      <c r="K90" s="20">
        <v>6</v>
      </c>
    </row>
    <row r="91" spans="1:16" x14ac:dyDescent="0.25">
      <c r="B91" s="20">
        <v>8</v>
      </c>
      <c r="C91" s="20">
        <v>9</v>
      </c>
      <c r="D91" s="20">
        <v>7</v>
      </c>
      <c r="E91" s="20">
        <v>8</v>
      </c>
      <c r="F91" s="20">
        <v>7</v>
      </c>
      <c r="G91" s="20">
        <v>6</v>
      </c>
      <c r="H91" s="20">
        <v>8</v>
      </c>
      <c r="I91" s="20">
        <v>9</v>
      </c>
      <c r="J91" s="20">
        <v>6</v>
      </c>
      <c r="K91" s="20">
        <v>7</v>
      </c>
      <c r="O91" s="8"/>
    </row>
    <row r="92" spans="1:16" x14ac:dyDescent="0.25">
      <c r="B92" s="20">
        <v>8</v>
      </c>
      <c r="C92" s="20">
        <v>9</v>
      </c>
      <c r="D92" s="20">
        <v>7</v>
      </c>
      <c r="E92" s="20">
        <v>6</v>
      </c>
      <c r="F92" s="20">
        <v>7</v>
      </c>
      <c r="G92" s="20">
        <v>8</v>
      </c>
      <c r="H92" s="20">
        <v>9</v>
      </c>
      <c r="I92" s="20">
        <v>8</v>
      </c>
      <c r="J92" s="20">
        <v>7</v>
      </c>
      <c r="K92" s="20">
        <v>6</v>
      </c>
      <c r="O92" s="8"/>
    </row>
    <row r="93" spans="1:16" x14ac:dyDescent="0.25">
      <c r="B93" s="20">
        <v>9</v>
      </c>
      <c r="C93" s="20">
        <v>8</v>
      </c>
      <c r="D93" s="20">
        <v>7</v>
      </c>
      <c r="E93" s="20">
        <v>6</v>
      </c>
      <c r="F93" s="20">
        <v>8</v>
      </c>
      <c r="G93" s="20">
        <v>9</v>
      </c>
      <c r="H93" s="20">
        <v>7</v>
      </c>
      <c r="I93" s="20">
        <v>8</v>
      </c>
      <c r="J93" s="20">
        <v>7</v>
      </c>
      <c r="K93" s="20">
        <v>6</v>
      </c>
      <c r="O93" s="8"/>
    </row>
    <row r="94" spans="1:16" x14ac:dyDescent="0.25">
      <c r="B94" s="20">
        <v>9</v>
      </c>
      <c r="C94" s="20">
        <v>8</v>
      </c>
      <c r="D94" s="20">
        <v>7</v>
      </c>
      <c r="E94" s="20">
        <v>6</v>
      </c>
      <c r="F94" s="20">
        <v>7</v>
      </c>
      <c r="G94" s="20">
        <v>8</v>
      </c>
      <c r="H94" s="20">
        <v>9</v>
      </c>
      <c r="I94" s="20">
        <v>8</v>
      </c>
      <c r="J94" s="20">
        <v>7</v>
      </c>
      <c r="K94" s="20">
        <v>6</v>
      </c>
      <c r="O94" s="8"/>
    </row>
    <row r="95" spans="1:16" x14ac:dyDescent="0.25">
      <c r="A95" s="8" t="s">
        <v>50</v>
      </c>
      <c r="O95" s="8"/>
    </row>
    <row r="96" spans="1:16" x14ac:dyDescent="0.25">
      <c r="A96" s="9" t="s">
        <v>62</v>
      </c>
    </row>
    <row r="97" spans="1:15" x14ac:dyDescent="0.25">
      <c r="A97" s="2" t="s">
        <v>13</v>
      </c>
      <c r="B97" s="20">
        <f>AVERAGE(B90:K94)</f>
        <v>7.5</v>
      </c>
    </row>
    <row r="98" spans="1:15" x14ac:dyDescent="0.25">
      <c r="A98" s="9"/>
    </row>
    <row r="99" spans="1:15" x14ac:dyDescent="0.25">
      <c r="A99" s="9" t="s">
        <v>63</v>
      </c>
    </row>
    <row r="100" spans="1:15" x14ac:dyDescent="0.25">
      <c r="A100" s="2" t="s">
        <v>13</v>
      </c>
      <c r="B100" s="20">
        <f>STDEV(B90:K94)</f>
        <v>1.0350983390135313</v>
      </c>
    </row>
    <row r="104" spans="1:15" x14ac:dyDescent="0.25">
      <c r="A104" s="154" t="s">
        <v>325</v>
      </c>
      <c r="B104" s="154"/>
      <c r="C104" s="154"/>
      <c r="D104" s="154"/>
      <c r="E104" s="154"/>
      <c r="F104" s="154"/>
      <c r="G104" s="154"/>
      <c r="H104" s="154"/>
      <c r="I104" s="154"/>
      <c r="J104" s="154"/>
      <c r="K104" s="154"/>
      <c r="L104" s="154"/>
      <c r="M104" s="154"/>
      <c r="N104" s="154"/>
      <c r="O104" s="154"/>
    </row>
    <row r="105" spans="1:15" x14ac:dyDescent="0.25">
      <c r="A105" s="8" t="s">
        <v>18</v>
      </c>
    </row>
    <row r="106" spans="1:15" x14ac:dyDescent="0.25">
      <c r="A106" s="8" t="s">
        <v>64</v>
      </c>
    </row>
    <row r="107" spans="1:15" x14ac:dyDescent="0.25">
      <c r="B107" s="20">
        <v>10</v>
      </c>
      <c r="C107" s="20">
        <v>15</v>
      </c>
      <c r="D107" s="20">
        <v>12</v>
      </c>
      <c r="E107" s="20">
        <v>18</v>
      </c>
      <c r="F107" s="20">
        <v>20</v>
      </c>
      <c r="G107" s="20">
        <v>25</v>
      </c>
      <c r="H107" s="20">
        <v>8</v>
      </c>
      <c r="I107" s="20">
        <v>14</v>
      </c>
      <c r="J107" s="20">
        <v>16</v>
      </c>
      <c r="K107" s="20">
        <v>22</v>
      </c>
    </row>
    <row r="108" spans="1:15" x14ac:dyDescent="0.25">
      <c r="B108" s="20">
        <v>9</v>
      </c>
      <c r="C108" s="20">
        <v>17</v>
      </c>
      <c r="D108" s="20">
        <v>11</v>
      </c>
      <c r="E108" s="20">
        <v>13</v>
      </c>
      <c r="F108" s="20">
        <v>19</v>
      </c>
      <c r="G108" s="20">
        <v>23</v>
      </c>
      <c r="H108" s="20">
        <v>21</v>
      </c>
      <c r="I108" s="20">
        <v>16</v>
      </c>
      <c r="J108" s="20">
        <v>24</v>
      </c>
      <c r="K108" s="20">
        <v>27</v>
      </c>
      <c r="N108" s="8"/>
    </row>
    <row r="109" spans="1:15" x14ac:dyDescent="0.25">
      <c r="B109" s="20">
        <v>13</v>
      </c>
      <c r="C109" s="20">
        <v>10</v>
      </c>
      <c r="D109" s="20">
        <v>18</v>
      </c>
      <c r="E109" s="20">
        <v>16</v>
      </c>
      <c r="F109" s="20">
        <v>12</v>
      </c>
      <c r="G109" s="20">
        <v>14</v>
      </c>
      <c r="H109" s="20">
        <v>19</v>
      </c>
      <c r="I109" s="20">
        <v>21</v>
      </c>
      <c r="J109" s="20">
        <v>11</v>
      </c>
      <c r="K109" s="20">
        <v>17</v>
      </c>
      <c r="N109" s="8"/>
    </row>
    <row r="110" spans="1:15" x14ac:dyDescent="0.25">
      <c r="B110" s="20">
        <v>15</v>
      </c>
      <c r="C110" s="20">
        <v>20</v>
      </c>
      <c r="D110" s="20">
        <v>26</v>
      </c>
      <c r="E110" s="20">
        <v>13</v>
      </c>
      <c r="F110" s="20">
        <v>12</v>
      </c>
      <c r="G110" s="20">
        <v>14</v>
      </c>
      <c r="H110" s="20">
        <v>22</v>
      </c>
      <c r="I110" s="20">
        <v>19</v>
      </c>
      <c r="J110" s="20">
        <v>16</v>
      </c>
      <c r="K110" s="20">
        <v>11</v>
      </c>
      <c r="N110" s="8"/>
    </row>
    <row r="111" spans="1:15" x14ac:dyDescent="0.25">
      <c r="B111" s="20">
        <v>25</v>
      </c>
      <c r="C111" s="20">
        <v>18</v>
      </c>
      <c r="D111" s="20">
        <v>16</v>
      </c>
      <c r="E111" s="20">
        <v>13</v>
      </c>
      <c r="F111" s="20">
        <v>21</v>
      </c>
      <c r="G111" s="20">
        <v>20</v>
      </c>
      <c r="H111" s="20">
        <v>15</v>
      </c>
      <c r="I111" s="20">
        <v>12</v>
      </c>
      <c r="J111" s="20">
        <v>19</v>
      </c>
      <c r="K111" s="20">
        <v>17</v>
      </c>
      <c r="N111" s="8"/>
    </row>
    <row r="112" spans="1:15" x14ac:dyDescent="0.25">
      <c r="B112" s="20">
        <v>14</v>
      </c>
      <c r="C112" s="20">
        <v>16</v>
      </c>
      <c r="D112" s="20">
        <v>23</v>
      </c>
      <c r="E112" s="20">
        <v>18</v>
      </c>
      <c r="F112" s="20">
        <v>15</v>
      </c>
      <c r="G112" s="20">
        <v>11</v>
      </c>
      <c r="H112" s="20">
        <v>19</v>
      </c>
      <c r="I112" s="20">
        <v>22</v>
      </c>
      <c r="J112" s="20">
        <v>17</v>
      </c>
      <c r="K112" s="20">
        <v>12</v>
      </c>
      <c r="N112" s="8"/>
    </row>
    <row r="113" spans="1:14" x14ac:dyDescent="0.25">
      <c r="B113" s="20">
        <v>16</v>
      </c>
      <c r="C113" s="20">
        <v>14</v>
      </c>
      <c r="D113" s="20">
        <v>18</v>
      </c>
      <c r="E113" s="20">
        <v>20</v>
      </c>
      <c r="F113" s="20">
        <v>25</v>
      </c>
      <c r="G113" s="20">
        <v>13</v>
      </c>
      <c r="H113" s="20">
        <v>11</v>
      </c>
      <c r="I113" s="20">
        <v>22</v>
      </c>
      <c r="J113" s="20">
        <v>19</v>
      </c>
      <c r="K113" s="20">
        <v>17</v>
      </c>
      <c r="N113" s="8"/>
    </row>
    <row r="114" spans="1:14" x14ac:dyDescent="0.25">
      <c r="B114" s="20">
        <v>15</v>
      </c>
      <c r="C114" s="20">
        <v>16</v>
      </c>
      <c r="D114" s="20">
        <v>13</v>
      </c>
      <c r="E114" s="20">
        <v>14</v>
      </c>
      <c r="F114" s="20">
        <v>18</v>
      </c>
      <c r="G114" s="20">
        <v>20</v>
      </c>
      <c r="H114" s="20">
        <v>19</v>
      </c>
      <c r="I114" s="20">
        <v>21</v>
      </c>
      <c r="J114" s="20">
        <v>17</v>
      </c>
      <c r="K114" s="20">
        <v>12</v>
      </c>
      <c r="N114" s="8"/>
    </row>
    <row r="115" spans="1:14" x14ac:dyDescent="0.25">
      <c r="B115" s="20">
        <v>15</v>
      </c>
      <c r="C115" s="20">
        <v>13</v>
      </c>
      <c r="D115" s="20">
        <v>16</v>
      </c>
      <c r="E115" s="20">
        <v>14</v>
      </c>
      <c r="F115" s="20">
        <v>22</v>
      </c>
      <c r="G115" s="20">
        <v>21</v>
      </c>
      <c r="H115" s="20">
        <v>19</v>
      </c>
      <c r="I115" s="20">
        <v>18</v>
      </c>
      <c r="J115" s="20">
        <v>16</v>
      </c>
      <c r="K115" s="20">
        <v>11</v>
      </c>
      <c r="N115" s="8"/>
    </row>
    <row r="116" spans="1:14" x14ac:dyDescent="0.25">
      <c r="B116" s="20">
        <v>12</v>
      </c>
      <c r="C116" s="20">
        <v>14</v>
      </c>
      <c r="D116" s="20">
        <v>12</v>
      </c>
      <c r="E116" s="20">
        <v>20</v>
      </c>
      <c r="F116" s="20">
        <v>23</v>
      </c>
      <c r="G116" s="20">
        <v>19</v>
      </c>
      <c r="H116" s="20">
        <v>15</v>
      </c>
      <c r="I116" s="20">
        <v>16</v>
      </c>
      <c r="J116" s="20">
        <v>13</v>
      </c>
      <c r="K116" s="20">
        <v>18</v>
      </c>
      <c r="N116" s="8"/>
    </row>
    <row r="117" spans="1:14" x14ac:dyDescent="0.25">
      <c r="A117" s="8" t="s">
        <v>50</v>
      </c>
      <c r="N117" s="8"/>
    </row>
    <row r="118" spans="1:14" x14ac:dyDescent="0.25">
      <c r="A118" s="8" t="s">
        <v>65</v>
      </c>
    </row>
    <row r="119" spans="1:14" x14ac:dyDescent="0.25">
      <c r="A119" s="2" t="s">
        <v>13</v>
      </c>
      <c r="B119" s="12">
        <f>AVERAGE(B107:K116)</f>
        <v>16.690000000000001</v>
      </c>
    </row>
    <row r="120" spans="1:14" x14ac:dyDescent="0.25">
      <c r="A120" s="8"/>
    </row>
    <row r="121" spans="1:14" x14ac:dyDescent="0.25">
      <c r="A121" s="8" t="s">
        <v>66</v>
      </c>
    </row>
    <row r="122" spans="1:14" x14ac:dyDescent="0.25">
      <c r="A122" s="2" t="s">
        <v>13</v>
      </c>
      <c r="B122" s="12">
        <f>MAX(B107:K116)-MIN(B107:K116)</f>
        <v>19</v>
      </c>
    </row>
    <row r="123" spans="1:14" x14ac:dyDescent="0.25">
      <c r="A123" s="8"/>
    </row>
    <row r="124" spans="1:14" x14ac:dyDescent="0.25">
      <c r="A124" s="8" t="s">
        <v>67</v>
      </c>
    </row>
    <row r="125" spans="1:14" x14ac:dyDescent="0.25">
      <c r="A125" s="2" t="s">
        <v>13</v>
      </c>
      <c r="B125" s="12">
        <f>_xlfn.STDEV.S(B107:K116)</f>
        <v>4.1698654388094791</v>
      </c>
    </row>
    <row r="129" spans="1:16" x14ac:dyDescent="0.25">
      <c r="A129" s="154" t="s">
        <v>324</v>
      </c>
      <c r="B129" s="154"/>
      <c r="C129" s="154"/>
      <c r="D129" s="154"/>
      <c r="E129" s="154"/>
      <c r="F129" s="154"/>
      <c r="G129" s="154"/>
      <c r="H129" s="154"/>
      <c r="I129" s="154"/>
      <c r="J129" s="154"/>
      <c r="K129" s="154"/>
      <c r="L129" s="154"/>
      <c r="M129" s="154"/>
      <c r="N129" s="154"/>
      <c r="O129" s="154"/>
      <c r="P129" s="154"/>
    </row>
    <row r="130" spans="1:16" x14ac:dyDescent="0.25">
      <c r="A130" s="8" t="s">
        <v>18</v>
      </c>
    </row>
    <row r="131" spans="1:16" x14ac:dyDescent="0.25">
      <c r="A131" s="8" t="s">
        <v>68</v>
      </c>
    </row>
    <row r="132" spans="1:16" x14ac:dyDescent="0.25">
      <c r="B132" s="89" t="s">
        <v>69</v>
      </c>
      <c r="C132" s="62">
        <v>30</v>
      </c>
      <c r="D132" s="62">
        <v>32</v>
      </c>
      <c r="E132" s="62">
        <v>33</v>
      </c>
      <c r="F132" s="62">
        <v>28</v>
      </c>
      <c r="G132" s="62">
        <v>31</v>
      </c>
      <c r="H132" s="62">
        <v>30</v>
      </c>
      <c r="I132" s="62">
        <v>29</v>
      </c>
      <c r="J132" s="62">
        <v>30</v>
      </c>
      <c r="K132" s="62">
        <v>32</v>
      </c>
      <c r="L132" s="63">
        <v>31</v>
      </c>
    </row>
    <row r="133" spans="1:16" x14ac:dyDescent="0.25">
      <c r="B133" s="90" t="s">
        <v>70</v>
      </c>
      <c r="C133" s="34">
        <v>25</v>
      </c>
      <c r="D133" s="34">
        <v>27</v>
      </c>
      <c r="E133" s="34">
        <v>26</v>
      </c>
      <c r="F133" s="34">
        <v>23</v>
      </c>
      <c r="G133" s="34">
        <v>28</v>
      </c>
      <c r="H133" s="34">
        <v>24</v>
      </c>
      <c r="I133" s="34">
        <v>26</v>
      </c>
      <c r="J133" s="34">
        <v>25</v>
      </c>
      <c r="K133" s="34">
        <v>27</v>
      </c>
      <c r="L133" s="65">
        <v>28</v>
      </c>
    </row>
    <row r="134" spans="1:16" x14ac:dyDescent="0.25">
      <c r="B134" s="90" t="s">
        <v>71</v>
      </c>
      <c r="C134" s="34">
        <v>22</v>
      </c>
      <c r="D134" s="34">
        <v>23</v>
      </c>
      <c r="E134" s="34">
        <v>20</v>
      </c>
      <c r="F134" s="34">
        <v>25</v>
      </c>
      <c r="G134" s="34">
        <v>21</v>
      </c>
      <c r="H134" s="34">
        <v>24</v>
      </c>
      <c r="I134" s="34">
        <v>23</v>
      </c>
      <c r="J134" s="34">
        <v>22</v>
      </c>
      <c r="K134" s="34">
        <v>25</v>
      </c>
      <c r="L134" s="65">
        <v>24</v>
      </c>
    </row>
    <row r="135" spans="1:16" x14ac:dyDescent="0.25">
      <c r="B135" s="90" t="s">
        <v>72</v>
      </c>
      <c r="C135" s="34">
        <v>18</v>
      </c>
      <c r="D135" s="34">
        <v>17</v>
      </c>
      <c r="E135" s="34">
        <v>19</v>
      </c>
      <c r="F135" s="34">
        <v>20</v>
      </c>
      <c r="G135" s="34">
        <v>21</v>
      </c>
      <c r="H135" s="34">
        <v>18</v>
      </c>
      <c r="I135" s="34">
        <v>19</v>
      </c>
      <c r="J135" s="34">
        <v>17</v>
      </c>
      <c r="K135" s="34">
        <v>20</v>
      </c>
      <c r="L135" s="65">
        <v>19</v>
      </c>
    </row>
    <row r="136" spans="1:16" x14ac:dyDescent="0.25">
      <c r="B136" s="91" t="s">
        <v>73</v>
      </c>
      <c r="C136" s="67">
        <v>35</v>
      </c>
      <c r="D136" s="67">
        <v>36</v>
      </c>
      <c r="E136" s="67">
        <v>34</v>
      </c>
      <c r="F136" s="67">
        <v>35</v>
      </c>
      <c r="G136" s="67">
        <v>33</v>
      </c>
      <c r="H136" s="67">
        <v>34</v>
      </c>
      <c r="I136" s="67">
        <v>32</v>
      </c>
      <c r="J136" s="67">
        <v>33</v>
      </c>
      <c r="K136" s="67">
        <v>36</v>
      </c>
      <c r="L136" s="68">
        <v>34</v>
      </c>
    </row>
    <row r="138" spans="1:16" x14ac:dyDescent="0.25">
      <c r="A138" s="8" t="s">
        <v>50</v>
      </c>
    </row>
    <row r="139" spans="1:16" x14ac:dyDescent="0.25">
      <c r="A139" s="8" t="s">
        <v>75</v>
      </c>
      <c r="K139" s="8"/>
    </row>
    <row r="140" spans="1:16" x14ac:dyDescent="0.25">
      <c r="A140" s="9" t="s">
        <v>74</v>
      </c>
      <c r="K140" s="8"/>
    </row>
    <row r="141" spans="1:16" x14ac:dyDescent="0.25">
      <c r="A141" s="8" t="s">
        <v>76</v>
      </c>
      <c r="K141" s="8"/>
    </row>
    <row r="142" spans="1:16" x14ac:dyDescent="0.25">
      <c r="A142" s="15" t="s">
        <v>13</v>
      </c>
      <c r="K142" s="8"/>
    </row>
    <row r="143" spans="1:16" x14ac:dyDescent="0.25">
      <c r="B143" s="12"/>
      <c r="C143" s="78" t="s">
        <v>69</v>
      </c>
      <c r="D143" s="78" t="s">
        <v>70</v>
      </c>
      <c r="E143" s="78" t="s">
        <v>71</v>
      </c>
      <c r="F143" s="78" t="s">
        <v>72</v>
      </c>
      <c r="G143" s="78" t="s">
        <v>73</v>
      </c>
      <c r="K143" s="8"/>
    </row>
    <row r="144" spans="1:16" x14ac:dyDescent="0.25">
      <c r="B144" s="26" t="s">
        <v>106</v>
      </c>
      <c r="C144" s="29">
        <f>AVERAGE(C132:L132)</f>
        <v>30.6</v>
      </c>
      <c r="D144" s="20">
        <f>AVERAGE(C133:L133)</f>
        <v>25.9</v>
      </c>
      <c r="E144" s="20">
        <f>AVERAGE(C134:L134)</f>
        <v>22.9</v>
      </c>
      <c r="F144" s="20">
        <f>AVERAGE(C135:L135)</f>
        <v>18.8</v>
      </c>
      <c r="G144" s="20">
        <f>AVERAGE(C136:L136)</f>
        <v>34.200000000000003</v>
      </c>
      <c r="K144" s="8"/>
    </row>
    <row r="145" spans="2:11" x14ac:dyDescent="0.25">
      <c r="B145" s="26" t="s">
        <v>46</v>
      </c>
      <c r="C145" s="20">
        <f>MAX(C132:L132)-MIN(C132:L132)</f>
        <v>5</v>
      </c>
      <c r="D145" s="20">
        <f>MAX(C133:L133)-MIN(C133:L133)</f>
        <v>5</v>
      </c>
      <c r="E145" s="20">
        <f>MAX(C134:L134)-MIN(C134:L134)</f>
        <v>5</v>
      </c>
      <c r="F145" s="20">
        <f>MAX(C135:L135)-MIN(C135:L135)</f>
        <v>4</v>
      </c>
      <c r="G145" s="20">
        <f>MAX(C136:L136)-MIN(C136:L136)</f>
        <v>4</v>
      </c>
      <c r="K145" s="8"/>
    </row>
    <row r="146" spans="2:11" x14ac:dyDescent="0.25">
      <c r="B146" s="26" t="s">
        <v>47</v>
      </c>
      <c r="C146" s="20">
        <f>_xlfn.VAR.S(C132:L132)</f>
        <v>2.2666666666666675</v>
      </c>
      <c r="D146" s="20">
        <f>_xlfn.VAR.S(C133:L133)</f>
        <v>2.7666666666666675</v>
      </c>
      <c r="E146" s="20">
        <f>_xlfn.VAR.S(C134:L134)</f>
        <v>2.7666666666666675</v>
      </c>
      <c r="F146" s="20">
        <f>_xlfn.VAR.S(C135:L135)</f>
        <v>1.7333333333333332</v>
      </c>
      <c r="G146" s="20">
        <f>_xlfn.VAR.S(C136:L136)</f>
        <v>1.7333333333333332</v>
      </c>
      <c r="K146" s="8"/>
    </row>
    <row r="147" spans="2:11" x14ac:dyDescent="0.25">
      <c r="K147" s="8"/>
    </row>
  </sheetData>
  <mergeCells count="11">
    <mergeCell ref="A50:S50"/>
    <mergeCell ref="C2:I2"/>
    <mergeCell ref="A4:I4"/>
    <mergeCell ref="A5:J5"/>
    <mergeCell ref="A30:Q30"/>
    <mergeCell ref="B34:K34"/>
    <mergeCell ref="B54:K54"/>
    <mergeCell ref="A129:P129"/>
    <mergeCell ref="A104:O104"/>
    <mergeCell ref="A86:P86"/>
    <mergeCell ref="A71:O7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0044F-37F0-479A-8293-AA1ABE621220}">
  <dimension ref="A2:Q381"/>
  <sheetViews>
    <sheetView tabSelected="1" topLeftCell="A162" workbookViewId="0">
      <selection activeCell="C373" sqref="C373"/>
    </sheetView>
  </sheetViews>
  <sheetFormatPr defaultRowHeight="15" x14ac:dyDescent="0.25"/>
  <cols>
    <col min="2" max="2" width="11" bestFit="1" customWidth="1"/>
    <col min="3" max="3" width="14.28515625" customWidth="1"/>
    <col min="4" max="4" width="10.28515625" customWidth="1"/>
  </cols>
  <sheetData>
    <row r="2" spans="1:16" ht="18" x14ac:dyDescent="0.25">
      <c r="D2" s="98" t="s">
        <v>77</v>
      </c>
      <c r="E2" s="99"/>
      <c r="F2" s="99"/>
      <c r="G2" s="100"/>
      <c r="K2" s="10"/>
    </row>
    <row r="3" spans="1:16" ht="16.5" x14ac:dyDescent="0.25">
      <c r="B3" s="11"/>
    </row>
    <row r="5" spans="1:16" x14ac:dyDescent="0.25">
      <c r="A5" s="154" t="s">
        <v>323</v>
      </c>
      <c r="B5" s="154"/>
      <c r="C5" s="154"/>
      <c r="D5" s="154"/>
      <c r="E5" s="154"/>
      <c r="F5" s="154"/>
      <c r="G5" s="154"/>
      <c r="H5" s="154"/>
      <c r="I5" s="154"/>
      <c r="J5" s="154"/>
      <c r="K5" s="154"/>
      <c r="L5" s="154"/>
      <c r="M5" s="154"/>
      <c r="N5" s="154"/>
      <c r="O5" s="154"/>
      <c r="P5" s="154"/>
    </row>
    <row r="6" spans="1:16" ht="16.5" x14ac:dyDescent="0.25">
      <c r="A6" s="7"/>
    </row>
    <row r="7" spans="1:16" x14ac:dyDescent="0.25">
      <c r="A7" s="8" t="s">
        <v>18</v>
      </c>
    </row>
    <row r="8" spans="1:16" x14ac:dyDescent="0.25">
      <c r="A8" s="8" t="s">
        <v>78</v>
      </c>
    </row>
    <row r="9" spans="1:16" x14ac:dyDescent="0.25">
      <c r="A9" s="8"/>
      <c r="B9" s="149" t="s">
        <v>322</v>
      </c>
      <c r="C9" s="150"/>
      <c r="D9" s="150"/>
      <c r="E9" s="150"/>
      <c r="F9" s="150"/>
      <c r="G9" s="150"/>
      <c r="H9" s="150"/>
      <c r="I9" s="150"/>
      <c r="J9" s="150"/>
      <c r="K9" s="151"/>
    </row>
    <row r="10" spans="1:16" ht="18" x14ac:dyDescent="0.25">
      <c r="A10" s="10"/>
      <c r="B10" s="20">
        <v>28</v>
      </c>
      <c r="C10" s="20">
        <v>32</v>
      </c>
      <c r="D10" s="20">
        <v>35</v>
      </c>
      <c r="E10" s="20">
        <v>40</v>
      </c>
      <c r="F10" s="20">
        <v>42</v>
      </c>
      <c r="G10" s="20">
        <v>28</v>
      </c>
      <c r="H10" s="20">
        <v>33</v>
      </c>
      <c r="I10" s="20">
        <v>38</v>
      </c>
      <c r="J10" s="20">
        <v>30</v>
      </c>
      <c r="K10" s="20">
        <v>41</v>
      </c>
    </row>
    <row r="11" spans="1:16" x14ac:dyDescent="0.25">
      <c r="B11" s="20">
        <v>37</v>
      </c>
      <c r="C11" s="20">
        <v>31</v>
      </c>
      <c r="D11" s="20">
        <v>34</v>
      </c>
      <c r="E11" s="20">
        <v>29</v>
      </c>
      <c r="F11" s="20">
        <v>36</v>
      </c>
      <c r="G11" s="20">
        <v>43</v>
      </c>
      <c r="H11" s="20">
        <v>39</v>
      </c>
      <c r="I11" s="20">
        <v>27</v>
      </c>
      <c r="J11" s="20">
        <v>35</v>
      </c>
      <c r="K11" s="20">
        <v>31</v>
      </c>
      <c r="N11" s="8"/>
    </row>
    <row r="12" spans="1:16" x14ac:dyDescent="0.25">
      <c r="B12" s="20">
        <v>39</v>
      </c>
      <c r="C12" s="20">
        <v>45</v>
      </c>
      <c r="D12" s="20">
        <v>29</v>
      </c>
      <c r="E12" s="20">
        <v>33</v>
      </c>
      <c r="F12" s="20">
        <v>37</v>
      </c>
      <c r="G12" s="20">
        <v>40</v>
      </c>
      <c r="H12" s="20">
        <v>36</v>
      </c>
      <c r="I12" s="20">
        <v>29</v>
      </c>
      <c r="J12" s="20">
        <v>31</v>
      </c>
      <c r="K12" s="20">
        <v>38</v>
      </c>
      <c r="N12" s="8"/>
    </row>
    <row r="13" spans="1:16" x14ac:dyDescent="0.25">
      <c r="B13" s="20">
        <v>35</v>
      </c>
      <c r="C13" s="20">
        <v>44</v>
      </c>
      <c r="D13" s="20">
        <v>32</v>
      </c>
      <c r="E13" s="20">
        <v>39</v>
      </c>
      <c r="F13" s="20">
        <v>36</v>
      </c>
      <c r="G13" s="20">
        <v>30</v>
      </c>
      <c r="H13" s="20">
        <v>33</v>
      </c>
      <c r="I13" s="20">
        <v>28</v>
      </c>
      <c r="J13" s="20">
        <v>41</v>
      </c>
      <c r="K13" s="20">
        <v>35</v>
      </c>
      <c r="N13" s="8"/>
    </row>
    <row r="14" spans="1:16" x14ac:dyDescent="0.25">
      <c r="B14" s="20">
        <v>31</v>
      </c>
      <c r="C14" s="20">
        <v>37</v>
      </c>
      <c r="D14" s="20">
        <v>42</v>
      </c>
      <c r="E14" s="20">
        <v>29</v>
      </c>
      <c r="F14" s="20">
        <v>34</v>
      </c>
      <c r="G14" s="20">
        <v>40</v>
      </c>
      <c r="H14" s="20">
        <v>31</v>
      </c>
      <c r="I14" s="20">
        <v>33</v>
      </c>
      <c r="J14" s="20">
        <v>38</v>
      </c>
      <c r="K14" s="20">
        <v>36</v>
      </c>
      <c r="N14" s="8"/>
    </row>
    <row r="15" spans="1:16" x14ac:dyDescent="0.25">
      <c r="B15" s="20">
        <v>39</v>
      </c>
      <c r="C15" s="20">
        <v>27</v>
      </c>
      <c r="D15" s="20">
        <v>35</v>
      </c>
      <c r="E15" s="20">
        <v>30</v>
      </c>
      <c r="F15" s="20">
        <v>43</v>
      </c>
      <c r="G15" s="20">
        <v>29</v>
      </c>
      <c r="H15" s="20">
        <v>32</v>
      </c>
      <c r="I15" s="20">
        <v>36</v>
      </c>
      <c r="J15" s="20">
        <v>31</v>
      </c>
      <c r="K15" s="20">
        <v>40</v>
      </c>
      <c r="N15" s="8"/>
    </row>
    <row r="16" spans="1:16" x14ac:dyDescent="0.25">
      <c r="B16" s="20">
        <v>38</v>
      </c>
      <c r="C16" s="20">
        <v>44</v>
      </c>
      <c r="D16" s="20">
        <v>37</v>
      </c>
      <c r="E16" s="20">
        <v>33</v>
      </c>
      <c r="F16" s="20">
        <v>35</v>
      </c>
      <c r="G16" s="20">
        <v>41</v>
      </c>
      <c r="H16" s="20">
        <v>30</v>
      </c>
      <c r="I16" s="20">
        <v>31</v>
      </c>
      <c r="J16" s="20">
        <v>39</v>
      </c>
      <c r="K16" s="20">
        <v>28</v>
      </c>
      <c r="N16" s="8"/>
    </row>
    <row r="17" spans="1:14" x14ac:dyDescent="0.25">
      <c r="B17" s="20">
        <v>45</v>
      </c>
      <c r="C17" s="20">
        <v>29</v>
      </c>
      <c r="D17" s="20">
        <v>33</v>
      </c>
      <c r="E17" s="20">
        <v>38</v>
      </c>
      <c r="F17" s="20">
        <v>34</v>
      </c>
      <c r="G17" s="20">
        <v>32</v>
      </c>
      <c r="H17" s="20">
        <v>35</v>
      </c>
      <c r="I17" s="20">
        <v>31</v>
      </c>
      <c r="J17" s="20">
        <v>40</v>
      </c>
      <c r="K17" s="20">
        <v>36</v>
      </c>
      <c r="N17" s="8"/>
    </row>
    <row r="18" spans="1:14" x14ac:dyDescent="0.25">
      <c r="B18" s="20">
        <v>39</v>
      </c>
      <c r="C18" s="20">
        <v>27</v>
      </c>
      <c r="D18" s="20">
        <v>35</v>
      </c>
      <c r="E18" s="20">
        <v>30</v>
      </c>
      <c r="F18" s="20">
        <v>43</v>
      </c>
      <c r="G18" s="20">
        <v>29</v>
      </c>
      <c r="H18" s="20">
        <v>32</v>
      </c>
      <c r="I18" s="20">
        <v>36</v>
      </c>
      <c r="J18" s="20">
        <v>31</v>
      </c>
      <c r="K18" s="20">
        <v>40</v>
      </c>
      <c r="N18" s="8"/>
    </row>
    <row r="19" spans="1:14" x14ac:dyDescent="0.25">
      <c r="B19" s="20">
        <v>38</v>
      </c>
      <c r="C19" s="20">
        <v>44</v>
      </c>
      <c r="D19" s="20">
        <v>37</v>
      </c>
      <c r="E19" s="20">
        <v>33</v>
      </c>
      <c r="F19" s="20">
        <v>35</v>
      </c>
      <c r="G19" s="20">
        <v>41</v>
      </c>
      <c r="H19" s="20">
        <v>30</v>
      </c>
      <c r="I19" s="20">
        <v>31</v>
      </c>
      <c r="J19" s="20">
        <v>39</v>
      </c>
      <c r="K19" s="20">
        <v>28</v>
      </c>
      <c r="N19" s="8"/>
    </row>
    <row r="20" spans="1:14" x14ac:dyDescent="0.25">
      <c r="A20" s="8" t="s">
        <v>50</v>
      </c>
      <c r="N20" s="8"/>
    </row>
    <row r="21" spans="1:14" x14ac:dyDescent="0.25">
      <c r="A21" s="8" t="s">
        <v>82</v>
      </c>
    </row>
    <row r="22" spans="1:14" x14ac:dyDescent="0.25">
      <c r="A22" s="2" t="s">
        <v>13</v>
      </c>
      <c r="C22" s="12" t="s">
        <v>107</v>
      </c>
      <c r="D22" s="12" t="s">
        <v>89</v>
      </c>
    </row>
    <row r="23" spans="1:14" x14ac:dyDescent="0.25">
      <c r="C23" s="12">
        <v>28</v>
      </c>
      <c r="D23" s="12">
        <f>COUNTIF(C23:C122,C23)</f>
        <v>5</v>
      </c>
    </row>
    <row r="24" spans="1:14" x14ac:dyDescent="0.25">
      <c r="C24" s="12">
        <v>37</v>
      </c>
      <c r="D24" s="12">
        <f>COUNTIF(C24:C122,C24)</f>
        <v>5</v>
      </c>
    </row>
    <row r="25" spans="1:14" x14ac:dyDescent="0.25">
      <c r="C25" s="12">
        <v>39</v>
      </c>
      <c r="D25" s="12">
        <f>COUNTIF(C25:C122,C25)</f>
        <v>7</v>
      </c>
    </row>
    <row r="26" spans="1:14" x14ac:dyDescent="0.25">
      <c r="C26" s="12">
        <v>35</v>
      </c>
      <c r="D26" s="12">
        <f>COUNTIF(C26:C122,C26)</f>
        <v>9</v>
      </c>
    </row>
    <row r="27" spans="1:14" x14ac:dyDescent="0.25">
      <c r="C27" s="12">
        <v>31</v>
      </c>
      <c r="D27" s="12">
        <f t="shared" ref="D27:D50" si="0">COUNTIF(C27:C122,C27)</f>
        <v>10</v>
      </c>
    </row>
    <row r="28" spans="1:14" x14ac:dyDescent="0.25">
      <c r="C28" s="12">
        <v>39</v>
      </c>
      <c r="D28" s="12">
        <f t="shared" si="0"/>
        <v>6</v>
      </c>
    </row>
    <row r="29" spans="1:14" x14ac:dyDescent="0.25">
      <c r="C29" s="12">
        <v>38</v>
      </c>
      <c r="D29" s="12">
        <f t="shared" si="0"/>
        <v>6</v>
      </c>
    </row>
    <row r="30" spans="1:14" x14ac:dyDescent="0.25">
      <c r="C30" s="12">
        <v>45</v>
      </c>
      <c r="D30" s="12">
        <f t="shared" si="0"/>
        <v>2</v>
      </c>
    </row>
    <row r="31" spans="1:14" x14ac:dyDescent="0.25">
      <c r="C31" s="12">
        <v>39</v>
      </c>
      <c r="D31" s="12">
        <f t="shared" si="0"/>
        <v>5</v>
      </c>
    </row>
    <row r="32" spans="1:14" x14ac:dyDescent="0.25">
      <c r="C32" s="12">
        <v>38</v>
      </c>
      <c r="D32" s="12">
        <f t="shared" si="0"/>
        <v>5</v>
      </c>
    </row>
    <row r="33" spans="3:4" x14ac:dyDescent="0.25">
      <c r="C33" s="12">
        <v>32</v>
      </c>
      <c r="D33" s="12">
        <f t="shared" si="0"/>
        <v>5</v>
      </c>
    </row>
    <row r="34" spans="3:4" x14ac:dyDescent="0.25">
      <c r="C34" s="12">
        <v>31</v>
      </c>
      <c r="D34" s="12">
        <f t="shared" si="0"/>
        <v>9</v>
      </c>
    </row>
    <row r="35" spans="3:4" x14ac:dyDescent="0.25">
      <c r="C35" s="12">
        <v>45</v>
      </c>
      <c r="D35" s="12">
        <f t="shared" si="0"/>
        <v>1</v>
      </c>
    </row>
    <row r="36" spans="3:4" x14ac:dyDescent="0.25">
      <c r="C36" s="12">
        <v>44</v>
      </c>
      <c r="D36" s="12">
        <f t="shared" si="0"/>
        <v>3</v>
      </c>
    </row>
    <row r="37" spans="3:4" x14ac:dyDescent="0.25">
      <c r="C37" s="12">
        <v>37</v>
      </c>
      <c r="D37" s="12">
        <f t="shared" si="0"/>
        <v>4</v>
      </c>
    </row>
    <row r="38" spans="3:4" x14ac:dyDescent="0.25">
      <c r="C38" s="12">
        <v>27</v>
      </c>
      <c r="D38" s="12">
        <f t="shared" si="0"/>
        <v>3</v>
      </c>
    </row>
    <row r="39" spans="3:4" x14ac:dyDescent="0.25">
      <c r="C39" s="12">
        <v>44</v>
      </c>
      <c r="D39" s="12">
        <f t="shared" si="0"/>
        <v>2</v>
      </c>
    </row>
    <row r="40" spans="3:4" x14ac:dyDescent="0.25">
      <c r="C40" s="12">
        <v>29</v>
      </c>
      <c r="D40" s="12">
        <f t="shared" si="0"/>
        <v>7</v>
      </c>
    </row>
    <row r="41" spans="3:4" x14ac:dyDescent="0.25">
      <c r="C41" s="12">
        <v>27</v>
      </c>
      <c r="D41" s="12">
        <f t="shared" si="0"/>
        <v>2</v>
      </c>
    </row>
    <row r="42" spans="3:4" x14ac:dyDescent="0.25">
      <c r="C42" s="12">
        <v>44</v>
      </c>
      <c r="D42" s="12">
        <f t="shared" si="0"/>
        <v>1</v>
      </c>
    </row>
    <row r="43" spans="3:4" x14ac:dyDescent="0.25">
      <c r="C43" s="12">
        <v>35</v>
      </c>
      <c r="D43" s="12">
        <f t="shared" si="0"/>
        <v>8</v>
      </c>
    </row>
    <row r="44" spans="3:4" x14ac:dyDescent="0.25">
      <c r="C44" s="12">
        <v>34</v>
      </c>
      <c r="D44" s="12">
        <f t="shared" si="0"/>
        <v>3</v>
      </c>
    </row>
    <row r="45" spans="3:4" x14ac:dyDescent="0.25">
      <c r="C45" s="12">
        <v>29</v>
      </c>
      <c r="D45" s="12">
        <f t="shared" si="0"/>
        <v>6</v>
      </c>
    </row>
    <row r="46" spans="3:4" x14ac:dyDescent="0.25">
      <c r="C46" s="12">
        <v>32</v>
      </c>
      <c r="D46" s="12">
        <f t="shared" si="0"/>
        <v>4</v>
      </c>
    </row>
    <row r="47" spans="3:4" x14ac:dyDescent="0.25">
      <c r="C47" s="12">
        <v>42</v>
      </c>
      <c r="D47" s="12">
        <f t="shared" si="0"/>
        <v>2</v>
      </c>
    </row>
    <row r="48" spans="3:4" x14ac:dyDescent="0.25">
      <c r="C48" s="12">
        <v>35</v>
      </c>
      <c r="D48" s="12">
        <f t="shared" si="0"/>
        <v>7</v>
      </c>
    </row>
    <row r="49" spans="3:4" x14ac:dyDescent="0.25">
      <c r="C49" s="12">
        <v>37</v>
      </c>
      <c r="D49" s="12">
        <f t="shared" si="0"/>
        <v>3</v>
      </c>
    </row>
    <row r="50" spans="3:4" x14ac:dyDescent="0.25">
      <c r="C50" s="12">
        <v>33</v>
      </c>
      <c r="D50" s="12">
        <f t="shared" si="0"/>
        <v>7</v>
      </c>
    </row>
    <row r="51" spans="3:4" x14ac:dyDescent="0.25">
      <c r="C51" s="12">
        <v>35</v>
      </c>
      <c r="D51" s="12">
        <f>COUNTIF(C51:C145,C51)</f>
        <v>6</v>
      </c>
    </row>
    <row r="52" spans="3:4" x14ac:dyDescent="0.25">
      <c r="C52" s="12">
        <v>37</v>
      </c>
      <c r="D52" s="12">
        <f t="shared" ref="D52:D60" si="1">COUNTIF(C52:C156,C52)</f>
        <v>2</v>
      </c>
    </row>
    <row r="53" spans="3:4" x14ac:dyDescent="0.25">
      <c r="C53" s="12">
        <v>40</v>
      </c>
      <c r="D53" s="12">
        <f t="shared" si="1"/>
        <v>7</v>
      </c>
    </row>
    <row r="54" spans="3:4" x14ac:dyDescent="0.25">
      <c r="C54" s="12">
        <v>29</v>
      </c>
      <c r="D54" s="12">
        <f t="shared" si="1"/>
        <v>5</v>
      </c>
    </row>
    <row r="55" spans="3:4" x14ac:dyDescent="0.25">
      <c r="C55" s="12">
        <v>33</v>
      </c>
      <c r="D55" s="12">
        <f t="shared" si="1"/>
        <v>6</v>
      </c>
    </row>
    <row r="56" spans="3:4" x14ac:dyDescent="0.25">
      <c r="C56" s="12">
        <v>39</v>
      </c>
      <c r="D56" s="12">
        <f t="shared" si="1"/>
        <v>4</v>
      </c>
    </row>
    <row r="57" spans="3:4" x14ac:dyDescent="0.25">
      <c r="C57" s="12">
        <v>29</v>
      </c>
      <c r="D57" s="12">
        <f t="shared" si="1"/>
        <v>4</v>
      </c>
    </row>
    <row r="58" spans="3:4" x14ac:dyDescent="0.25">
      <c r="C58" s="12">
        <v>30</v>
      </c>
      <c r="D58" s="12">
        <f t="shared" si="1"/>
        <v>6</v>
      </c>
    </row>
    <row r="59" spans="3:4" x14ac:dyDescent="0.25">
      <c r="C59" s="12">
        <v>33</v>
      </c>
      <c r="D59" s="12">
        <f t="shared" si="1"/>
        <v>5</v>
      </c>
    </row>
    <row r="60" spans="3:4" x14ac:dyDescent="0.25">
      <c r="C60" s="12">
        <v>38</v>
      </c>
      <c r="D60" s="12">
        <f t="shared" si="1"/>
        <v>4</v>
      </c>
    </row>
    <row r="61" spans="3:4" x14ac:dyDescent="0.25">
      <c r="C61" s="12">
        <v>30</v>
      </c>
      <c r="D61" s="12">
        <f>COUNTIF(C61:C166,C61)</f>
        <v>5</v>
      </c>
    </row>
    <row r="62" spans="3:4" x14ac:dyDescent="0.25">
      <c r="C62" s="12">
        <v>33</v>
      </c>
      <c r="D62" s="12">
        <f t="shared" ref="D62:D72" si="2">COUNTIF(C62:C168,C62)</f>
        <v>4</v>
      </c>
    </row>
    <row r="63" spans="3:4" x14ac:dyDescent="0.25">
      <c r="C63" s="12">
        <v>42</v>
      </c>
      <c r="D63" s="12">
        <f t="shared" si="2"/>
        <v>1</v>
      </c>
    </row>
    <row r="64" spans="3:4" x14ac:dyDescent="0.25">
      <c r="C64" s="12">
        <v>36</v>
      </c>
      <c r="D64" s="12">
        <f t="shared" si="2"/>
        <v>7</v>
      </c>
    </row>
    <row r="65" spans="3:4" x14ac:dyDescent="0.25">
      <c r="C65" s="12">
        <v>37</v>
      </c>
      <c r="D65" s="12">
        <f t="shared" si="2"/>
        <v>1</v>
      </c>
    </row>
    <row r="66" spans="3:4" x14ac:dyDescent="0.25">
      <c r="C66" s="12">
        <v>36</v>
      </c>
      <c r="D66" s="12">
        <f t="shared" si="2"/>
        <v>6</v>
      </c>
    </row>
    <row r="67" spans="3:4" x14ac:dyDescent="0.25">
      <c r="C67" s="12">
        <v>34</v>
      </c>
      <c r="D67" s="12">
        <f t="shared" si="2"/>
        <v>2</v>
      </c>
    </row>
    <row r="68" spans="3:4" x14ac:dyDescent="0.25">
      <c r="C68" s="12">
        <v>43</v>
      </c>
      <c r="D68" s="12">
        <f t="shared" si="2"/>
        <v>3</v>
      </c>
    </row>
    <row r="69" spans="3:4" x14ac:dyDescent="0.25">
      <c r="C69" s="12">
        <v>35</v>
      </c>
      <c r="D69" s="12">
        <f t="shared" si="2"/>
        <v>5</v>
      </c>
    </row>
    <row r="70" spans="3:4" x14ac:dyDescent="0.25">
      <c r="C70" s="12">
        <v>34</v>
      </c>
      <c r="D70" s="12">
        <f t="shared" si="2"/>
        <v>1</v>
      </c>
    </row>
    <row r="71" spans="3:4" x14ac:dyDescent="0.25">
      <c r="C71" s="12">
        <v>43</v>
      </c>
      <c r="D71" s="12">
        <f t="shared" si="2"/>
        <v>2</v>
      </c>
    </row>
    <row r="72" spans="3:4" x14ac:dyDescent="0.25">
      <c r="C72" s="12">
        <v>35</v>
      </c>
      <c r="D72" s="12">
        <f t="shared" si="2"/>
        <v>4</v>
      </c>
    </row>
    <row r="73" spans="3:4" x14ac:dyDescent="0.25">
      <c r="C73" s="12">
        <v>28</v>
      </c>
      <c r="D73" s="12">
        <f t="shared" ref="D73:D78" si="3">COUNTIF(C73:C191,C73)</f>
        <v>4</v>
      </c>
    </row>
    <row r="74" spans="3:4" x14ac:dyDescent="0.25">
      <c r="C74" s="12">
        <v>43</v>
      </c>
      <c r="D74" s="12">
        <f t="shared" si="3"/>
        <v>1</v>
      </c>
    </row>
    <row r="75" spans="3:4" x14ac:dyDescent="0.25">
      <c r="C75" s="12">
        <v>40</v>
      </c>
      <c r="D75" s="12">
        <f t="shared" si="3"/>
        <v>6</v>
      </c>
    </row>
    <row r="76" spans="3:4" x14ac:dyDescent="0.25">
      <c r="C76" s="12">
        <v>30</v>
      </c>
      <c r="D76" s="12">
        <f t="shared" si="3"/>
        <v>4</v>
      </c>
    </row>
    <row r="77" spans="3:4" x14ac:dyDescent="0.25">
      <c r="C77" s="12">
        <v>40</v>
      </c>
      <c r="D77" s="12">
        <f t="shared" si="3"/>
        <v>5</v>
      </c>
    </row>
    <row r="78" spans="3:4" x14ac:dyDescent="0.25">
      <c r="C78" s="12">
        <v>29</v>
      </c>
      <c r="D78" s="12">
        <f t="shared" si="3"/>
        <v>3</v>
      </c>
    </row>
    <row r="79" spans="3:4" x14ac:dyDescent="0.25">
      <c r="C79" s="12">
        <v>41</v>
      </c>
      <c r="D79" s="12">
        <f>COUNTIF(C79:C207,C79)</f>
        <v>4</v>
      </c>
    </row>
    <row r="80" spans="3:4" x14ac:dyDescent="0.25">
      <c r="C80" s="12">
        <v>32</v>
      </c>
      <c r="D80" s="12">
        <f>COUNTIF(C80:C208,C80)</f>
        <v>3</v>
      </c>
    </row>
    <row r="81" spans="3:4" x14ac:dyDescent="0.25">
      <c r="C81" s="12">
        <v>29</v>
      </c>
      <c r="D81" s="12">
        <f>COUNTIF(C81:C209,C81)</f>
        <v>2</v>
      </c>
    </row>
    <row r="82" spans="3:4" x14ac:dyDescent="0.25">
      <c r="C82" s="12">
        <v>41</v>
      </c>
      <c r="D82" s="12">
        <f>COUNTIF(C82:C210,C82)</f>
        <v>3</v>
      </c>
    </row>
    <row r="83" spans="3:4" x14ac:dyDescent="0.25">
      <c r="C83" s="12">
        <v>33</v>
      </c>
      <c r="D83" s="12">
        <f>COUNTIF(C83:C211,C83)</f>
        <v>3</v>
      </c>
    </row>
    <row r="84" spans="3:4" x14ac:dyDescent="0.25">
      <c r="C84" s="12">
        <v>39</v>
      </c>
      <c r="D84" s="12">
        <f t="shared" ref="D84:D97" si="4">COUNTIF(C84:C213,C84)</f>
        <v>3</v>
      </c>
    </row>
    <row r="85" spans="3:4" x14ac:dyDescent="0.25">
      <c r="C85" s="12">
        <v>36</v>
      </c>
      <c r="D85" s="12">
        <f t="shared" si="4"/>
        <v>5</v>
      </c>
    </row>
    <row r="86" spans="3:4" x14ac:dyDescent="0.25">
      <c r="C86" s="12">
        <v>33</v>
      </c>
      <c r="D86" s="12">
        <f t="shared" si="4"/>
        <v>2</v>
      </c>
    </row>
    <row r="87" spans="3:4" x14ac:dyDescent="0.25">
      <c r="C87" s="12">
        <v>31</v>
      </c>
      <c r="D87" s="12">
        <f t="shared" si="4"/>
        <v>8</v>
      </c>
    </row>
    <row r="88" spans="3:4" x14ac:dyDescent="0.25">
      <c r="C88" s="12">
        <v>32</v>
      </c>
      <c r="D88" s="12">
        <f t="shared" si="4"/>
        <v>2</v>
      </c>
    </row>
    <row r="89" spans="3:4" x14ac:dyDescent="0.25">
      <c r="C89" s="12">
        <v>30</v>
      </c>
      <c r="D89" s="12">
        <f t="shared" si="4"/>
        <v>3</v>
      </c>
    </row>
    <row r="90" spans="3:4" x14ac:dyDescent="0.25">
      <c r="C90" s="12">
        <v>35</v>
      </c>
      <c r="D90" s="12">
        <f t="shared" si="4"/>
        <v>3</v>
      </c>
    </row>
    <row r="91" spans="3:4" x14ac:dyDescent="0.25">
      <c r="C91" s="12">
        <v>32</v>
      </c>
      <c r="D91" s="12">
        <f t="shared" si="4"/>
        <v>1</v>
      </c>
    </row>
    <row r="92" spans="3:4" x14ac:dyDescent="0.25">
      <c r="C92" s="12">
        <v>30</v>
      </c>
      <c r="D92" s="12">
        <f t="shared" si="4"/>
        <v>2</v>
      </c>
    </row>
    <row r="93" spans="3:4" x14ac:dyDescent="0.25">
      <c r="C93" s="12">
        <v>38</v>
      </c>
      <c r="D93" s="12">
        <f t="shared" si="4"/>
        <v>3</v>
      </c>
    </row>
    <row r="94" spans="3:4" x14ac:dyDescent="0.25">
      <c r="C94" s="12">
        <v>27</v>
      </c>
      <c r="D94" s="12">
        <f t="shared" si="4"/>
        <v>1</v>
      </c>
    </row>
    <row r="95" spans="3:4" x14ac:dyDescent="0.25">
      <c r="C95" s="12">
        <v>29</v>
      </c>
      <c r="D95" s="12">
        <f t="shared" si="4"/>
        <v>1</v>
      </c>
    </row>
    <row r="96" spans="3:4" x14ac:dyDescent="0.25">
      <c r="C96" s="12">
        <v>28</v>
      </c>
      <c r="D96" s="12">
        <f t="shared" si="4"/>
        <v>3</v>
      </c>
    </row>
    <row r="97" spans="3:4" x14ac:dyDescent="0.25">
      <c r="C97" s="12">
        <v>33</v>
      </c>
      <c r="D97" s="12">
        <f t="shared" si="4"/>
        <v>1</v>
      </c>
    </row>
    <row r="98" spans="3:4" x14ac:dyDescent="0.25">
      <c r="C98" s="12">
        <v>36</v>
      </c>
      <c r="D98" s="12">
        <f t="shared" ref="D98:D113" si="5">COUNTIF(C98:C238,C98)</f>
        <v>4</v>
      </c>
    </row>
    <row r="99" spans="3:4" x14ac:dyDescent="0.25">
      <c r="C99" s="12">
        <v>31</v>
      </c>
      <c r="D99" s="12">
        <f t="shared" si="5"/>
        <v>7</v>
      </c>
    </row>
    <row r="100" spans="3:4" x14ac:dyDescent="0.25">
      <c r="C100" s="12">
        <v>31</v>
      </c>
      <c r="D100" s="12">
        <f t="shared" si="5"/>
        <v>6</v>
      </c>
    </row>
    <row r="101" spans="3:4" x14ac:dyDescent="0.25">
      <c r="C101" s="12">
        <v>36</v>
      </c>
      <c r="D101" s="12">
        <f t="shared" si="5"/>
        <v>3</v>
      </c>
    </row>
    <row r="102" spans="3:4" x14ac:dyDescent="0.25">
      <c r="C102" s="12">
        <v>31</v>
      </c>
      <c r="D102" s="12">
        <f t="shared" si="5"/>
        <v>5</v>
      </c>
    </row>
    <row r="103" spans="3:4" x14ac:dyDescent="0.25">
      <c r="C103" s="12">
        <v>30</v>
      </c>
      <c r="D103" s="12">
        <f t="shared" si="5"/>
        <v>1</v>
      </c>
    </row>
    <row r="104" spans="3:4" x14ac:dyDescent="0.25">
      <c r="C104" s="12">
        <v>35</v>
      </c>
      <c r="D104" s="12">
        <f t="shared" si="5"/>
        <v>2</v>
      </c>
    </row>
    <row r="105" spans="3:4" x14ac:dyDescent="0.25">
      <c r="C105" s="12">
        <v>31</v>
      </c>
      <c r="D105" s="12">
        <f t="shared" si="5"/>
        <v>4</v>
      </c>
    </row>
    <row r="106" spans="3:4" x14ac:dyDescent="0.25">
      <c r="C106" s="12">
        <v>41</v>
      </c>
      <c r="D106" s="12">
        <f t="shared" si="5"/>
        <v>2</v>
      </c>
    </row>
    <row r="107" spans="3:4" x14ac:dyDescent="0.25">
      <c r="C107" s="12">
        <v>38</v>
      </c>
      <c r="D107" s="12">
        <f t="shared" si="5"/>
        <v>2</v>
      </c>
    </row>
    <row r="108" spans="3:4" x14ac:dyDescent="0.25">
      <c r="C108" s="12">
        <v>31</v>
      </c>
      <c r="D108" s="12">
        <f t="shared" si="5"/>
        <v>3</v>
      </c>
    </row>
    <row r="109" spans="3:4" x14ac:dyDescent="0.25">
      <c r="C109" s="12">
        <v>39</v>
      </c>
      <c r="D109" s="12">
        <f t="shared" si="5"/>
        <v>2</v>
      </c>
    </row>
    <row r="110" spans="3:4" x14ac:dyDescent="0.25">
      <c r="C110" s="12">
        <v>40</v>
      </c>
      <c r="D110" s="12">
        <f t="shared" si="5"/>
        <v>4</v>
      </c>
    </row>
    <row r="111" spans="3:4" x14ac:dyDescent="0.25">
      <c r="C111" s="12">
        <v>31</v>
      </c>
      <c r="D111" s="12">
        <f t="shared" si="5"/>
        <v>2</v>
      </c>
    </row>
    <row r="112" spans="3:4" x14ac:dyDescent="0.25">
      <c r="C112" s="12">
        <v>39</v>
      </c>
      <c r="D112" s="12">
        <f t="shared" si="5"/>
        <v>1</v>
      </c>
    </row>
    <row r="113" spans="1:4" x14ac:dyDescent="0.25">
      <c r="C113" s="12">
        <v>41</v>
      </c>
      <c r="D113" s="12">
        <f t="shared" si="5"/>
        <v>1</v>
      </c>
    </row>
    <row r="114" spans="1:4" x14ac:dyDescent="0.25">
      <c r="C114" s="12">
        <v>31</v>
      </c>
      <c r="D114" s="12">
        <f>COUNTIF(C114:C253,C114)</f>
        <v>1</v>
      </c>
    </row>
    <row r="115" spans="1:4" x14ac:dyDescent="0.25">
      <c r="C115" s="12">
        <v>38</v>
      </c>
      <c r="D115" s="12">
        <f t="shared" ref="D115:D122" si="6">COUNTIF(C115:C253,C115)</f>
        <v>1</v>
      </c>
    </row>
    <row r="116" spans="1:4" x14ac:dyDescent="0.25">
      <c r="C116" s="12">
        <v>35</v>
      </c>
      <c r="D116" s="12">
        <f t="shared" si="6"/>
        <v>1</v>
      </c>
    </row>
    <row r="117" spans="1:4" x14ac:dyDescent="0.25">
      <c r="C117" s="12">
        <v>36</v>
      </c>
      <c r="D117" s="12">
        <f t="shared" si="6"/>
        <v>2</v>
      </c>
    </row>
    <row r="118" spans="1:4" x14ac:dyDescent="0.25">
      <c r="C118" s="12">
        <v>40</v>
      </c>
      <c r="D118" s="12">
        <f t="shared" si="6"/>
        <v>3</v>
      </c>
    </row>
    <row r="119" spans="1:4" x14ac:dyDescent="0.25">
      <c r="C119" s="12">
        <v>28</v>
      </c>
      <c r="D119" s="12">
        <f t="shared" si="6"/>
        <v>2</v>
      </c>
    </row>
    <row r="120" spans="1:4" x14ac:dyDescent="0.25">
      <c r="C120" s="12">
        <v>36</v>
      </c>
      <c r="D120" s="12">
        <f t="shared" si="6"/>
        <v>1</v>
      </c>
    </row>
    <row r="121" spans="1:4" x14ac:dyDescent="0.25">
      <c r="C121" s="12">
        <v>40</v>
      </c>
      <c r="D121" s="12">
        <f t="shared" si="6"/>
        <v>2</v>
      </c>
    </row>
    <row r="122" spans="1:4" x14ac:dyDescent="0.25">
      <c r="C122" s="12">
        <v>28</v>
      </c>
      <c r="D122" s="12">
        <f t="shared" si="6"/>
        <v>1</v>
      </c>
    </row>
    <row r="123" spans="1:4" x14ac:dyDescent="0.25">
      <c r="A123" s="8"/>
    </row>
    <row r="124" spans="1:4" x14ac:dyDescent="0.25">
      <c r="A124" s="9" t="s">
        <v>79</v>
      </c>
    </row>
    <row r="125" spans="1:4" x14ac:dyDescent="0.25">
      <c r="A125" s="2" t="s">
        <v>13</v>
      </c>
      <c r="B125" s="12">
        <f>_xlfn.MODE.SNGL(B10:K19)</f>
        <v>31</v>
      </c>
    </row>
    <row r="126" spans="1:4" x14ac:dyDescent="0.25">
      <c r="A126" s="9"/>
    </row>
    <row r="127" spans="1:4" x14ac:dyDescent="0.25">
      <c r="A127" s="9" t="s">
        <v>80</v>
      </c>
    </row>
    <row r="128" spans="1:4" x14ac:dyDescent="0.25">
      <c r="A128" s="2" t="s">
        <v>13</v>
      </c>
      <c r="B128" s="12">
        <f>MEDIAN(B10:K19)</f>
        <v>35</v>
      </c>
    </row>
    <row r="129" spans="1:14" x14ac:dyDescent="0.25">
      <c r="A129" s="9"/>
    </row>
    <row r="130" spans="1:14" x14ac:dyDescent="0.25">
      <c r="A130" s="9" t="s">
        <v>81</v>
      </c>
    </row>
    <row r="131" spans="1:14" x14ac:dyDescent="0.25">
      <c r="A131" s="2" t="s">
        <v>13</v>
      </c>
      <c r="B131" s="12">
        <f>MAX(B10:K19)-MIN(B10:K19)</f>
        <v>18</v>
      </c>
    </row>
    <row r="134" spans="1:14" x14ac:dyDescent="0.25">
      <c r="A134" s="154" t="s">
        <v>321</v>
      </c>
      <c r="B134" s="154"/>
      <c r="C134" s="154"/>
      <c r="D134" s="154"/>
      <c r="E134" s="154"/>
      <c r="F134" s="154"/>
      <c r="G134" s="154"/>
      <c r="H134" s="154"/>
      <c r="I134" s="154"/>
      <c r="J134" s="154"/>
      <c r="K134" s="154"/>
      <c r="L134" s="154"/>
      <c r="M134" s="154"/>
      <c r="N134" s="154"/>
    </row>
    <row r="135" spans="1:14" ht="16.5" x14ac:dyDescent="0.25">
      <c r="A135" s="7"/>
    </row>
    <row r="136" spans="1:14" x14ac:dyDescent="0.25">
      <c r="A136" s="8" t="s">
        <v>18</v>
      </c>
    </row>
    <row r="137" spans="1:14" x14ac:dyDescent="0.25">
      <c r="A137" s="8" t="s">
        <v>83</v>
      </c>
    </row>
    <row r="138" spans="1:14" x14ac:dyDescent="0.25">
      <c r="B138" s="61">
        <v>56</v>
      </c>
      <c r="C138" s="62">
        <v>40</v>
      </c>
      <c r="D138" s="62">
        <v>28</v>
      </c>
      <c r="E138" s="62">
        <v>73</v>
      </c>
      <c r="F138" s="62">
        <v>52</v>
      </c>
      <c r="G138" s="62">
        <v>61</v>
      </c>
      <c r="H138" s="62">
        <v>35</v>
      </c>
      <c r="I138" s="62">
        <v>40</v>
      </c>
      <c r="J138" s="62">
        <v>47</v>
      </c>
      <c r="K138" s="63">
        <v>65</v>
      </c>
    </row>
    <row r="139" spans="1:14" x14ac:dyDescent="0.25">
      <c r="B139" s="64">
        <v>52</v>
      </c>
      <c r="C139" s="34">
        <v>44</v>
      </c>
      <c r="D139" s="34">
        <v>38</v>
      </c>
      <c r="E139" s="34">
        <v>60</v>
      </c>
      <c r="F139" s="34">
        <v>56</v>
      </c>
      <c r="G139" s="34">
        <v>40</v>
      </c>
      <c r="H139" s="34">
        <v>36</v>
      </c>
      <c r="I139" s="34">
        <v>49</v>
      </c>
      <c r="J139" s="34">
        <v>68</v>
      </c>
      <c r="K139" s="65">
        <v>57</v>
      </c>
      <c r="M139">
        <f>MAX(B138:K142)</f>
        <v>73</v>
      </c>
    </row>
    <row r="140" spans="1:14" x14ac:dyDescent="0.25">
      <c r="B140" s="64">
        <v>52</v>
      </c>
      <c r="C140" s="34">
        <v>63</v>
      </c>
      <c r="D140" s="34">
        <v>41</v>
      </c>
      <c r="E140" s="34">
        <v>48</v>
      </c>
      <c r="F140" s="34">
        <v>55</v>
      </c>
      <c r="G140" s="34">
        <v>42</v>
      </c>
      <c r="H140" s="34">
        <v>39</v>
      </c>
      <c r="I140" s="34">
        <v>58</v>
      </c>
      <c r="J140" s="34">
        <v>62</v>
      </c>
      <c r="K140" s="65">
        <v>49</v>
      </c>
      <c r="M140">
        <f>MIN(B138:K142)</f>
        <v>28</v>
      </c>
    </row>
    <row r="141" spans="1:14" x14ac:dyDescent="0.25">
      <c r="B141" s="64">
        <v>59</v>
      </c>
      <c r="C141" s="34">
        <v>45</v>
      </c>
      <c r="D141" s="34">
        <v>47</v>
      </c>
      <c r="E141" s="34">
        <v>51</v>
      </c>
      <c r="F141" s="34">
        <v>65</v>
      </c>
      <c r="G141" s="34">
        <v>41</v>
      </c>
      <c r="H141" s="34">
        <v>48</v>
      </c>
      <c r="I141" s="34">
        <v>55</v>
      </c>
      <c r="J141" s="34">
        <v>42</v>
      </c>
      <c r="K141" s="65">
        <v>39</v>
      </c>
    </row>
    <row r="142" spans="1:14" x14ac:dyDescent="0.25">
      <c r="B142" s="66">
        <v>58</v>
      </c>
      <c r="C142" s="67">
        <v>62</v>
      </c>
      <c r="D142" s="67">
        <v>49</v>
      </c>
      <c r="E142" s="67">
        <v>59</v>
      </c>
      <c r="F142" s="67">
        <v>45</v>
      </c>
      <c r="G142" s="67">
        <v>47</v>
      </c>
      <c r="H142" s="67">
        <v>51</v>
      </c>
      <c r="I142" s="67">
        <v>65</v>
      </c>
      <c r="J142" s="67">
        <v>43</v>
      </c>
      <c r="K142" s="68">
        <v>58</v>
      </c>
    </row>
    <row r="143" spans="1:14" x14ac:dyDescent="0.25">
      <c r="A143" s="8" t="s">
        <v>50</v>
      </c>
    </row>
    <row r="144" spans="1:14" x14ac:dyDescent="0.25">
      <c r="A144" s="8" t="s">
        <v>84</v>
      </c>
      <c r="N144" s="8"/>
    </row>
    <row r="145" spans="1:14" x14ac:dyDescent="0.25">
      <c r="A145" s="2" t="s">
        <v>13</v>
      </c>
      <c r="N145" s="8"/>
    </row>
    <row r="146" spans="1:14" x14ac:dyDescent="0.25">
      <c r="A146" s="8"/>
      <c r="C146" s="38" t="s">
        <v>46</v>
      </c>
      <c r="D146" s="17" t="s">
        <v>89</v>
      </c>
      <c r="N146" s="8"/>
    </row>
    <row r="147" spans="1:14" x14ac:dyDescent="0.25">
      <c r="A147" s="8"/>
      <c r="C147" s="51" t="s">
        <v>362</v>
      </c>
      <c r="D147" s="18">
        <f>COUNTIFS(B138:K142,"&gt;=21",B138:K142,"&lt;=30")</f>
        <v>1</v>
      </c>
      <c r="N147" s="8"/>
    </row>
    <row r="148" spans="1:14" x14ac:dyDescent="0.25">
      <c r="A148" s="8"/>
      <c r="C148" s="51" t="s">
        <v>363</v>
      </c>
      <c r="D148" s="18">
        <f>COUNTIFS(B138:K142,"&gt;=31",B138:K142,"&lt;=40")</f>
        <v>8</v>
      </c>
      <c r="N148" s="8"/>
    </row>
    <row r="149" spans="1:14" x14ac:dyDescent="0.25">
      <c r="A149" s="8"/>
      <c r="C149" s="51" t="s">
        <v>364</v>
      </c>
      <c r="D149" s="18">
        <f>COUNTIFS(B138:K142,"&gt;=41",B138:K142,"&lt;=50")</f>
        <v>16</v>
      </c>
      <c r="N149" s="8"/>
    </row>
    <row r="150" spans="1:14" x14ac:dyDescent="0.25">
      <c r="A150" s="8"/>
      <c r="C150" s="51" t="s">
        <v>367</v>
      </c>
      <c r="D150" s="18">
        <f>COUNTIFS(B138:K142,"&gt;=51",B138:K142,"&lt;=60")</f>
        <v>16</v>
      </c>
      <c r="N150" s="8"/>
    </row>
    <row r="151" spans="1:14" x14ac:dyDescent="0.25">
      <c r="A151" s="8"/>
      <c r="C151" s="51" t="s">
        <v>365</v>
      </c>
      <c r="D151" s="18">
        <f>COUNTIFS(B138:K142,"&gt;=61",B138:K142,"&lt;=70")</f>
        <v>8</v>
      </c>
      <c r="N151" s="8"/>
    </row>
    <row r="152" spans="1:14" x14ac:dyDescent="0.25">
      <c r="A152" s="8"/>
      <c r="C152" s="40" t="s">
        <v>366</v>
      </c>
      <c r="D152" s="19">
        <f>COUNTIFS(B138:K142,"&gt;=71",B138:K142,"&lt;=80")</f>
        <v>1</v>
      </c>
      <c r="N152" s="8"/>
    </row>
    <row r="153" spans="1:14" x14ac:dyDescent="0.25">
      <c r="A153" s="8"/>
      <c r="N153" s="8"/>
    </row>
    <row r="154" spans="1:14" x14ac:dyDescent="0.25">
      <c r="A154" s="8"/>
      <c r="N154" s="8"/>
    </row>
    <row r="155" spans="1:14" x14ac:dyDescent="0.25">
      <c r="A155" s="8"/>
      <c r="N155" s="8"/>
    </row>
    <row r="156" spans="1:14" x14ac:dyDescent="0.25">
      <c r="A156" s="9" t="s">
        <v>85</v>
      </c>
      <c r="N156" s="8"/>
    </row>
    <row r="157" spans="1:14" x14ac:dyDescent="0.25">
      <c r="A157" s="2" t="s">
        <v>13</v>
      </c>
      <c r="B157" s="12">
        <f>MODE(B138:K142)</f>
        <v>40</v>
      </c>
      <c r="N157" s="8"/>
    </row>
    <row r="158" spans="1:14" x14ac:dyDescent="0.25">
      <c r="A158" s="9"/>
      <c r="N158" s="8"/>
    </row>
    <row r="159" spans="1:14" x14ac:dyDescent="0.25">
      <c r="A159" s="9" t="s">
        <v>86</v>
      </c>
      <c r="N159" s="8"/>
    </row>
    <row r="160" spans="1:14" x14ac:dyDescent="0.25">
      <c r="A160" s="2" t="s">
        <v>13</v>
      </c>
      <c r="B160" s="12">
        <f>MEDIAN(B138:K142)</f>
        <v>50</v>
      </c>
      <c r="N160" s="8"/>
    </row>
    <row r="161" spans="1:16" x14ac:dyDescent="0.25">
      <c r="A161" s="9"/>
      <c r="N161" s="8"/>
    </row>
    <row r="162" spans="1:16" x14ac:dyDescent="0.25">
      <c r="A162" s="9" t="s">
        <v>87</v>
      </c>
      <c r="N162" s="8"/>
    </row>
    <row r="163" spans="1:16" x14ac:dyDescent="0.25">
      <c r="A163" s="2" t="s">
        <v>13</v>
      </c>
      <c r="B163" s="79" t="s">
        <v>109</v>
      </c>
      <c r="C163" s="63">
        <f>QUARTILE(B138:K142,3)</f>
        <v>58</v>
      </c>
      <c r="N163" s="8"/>
    </row>
    <row r="164" spans="1:16" ht="18" x14ac:dyDescent="0.25">
      <c r="B164" s="80" t="s">
        <v>110</v>
      </c>
      <c r="C164" s="65">
        <f>QUARTILE(B138:K142,1)</f>
        <v>42.25</v>
      </c>
      <c r="N164" s="10"/>
    </row>
    <row r="165" spans="1:16" ht="18" x14ac:dyDescent="0.25">
      <c r="B165" s="81" t="s">
        <v>111</v>
      </c>
      <c r="C165" s="68">
        <f>C163-C164</f>
        <v>15.75</v>
      </c>
      <c r="N165" s="10"/>
    </row>
    <row r="168" spans="1:16" x14ac:dyDescent="0.25">
      <c r="A168" s="154" t="s">
        <v>320</v>
      </c>
      <c r="B168" s="154"/>
      <c r="C168" s="154"/>
      <c r="D168" s="154"/>
      <c r="E168" s="154"/>
      <c r="F168" s="154"/>
      <c r="G168" s="154"/>
      <c r="H168" s="154"/>
      <c r="I168" s="154"/>
      <c r="J168" s="154"/>
      <c r="K168" s="154"/>
      <c r="L168" s="154"/>
      <c r="M168" s="154"/>
      <c r="N168" s="154"/>
      <c r="O168" s="154"/>
      <c r="P168" s="154"/>
    </row>
    <row r="169" spans="1:16" ht="16.5" x14ac:dyDescent="0.25">
      <c r="A169" s="7"/>
    </row>
    <row r="170" spans="1:16" x14ac:dyDescent="0.25">
      <c r="A170" s="8" t="s">
        <v>18</v>
      </c>
    </row>
    <row r="171" spans="1:16" x14ac:dyDescent="0.25">
      <c r="A171" s="8" t="s">
        <v>88</v>
      </c>
    </row>
    <row r="172" spans="1:16" ht="16.5" x14ac:dyDescent="0.25">
      <c r="A172" s="13"/>
      <c r="C172" s="20" t="s">
        <v>91</v>
      </c>
      <c r="D172" s="20" t="s">
        <v>90</v>
      </c>
      <c r="E172" s="20" t="s">
        <v>92</v>
      </c>
      <c r="F172" s="20" t="s">
        <v>93</v>
      </c>
      <c r="G172" s="20" t="s">
        <v>94</v>
      </c>
      <c r="H172" s="20" t="s">
        <v>95</v>
      </c>
      <c r="I172" s="20" t="s">
        <v>96</v>
      </c>
      <c r="J172" s="20" t="s">
        <v>97</v>
      </c>
    </row>
    <row r="173" spans="1:16" x14ac:dyDescent="0.25">
      <c r="C173" s="20" t="s">
        <v>89</v>
      </c>
      <c r="D173" s="20">
        <v>30</v>
      </c>
      <c r="E173" s="20">
        <v>40</v>
      </c>
      <c r="F173" s="20">
        <v>20</v>
      </c>
      <c r="G173" s="20">
        <v>10</v>
      </c>
      <c r="H173" s="20">
        <v>45</v>
      </c>
      <c r="I173" s="20">
        <v>25</v>
      </c>
      <c r="J173" s="20">
        <v>30</v>
      </c>
    </row>
    <row r="175" spans="1:16" x14ac:dyDescent="0.25">
      <c r="A175" s="8" t="s">
        <v>50</v>
      </c>
    </row>
    <row r="176" spans="1:16" x14ac:dyDescent="0.25">
      <c r="A176" s="9" t="s">
        <v>98</v>
      </c>
    </row>
    <row r="177" spans="1:2" x14ac:dyDescent="0.25">
      <c r="A177" s="2" t="s">
        <v>13</v>
      </c>
    </row>
    <row r="178" spans="1:2" x14ac:dyDescent="0.25">
      <c r="A178" s="9"/>
    </row>
    <row r="179" spans="1:2" x14ac:dyDescent="0.25">
      <c r="A179" s="9"/>
    </row>
    <row r="180" spans="1:2" x14ac:dyDescent="0.25">
      <c r="A180" s="9"/>
    </row>
    <row r="181" spans="1:2" x14ac:dyDescent="0.25">
      <c r="A181" s="9"/>
    </row>
    <row r="182" spans="1:2" x14ac:dyDescent="0.25">
      <c r="A182" s="9"/>
    </row>
    <row r="183" spans="1:2" x14ac:dyDescent="0.25">
      <c r="A183" s="9"/>
    </row>
    <row r="184" spans="1:2" x14ac:dyDescent="0.25">
      <c r="A184" s="9"/>
    </row>
    <row r="185" spans="1:2" x14ac:dyDescent="0.25">
      <c r="A185" s="9"/>
    </row>
    <row r="186" spans="1:2" x14ac:dyDescent="0.25">
      <c r="A186" s="9"/>
    </row>
    <row r="187" spans="1:2" x14ac:dyDescent="0.25">
      <c r="A187" s="9"/>
    </row>
    <row r="188" spans="1:2" x14ac:dyDescent="0.25">
      <c r="A188" s="9"/>
    </row>
    <row r="189" spans="1:2" x14ac:dyDescent="0.25">
      <c r="A189" s="9"/>
    </row>
    <row r="190" spans="1:2" x14ac:dyDescent="0.25">
      <c r="A190" s="9"/>
    </row>
    <row r="191" spans="1:2" x14ac:dyDescent="0.25">
      <c r="A191" s="9" t="s">
        <v>99</v>
      </c>
    </row>
    <row r="192" spans="1:2" x14ac:dyDescent="0.25">
      <c r="A192" s="2" t="s">
        <v>13</v>
      </c>
      <c r="B192" s="12" t="s">
        <v>112</v>
      </c>
    </row>
    <row r="193" spans="1:17" x14ac:dyDescent="0.25">
      <c r="A193" s="9"/>
    </row>
    <row r="194" spans="1:17" x14ac:dyDescent="0.25">
      <c r="A194" s="9" t="s">
        <v>100</v>
      </c>
      <c r="I194" s="8"/>
    </row>
    <row r="195" spans="1:17" ht="17.25" thickBot="1" x14ac:dyDescent="0.3">
      <c r="A195" s="2" t="s">
        <v>13</v>
      </c>
      <c r="I195" s="13"/>
    </row>
    <row r="196" spans="1:17" x14ac:dyDescent="0.25">
      <c r="B196" s="22" t="s">
        <v>113</v>
      </c>
      <c r="D196" s="24" t="s">
        <v>114</v>
      </c>
      <c r="E196" s="24" t="s">
        <v>89</v>
      </c>
    </row>
    <row r="197" spans="1:17" x14ac:dyDescent="0.25">
      <c r="B197" s="21">
        <v>10</v>
      </c>
      <c r="D197">
        <v>10</v>
      </c>
      <c r="E197">
        <v>1</v>
      </c>
    </row>
    <row r="198" spans="1:17" x14ac:dyDescent="0.25">
      <c r="B198" s="21">
        <v>20</v>
      </c>
      <c r="D198">
        <v>20</v>
      </c>
      <c r="E198">
        <v>1</v>
      </c>
    </row>
    <row r="199" spans="1:17" x14ac:dyDescent="0.25">
      <c r="B199" s="21">
        <v>25</v>
      </c>
      <c r="D199">
        <v>25</v>
      </c>
      <c r="E199">
        <v>1</v>
      </c>
    </row>
    <row r="200" spans="1:17" x14ac:dyDescent="0.25">
      <c r="B200" s="21">
        <v>30</v>
      </c>
      <c r="D200">
        <v>30</v>
      </c>
      <c r="E200">
        <v>2</v>
      </c>
    </row>
    <row r="201" spans="1:17" x14ac:dyDescent="0.25">
      <c r="B201" s="21">
        <v>40</v>
      </c>
      <c r="D201">
        <v>40</v>
      </c>
      <c r="E201">
        <v>1</v>
      </c>
    </row>
    <row r="202" spans="1:17" x14ac:dyDescent="0.25">
      <c r="B202" s="21">
        <v>45</v>
      </c>
      <c r="D202">
        <v>45</v>
      </c>
      <c r="E202">
        <v>1</v>
      </c>
    </row>
    <row r="203" spans="1:17" ht="15.75" thickBot="1" x14ac:dyDescent="0.3">
      <c r="D203" s="23" t="s">
        <v>115</v>
      </c>
      <c r="E203" s="23">
        <v>0</v>
      </c>
    </row>
    <row r="208" spans="1:17" x14ac:dyDescent="0.25">
      <c r="A208" s="154" t="s">
        <v>319</v>
      </c>
      <c r="B208" s="154"/>
      <c r="C208" s="154"/>
      <c r="D208" s="154"/>
      <c r="E208" s="154"/>
      <c r="F208" s="154"/>
      <c r="G208" s="154"/>
      <c r="H208" s="154"/>
      <c r="I208" s="154"/>
      <c r="J208" s="154"/>
      <c r="K208" s="154"/>
      <c r="L208" s="154"/>
      <c r="M208" s="154"/>
      <c r="N208" s="154"/>
      <c r="O208" s="154"/>
      <c r="P208" s="154"/>
      <c r="Q208" s="154"/>
    </row>
    <row r="209" spans="1:11" ht="16.5" x14ac:dyDescent="0.25">
      <c r="A209" s="7"/>
    </row>
    <row r="210" spans="1:11" x14ac:dyDescent="0.25">
      <c r="A210" s="8" t="s">
        <v>18</v>
      </c>
    </row>
    <row r="211" spans="1:11" x14ac:dyDescent="0.25">
      <c r="A211" s="8" t="s">
        <v>101</v>
      </c>
    </row>
    <row r="212" spans="1:11" ht="15.75" x14ac:dyDescent="0.25">
      <c r="A212" s="8"/>
      <c r="B212" s="117" t="s">
        <v>118</v>
      </c>
      <c r="C212" s="117"/>
      <c r="D212" s="117"/>
      <c r="E212" s="117"/>
      <c r="F212" s="117"/>
      <c r="G212" s="117"/>
      <c r="H212" s="117"/>
      <c r="I212" s="117"/>
      <c r="J212" s="117"/>
      <c r="K212" s="117"/>
    </row>
    <row r="213" spans="1:11" x14ac:dyDescent="0.25">
      <c r="B213" s="29">
        <v>4</v>
      </c>
      <c r="C213" s="20">
        <v>5</v>
      </c>
      <c r="D213" s="20">
        <v>3</v>
      </c>
      <c r="E213" s="20">
        <v>4</v>
      </c>
      <c r="F213" s="20">
        <v>4</v>
      </c>
      <c r="G213" s="20">
        <v>3</v>
      </c>
      <c r="H213" s="20">
        <v>2</v>
      </c>
      <c r="I213" s="20">
        <v>5</v>
      </c>
      <c r="J213" s="20">
        <v>4</v>
      </c>
      <c r="K213" s="20">
        <v>3</v>
      </c>
    </row>
    <row r="214" spans="1:11" x14ac:dyDescent="0.25">
      <c r="B214" s="29">
        <v>5</v>
      </c>
      <c r="C214" s="20">
        <v>4</v>
      </c>
      <c r="D214" s="20">
        <v>2</v>
      </c>
      <c r="E214" s="20">
        <v>3</v>
      </c>
      <c r="F214" s="20">
        <v>4</v>
      </c>
      <c r="G214" s="20">
        <v>5</v>
      </c>
      <c r="H214" s="20">
        <v>3</v>
      </c>
      <c r="I214" s="20">
        <v>4</v>
      </c>
      <c r="J214" s="20">
        <v>5</v>
      </c>
      <c r="K214" s="20">
        <v>3</v>
      </c>
    </row>
    <row r="215" spans="1:11" x14ac:dyDescent="0.25">
      <c r="B215" s="29">
        <v>4</v>
      </c>
      <c r="C215" s="20">
        <v>3</v>
      </c>
      <c r="D215" s="20">
        <v>2</v>
      </c>
      <c r="E215" s="20">
        <v>4</v>
      </c>
      <c r="F215" s="20">
        <v>5</v>
      </c>
      <c r="G215" s="20">
        <v>3</v>
      </c>
      <c r="H215" s="20">
        <v>4</v>
      </c>
      <c r="I215" s="20">
        <v>5</v>
      </c>
      <c r="J215" s="20">
        <v>4</v>
      </c>
      <c r="K215" s="20">
        <v>3</v>
      </c>
    </row>
    <row r="216" spans="1:11" x14ac:dyDescent="0.25">
      <c r="B216" s="29">
        <v>3</v>
      </c>
      <c r="C216" s="20">
        <v>4</v>
      </c>
      <c r="D216" s="20">
        <v>5</v>
      </c>
      <c r="E216" s="20">
        <v>2</v>
      </c>
      <c r="F216" s="20">
        <v>3</v>
      </c>
      <c r="G216" s="20">
        <v>4</v>
      </c>
      <c r="H216" s="20">
        <v>4</v>
      </c>
      <c r="I216" s="20">
        <v>3</v>
      </c>
      <c r="J216" s="20">
        <v>5</v>
      </c>
      <c r="K216" s="20">
        <v>4</v>
      </c>
    </row>
    <row r="217" spans="1:11" x14ac:dyDescent="0.25">
      <c r="B217" s="29">
        <v>3</v>
      </c>
      <c r="C217" s="20">
        <v>4</v>
      </c>
      <c r="D217" s="20">
        <v>5</v>
      </c>
      <c r="E217" s="20">
        <v>4</v>
      </c>
      <c r="F217" s="20">
        <v>2</v>
      </c>
      <c r="G217" s="20">
        <v>3</v>
      </c>
      <c r="H217" s="20">
        <v>4</v>
      </c>
      <c r="I217" s="20">
        <v>5</v>
      </c>
      <c r="J217" s="20">
        <v>3</v>
      </c>
      <c r="K217" s="20">
        <v>4</v>
      </c>
    </row>
    <row r="218" spans="1:11" x14ac:dyDescent="0.25">
      <c r="B218" s="29">
        <v>5</v>
      </c>
      <c r="C218" s="20">
        <v>4</v>
      </c>
      <c r="D218" s="20">
        <v>3</v>
      </c>
      <c r="E218" s="20">
        <v>4</v>
      </c>
      <c r="F218" s="20">
        <v>5</v>
      </c>
      <c r="G218" s="20">
        <v>3</v>
      </c>
      <c r="H218" s="20">
        <v>4</v>
      </c>
      <c r="I218" s="20">
        <v>5</v>
      </c>
      <c r="J218" s="20">
        <v>4</v>
      </c>
      <c r="K218" s="20">
        <v>3</v>
      </c>
    </row>
    <row r="219" spans="1:11" x14ac:dyDescent="0.25">
      <c r="B219" s="29">
        <v>3</v>
      </c>
      <c r="C219" s="20">
        <v>4</v>
      </c>
      <c r="D219" s="20">
        <v>5</v>
      </c>
      <c r="E219" s="20">
        <v>2</v>
      </c>
      <c r="F219" s="20">
        <v>3</v>
      </c>
      <c r="G219" s="20">
        <v>4</v>
      </c>
      <c r="H219" s="20">
        <v>4</v>
      </c>
      <c r="I219" s="20">
        <v>3</v>
      </c>
      <c r="J219" s="20">
        <v>5</v>
      </c>
      <c r="K219" s="20">
        <v>4</v>
      </c>
    </row>
    <row r="220" spans="1:11" x14ac:dyDescent="0.25">
      <c r="B220" s="29">
        <v>3</v>
      </c>
      <c r="C220" s="20">
        <v>4</v>
      </c>
      <c r="D220" s="20">
        <v>5</v>
      </c>
      <c r="E220" s="20">
        <v>4</v>
      </c>
      <c r="F220" s="20">
        <v>2</v>
      </c>
      <c r="G220" s="20">
        <v>3</v>
      </c>
      <c r="H220" s="20">
        <v>4</v>
      </c>
      <c r="I220" s="20">
        <v>5</v>
      </c>
      <c r="J220" s="20">
        <v>3</v>
      </c>
      <c r="K220" s="20">
        <v>4</v>
      </c>
    </row>
    <row r="221" spans="1:11" x14ac:dyDescent="0.25">
      <c r="B221" s="29">
        <v>5</v>
      </c>
      <c r="C221" s="20">
        <v>4</v>
      </c>
      <c r="D221" s="20">
        <v>3</v>
      </c>
      <c r="E221" s="20">
        <v>4</v>
      </c>
      <c r="F221" s="20">
        <v>5</v>
      </c>
      <c r="G221" s="20">
        <v>3</v>
      </c>
      <c r="H221" s="20">
        <v>4</v>
      </c>
      <c r="I221" s="20">
        <v>5</v>
      </c>
      <c r="J221" s="20">
        <v>4</v>
      </c>
      <c r="K221" s="20">
        <v>3</v>
      </c>
    </row>
    <row r="222" spans="1:11" x14ac:dyDescent="0.25">
      <c r="B222" s="29">
        <v>3</v>
      </c>
      <c r="C222" s="20">
        <v>4</v>
      </c>
      <c r="D222" s="20">
        <v>5</v>
      </c>
      <c r="E222" s="20">
        <v>2</v>
      </c>
      <c r="F222" s="20">
        <v>3</v>
      </c>
      <c r="G222" s="20">
        <v>4</v>
      </c>
      <c r="H222" s="20">
        <v>4</v>
      </c>
      <c r="I222" s="20">
        <v>3</v>
      </c>
      <c r="J222" s="20">
        <v>5</v>
      </c>
      <c r="K222" s="20">
        <v>4</v>
      </c>
    </row>
    <row r="223" spans="1:11" x14ac:dyDescent="0.25">
      <c r="A223" s="8" t="s">
        <v>50</v>
      </c>
    </row>
    <row r="224" spans="1:11" x14ac:dyDescent="0.25">
      <c r="A224" s="9" t="s">
        <v>102</v>
      </c>
    </row>
    <row r="225" spans="1:5" ht="15.75" thickBot="1" x14ac:dyDescent="0.3">
      <c r="A225" s="2" t="s">
        <v>13</v>
      </c>
    </row>
    <row r="226" spans="1:5" x14ac:dyDescent="0.25">
      <c r="A226" s="9"/>
      <c r="B226" s="26" t="s">
        <v>113</v>
      </c>
      <c r="D226" s="24" t="s">
        <v>114</v>
      </c>
      <c r="E226" s="24" t="s">
        <v>89</v>
      </c>
    </row>
    <row r="227" spans="1:5" x14ac:dyDescent="0.25">
      <c r="A227" s="9"/>
      <c r="B227" s="20">
        <v>1</v>
      </c>
      <c r="D227">
        <v>1</v>
      </c>
      <c r="E227">
        <v>0</v>
      </c>
    </row>
    <row r="228" spans="1:5" x14ac:dyDescent="0.25">
      <c r="A228" s="9"/>
      <c r="B228" s="20">
        <v>2</v>
      </c>
      <c r="D228">
        <v>2</v>
      </c>
      <c r="E228">
        <v>8</v>
      </c>
    </row>
    <row r="229" spans="1:5" x14ac:dyDescent="0.25">
      <c r="A229" s="9"/>
      <c r="B229" s="20">
        <v>3</v>
      </c>
      <c r="D229">
        <v>3</v>
      </c>
      <c r="E229">
        <v>30</v>
      </c>
    </row>
    <row r="230" spans="1:5" x14ac:dyDescent="0.25">
      <c r="A230" s="9"/>
      <c r="B230" s="20">
        <v>4</v>
      </c>
      <c r="D230">
        <v>4</v>
      </c>
      <c r="E230">
        <v>39</v>
      </c>
    </row>
    <row r="231" spans="1:5" x14ac:dyDescent="0.25">
      <c r="A231" s="9"/>
      <c r="B231" s="20">
        <v>5</v>
      </c>
      <c r="D231">
        <v>5</v>
      </c>
      <c r="E231">
        <v>23</v>
      </c>
    </row>
    <row r="232" spans="1:5" ht="15.75" thickBot="1" x14ac:dyDescent="0.3">
      <c r="A232" s="9"/>
      <c r="D232" s="23" t="s">
        <v>115</v>
      </c>
      <c r="E232" s="23">
        <v>0</v>
      </c>
    </row>
    <row r="233" spans="1:5" x14ac:dyDescent="0.25">
      <c r="A233" s="9"/>
    </row>
    <row r="234" spans="1:5" x14ac:dyDescent="0.25">
      <c r="A234" s="9"/>
    </row>
    <row r="235" spans="1:5" x14ac:dyDescent="0.25">
      <c r="A235" s="9"/>
    </row>
    <row r="236" spans="1:5" x14ac:dyDescent="0.25">
      <c r="A236" s="9"/>
    </row>
    <row r="237" spans="1:5" x14ac:dyDescent="0.25">
      <c r="A237" s="9"/>
    </row>
    <row r="238" spans="1:5" x14ac:dyDescent="0.25">
      <c r="A238" s="9" t="s">
        <v>103</v>
      </c>
    </row>
    <row r="239" spans="1:5" x14ac:dyDescent="0.25">
      <c r="A239" s="2" t="s">
        <v>13</v>
      </c>
      <c r="B239" s="20">
        <v>3</v>
      </c>
    </row>
    <row r="240" spans="1:5" x14ac:dyDescent="0.25">
      <c r="A240" s="9"/>
    </row>
    <row r="241" spans="1:17" x14ac:dyDescent="0.25">
      <c r="A241" s="9" t="s">
        <v>104</v>
      </c>
    </row>
    <row r="242" spans="1:17" x14ac:dyDescent="0.25">
      <c r="A242" s="2" t="s">
        <v>13</v>
      </c>
    </row>
    <row r="245" spans="1:17" ht="18" x14ac:dyDescent="0.25">
      <c r="N245" s="10"/>
    </row>
    <row r="256" spans="1:17" x14ac:dyDescent="0.25">
      <c r="A256" s="154" t="s">
        <v>318</v>
      </c>
      <c r="B256" s="154"/>
      <c r="C256" s="154"/>
      <c r="D256" s="154"/>
      <c r="E256" s="154"/>
      <c r="F256" s="154"/>
      <c r="G256" s="154"/>
      <c r="H256" s="154"/>
      <c r="I256" s="154"/>
      <c r="J256" s="154"/>
      <c r="K256" s="154"/>
      <c r="L256" s="154"/>
      <c r="M256" s="154"/>
      <c r="N256" s="154"/>
      <c r="O256" s="154"/>
      <c r="P256" s="154"/>
      <c r="Q256" s="154"/>
    </row>
    <row r="257" spans="1:11" ht="16.5" x14ac:dyDescent="0.25">
      <c r="A257" s="7"/>
    </row>
    <row r="258" spans="1:11" x14ac:dyDescent="0.25">
      <c r="A258" s="8" t="s">
        <v>18</v>
      </c>
    </row>
    <row r="259" spans="1:11" x14ac:dyDescent="0.25">
      <c r="A259" s="8" t="s">
        <v>116</v>
      </c>
    </row>
    <row r="260" spans="1:11" ht="15.75" x14ac:dyDescent="0.25">
      <c r="B260" s="135" t="s">
        <v>117</v>
      </c>
      <c r="C260" s="136"/>
      <c r="D260" s="136"/>
      <c r="E260" s="136"/>
      <c r="F260" s="136"/>
      <c r="G260" s="136"/>
      <c r="H260" s="136"/>
      <c r="I260" s="136"/>
      <c r="J260" s="136"/>
      <c r="K260" s="137"/>
    </row>
    <row r="261" spans="1:11" x14ac:dyDescent="0.25">
      <c r="B261" s="25">
        <v>35</v>
      </c>
      <c r="C261" s="12">
        <v>28</v>
      </c>
      <c r="D261" s="12">
        <v>32</v>
      </c>
      <c r="E261" s="12">
        <v>45</v>
      </c>
      <c r="F261" s="12">
        <v>38</v>
      </c>
      <c r="G261" s="12">
        <v>29</v>
      </c>
      <c r="H261" s="12">
        <v>42</v>
      </c>
      <c r="I261" s="12">
        <v>30</v>
      </c>
      <c r="J261" s="12">
        <v>36</v>
      </c>
      <c r="K261" s="12">
        <v>41</v>
      </c>
    </row>
    <row r="262" spans="1:11" x14ac:dyDescent="0.25">
      <c r="B262" s="25">
        <v>47</v>
      </c>
      <c r="C262" s="12">
        <v>31</v>
      </c>
      <c r="D262" s="12">
        <v>39</v>
      </c>
      <c r="E262" s="12">
        <v>43</v>
      </c>
      <c r="F262" s="12">
        <v>37</v>
      </c>
      <c r="G262" s="12">
        <v>30</v>
      </c>
      <c r="H262" s="12">
        <v>34</v>
      </c>
      <c r="I262" s="12">
        <v>39</v>
      </c>
      <c r="J262" s="12">
        <v>28</v>
      </c>
      <c r="K262" s="12">
        <v>33</v>
      </c>
    </row>
    <row r="263" spans="1:11" x14ac:dyDescent="0.25">
      <c r="B263" s="25">
        <v>36</v>
      </c>
      <c r="C263" s="12">
        <v>40</v>
      </c>
      <c r="D263" s="12">
        <v>42</v>
      </c>
      <c r="E263" s="12">
        <v>29</v>
      </c>
      <c r="F263" s="12">
        <v>31</v>
      </c>
      <c r="G263" s="12">
        <v>45</v>
      </c>
      <c r="H263" s="12">
        <v>38</v>
      </c>
      <c r="I263" s="12">
        <v>33</v>
      </c>
      <c r="J263" s="12">
        <v>41</v>
      </c>
      <c r="K263" s="12">
        <v>35</v>
      </c>
    </row>
    <row r="264" spans="1:11" x14ac:dyDescent="0.25">
      <c r="B264" s="25">
        <v>34</v>
      </c>
      <c r="C264" s="12">
        <v>46</v>
      </c>
      <c r="D264" s="12">
        <v>30</v>
      </c>
      <c r="E264" s="12">
        <v>39</v>
      </c>
      <c r="F264" s="12">
        <v>43</v>
      </c>
      <c r="G264" s="12">
        <v>28</v>
      </c>
      <c r="H264" s="12">
        <v>32</v>
      </c>
      <c r="I264" s="12">
        <v>36</v>
      </c>
      <c r="J264" s="12">
        <v>29</v>
      </c>
      <c r="K264" s="12">
        <v>37</v>
      </c>
    </row>
    <row r="265" spans="1:11" x14ac:dyDescent="0.25">
      <c r="B265" s="25">
        <v>31</v>
      </c>
      <c r="C265" s="12">
        <v>37</v>
      </c>
      <c r="D265" s="12">
        <v>40</v>
      </c>
      <c r="E265" s="12">
        <v>42</v>
      </c>
      <c r="F265" s="12">
        <v>33</v>
      </c>
      <c r="G265" s="12">
        <v>39</v>
      </c>
      <c r="H265" s="12">
        <v>28</v>
      </c>
      <c r="I265" s="12">
        <v>35</v>
      </c>
      <c r="J265" s="12">
        <v>38</v>
      </c>
      <c r="K265" s="12">
        <v>43</v>
      </c>
    </row>
    <row r="266" spans="1:11" x14ac:dyDescent="0.25">
      <c r="A266" s="8" t="s">
        <v>50</v>
      </c>
    </row>
    <row r="267" spans="1:11" x14ac:dyDescent="0.25">
      <c r="A267" s="8" t="s">
        <v>120</v>
      </c>
    </row>
    <row r="268" spans="1:11" ht="15.75" thickBot="1" x14ac:dyDescent="0.3">
      <c r="A268" s="2" t="s">
        <v>13</v>
      </c>
    </row>
    <row r="269" spans="1:11" x14ac:dyDescent="0.25">
      <c r="A269" s="8"/>
      <c r="B269" s="26" t="s">
        <v>113</v>
      </c>
      <c r="D269" s="24" t="s">
        <v>114</v>
      </c>
      <c r="E269" s="24" t="s">
        <v>89</v>
      </c>
    </row>
    <row r="270" spans="1:11" x14ac:dyDescent="0.25">
      <c r="A270" s="8"/>
      <c r="B270" s="20">
        <v>28</v>
      </c>
      <c r="D270">
        <v>28</v>
      </c>
      <c r="E270">
        <v>4</v>
      </c>
    </row>
    <row r="271" spans="1:11" x14ac:dyDescent="0.25">
      <c r="A271" s="8"/>
      <c r="B271" s="20">
        <v>33</v>
      </c>
      <c r="D271">
        <v>33</v>
      </c>
      <c r="E271">
        <v>14</v>
      </c>
    </row>
    <row r="272" spans="1:11" x14ac:dyDescent="0.25">
      <c r="A272" s="8"/>
      <c r="B272" s="20">
        <v>38</v>
      </c>
      <c r="D272">
        <v>38</v>
      </c>
      <c r="E272">
        <v>14</v>
      </c>
    </row>
    <row r="273" spans="1:5" x14ac:dyDescent="0.25">
      <c r="A273" s="8"/>
      <c r="B273" s="20">
        <v>43</v>
      </c>
      <c r="D273">
        <v>43</v>
      </c>
      <c r="E273">
        <v>14</v>
      </c>
    </row>
    <row r="274" spans="1:5" x14ac:dyDescent="0.25">
      <c r="A274" s="8"/>
      <c r="B274" s="20">
        <v>47</v>
      </c>
      <c r="D274">
        <v>47</v>
      </c>
      <c r="E274">
        <v>4</v>
      </c>
    </row>
    <row r="275" spans="1:5" ht="15.75" thickBot="1" x14ac:dyDescent="0.3">
      <c r="A275" s="8"/>
      <c r="D275" s="23" t="s">
        <v>115</v>
      </c>
      <c r="E275" s="23">
        <v>0</v>
      </c>
    </row>
    <row r="276" spans="1:5" x14ac:dyDescent="0.25">
      <c r="A276" s="8"/>
    </row>
    <row r="277" spans="1:5" x14ac:dyDescent="0.25">
      <c r="A277" s="8"/>
    </row>
    <row r="278" spans="1:5" x14ac:dyDescent="0.25">
      <c r="A278" s="8"/>
    </row>
    <row r="279" spans="1:5" x14ac:dyDescent="0.25">
      <c r="A279" s="8"/>
    </row>
    <row r="280" spans="1:5" x14ac:dyDescent="0.25">
      <c r="A280" s="9" t="s">
        <v>119</v>
      </c>
    </row>
    <row r="281" spans="1:5" x14ac:dyDescent="0.25">
      <c r="A281" s="2" t="s">
        <v>13</v>
      </c>
      <c r="B281" s="12">
        <f>AVERAGE(B261:K265)</f>
        <v>36.14</v>
      </c>
    </row>
    <row r="282" spans="1:5" x14ac:dyDescent="0.25">
      <c r="A282" s="9"/>
    </row>
    <row r="283" spans="1:5" x14ac:dyDescent="0.25">
      <c r="A283" s="27" t="s">
        <v>337</v>
      </c>
    </row>
    <row r="284" spans="1:5" x14ac:dyDescent="0.25">
      <c r="A284" s="2" t="s">
        <v>13</v>
      </c>
    </row>
    <row r="289" spans="1:14" ht="18" x14ac:dyDescent="0.25">
      <c r="M289" s="10"/>
    </row>
    <row r="299" spans="1:14" x14ac:dyDescent="0.25">
      <c r="A299" s="94" t="s">
        <v>317</v>
      </c>
      <c r="B299" s="94"/>
      <c r="C299" s="94"/>
      <c r="D299" s="94"/>
      <c r="E299" s="94"/>
      <c r="F299" s="94"/>
      <c r="G299" s="94"/>
      <c r="H299" s="94"/>
      <c r="I299" s="94"/>
      <c r="J299" s="94"/>
      <c r="K299" s="94"/>
      <c r="L299" s="94"/>
      <c r="M299" s="94"/>
      <c r="N299" s="94"/>
    </row>
    <row r="300" spans="1:14" ht="16.5" x14ac:dyDescent="0.25">
      <c r="A300" s="7"/>
    </row>
    <row r="301" spans="1:14" x14ac:dyDescent="0.25">
      <c r="A301" s="8" t="s">
        <v>18</v>
      </c>
    </row>
    <row r="302" spans="1:14" x14ac:dyDescent="0.25">
      <c r="A302" s="8" t="s">
        <v>121</v>
      </c>
    </row>
    <row r="303" spans="1:14" ht="18.75" x14ac:dyDescent="0.25">
      <c r="A303" s="10"/>
      <c r="B303" s="147" t="s">
        <v>122</v>
      </c>
      <c r="C303" s="147"/>
      <c r="D303" s="147"/>
      <c r="E303" s="147"/>
      <c r="F303" s="147"/>
      <c r="G303" s="147"/>
      <c r="H303" s="147"/>
      <c r="I303" s="147"/>
      <c r="J303" s="147"/>
      <c r="K303" s="147"/>
    </row>
    <row r="304" spans="1:14" x14ac:dyDescent="0.25">
      <c r="B304" s="29">
        <v>125</v>
      </c>
      <c r="C304" s="21">
        <v>148</v>
      </c>
      <c r="D304" s="21">
        <v>137</v>
      </c>
      <c r="E304" s="21">
        <v>120</v>
      </c>
      <c r="F304" s="21">
        <v>135</v>
      </c>
      <c r="G304" s="21">
        <v>132</v>
      </c>
      <c r="H304" s="21">
        <v>145</v>
      </c>
      <c r="I304" s="21">
        <v>122</v>
      </c>
      <c r="J304" s="21">
        <v>130</v>
      </c>
      <c r="K304" s="21">
        <v>141</v>
      </c>
    </row>
    <row r="305" spans="1:11" x14ac:dyDescent="0.25">
      <c r="B305" s="29">
        <v>118</v>
      </c>
      <c r="C305" s="21">
        <v>125</v>
      </c>
      <c r="D305" s="21">
        <v>132</v>
      </c>
      <c r="E305" s="21">
        <v>136</v>
      </c>
      <c r="F305" s="21">
        <v>128</v>
      </c>
      <c r="G305" s="21">
        <v>123</v>
      </c>
      <c r="H305" s="21">
        <v>132</v>
      </c>
      <c r="I305" s="21">
        <v>138</v>
      </c>
      <c r="J305" s="21">
        <v>126</v>
      </c>
      <c r="K305" s="21">
        <v>129</v>
      </c>
    </row>
    <row r="306" spans="1:11" x14ac:dyDescent="0.25">
      <c r="B306" s="29">
        <v>136</v>
      </c>
      <c r="C306" s="21">
        <v>127</v>
      </c>
      <c r="D306" s="21">
        <v>130</v>
      </c>
      <c r="E306" s="21">
        <v>122</v>
      </c>
      <c r="F306" s="21">
        <v>125</v>
      </c>
      <c r="G306" s="21">
        <v>133</v>
      </c>
      <c r="H306" s="21">
        <v>140</v>
      </c>
      <c r="I306" s="21">
        <v>126</v>
      </c>
      <c r="J306" s="21">
        <v>133</v>
      </c>
      <c r="K306" s="21">
        <v>135</v>
      </c>
    </row>
    <row r="307" spans="1:11" x14ac:dyDescent="0.25">
      <c r="B307" s="29">
        <v>130</v>
      </c>
      <c r="C307" s="21">
        <v>134</v>
      </c>
      <c r="D307" s="21">
        <v>141</v>
      </c>
      <c r="E307" s="21">
        <v>119</v>
      </c>
      <c r="F307" s="21">
        <v>125</v>
      </c>
      <c r="G307" s="21">
        <v>131</v>
      </c>
      <c r="H307" s="21">
        <v>136</v>
      </c>
      <c r="I307" s="21">
        <v>128</v>
      </c>
      <c r="J307" s="21">
        <v>124</v>
      </c>
      <c r="K307" s="21">
        <v>132</v>
      </c>
    </row>
    <row r="308" spans="1:11" x14ac:dyDescent="0.25">
      <c r="B308" s="29">
        <v>136</v>
      </c>
      <c r="C308" s="21">
        <v>127</v>
      </c>
      <c r="D308" s="21">
        <v>130</v>
      </c>
      <c r="E308" s="21">
        <v>122</v>
      </c>
      <c r="F308" s="21">
        <v>125</v>
      </c>
      <c r="G308" s="21">
        <v>133</v>
      </c>
      <c r="H308" s="21">
        <v>140</v>
      </c>
      <c r="I308" s="21">
        <v>126</v>
      </c>
      <c r="J308" s="21">
        <v>133</v>
      </c>
      <c r="K308" s="21">
        <v>135</v>
      </c>
    </row>
    <row r="309" spans="1:11" x14ac:dyDescent="0.25">
      <c r="B309" s="29">
        <v>130</v>
      </c>
      <c r="C309" s="21">
        <v>134</v>
      </c>
      <c r="D309" s="21">
        <v>141</v>
      </c>
      <c r="E309" s="21">
        <v>119</v>
      </c>
      <c r="F309" s="21">
        <v>125</v>
      </c>
      <c r="G309" s="21">
        <v>131</v>
      </c>
      <c r="H309" s="21">
        <v>136</v>
      </c>
      <c r="I309" s="21">
        <v>128</v>
      </c>
      <c r="J309" s="21">
        <v>124</v>
      </c>
      <c r="K309" s="21">
        <v>132</v>
      </c>
    </row>
    <row r="310" spans="1:11" x14ac:dyDescent="0.25">
      <c r="B310" s="29">
        <v>136</v>
      </c>
      <c r="C310" s="21">
        <v>127</v>
      </c>
      <c r="D310" s="21">
        <v>130</v>
      </c>
      <c r="E310" s="21">
        <v>122</v>
      </c>
      <c r="F310" s="21">
        <v>125</v>
      </c>
      <c r="G310" s="21">
        <v>133</v>
      </c>
      <c r="H310" s="21">
        <v>140</v>
      </c>
      <c r="I310" s="21">
        <v>126</v>
      </c>
      <c r="J310" s="21">
        <v>133</v>
      </c>
      <c r="K310" s="21">
        <v>135</v>
      </c>
    </row>
    <row r="311" spans="1:11" x14ac:dyDescent="0.25">
      <c r="B311" s="29">
        <v>130</v>
      </c>
      <c r="C311" s="21">
        <v>134</v>
      </c>
      <c r="D311" s="21">
        <v>141</v>
      </c>
      <c r="E311" s="21">
        <v>119</v>
      </c>
      <c r="F311" s="21">
        <v>125</v>
      </c>
      <c r="G311" s="21">
        <v>131</v>
      </c>
      <c r="H311" s="21">
        <v>136</v>
      </c>
      <c r="I311" s="21">
        <v>128</v>
      </c>
      <c r="J311" s="21">
        <v>124</v>
      </c>
      <c r="K311" s="21">
        <v>132</v>
      </c>
    </row>
    <row r="312" spans="1:11" x14ac:dyDescent="0.25">
      <c r="B312" s="29">
        <v>136</v>
      </c>
      <c r="C312" s="21">
        <v>127</v>
      </c>
      <c r="D312" s="21">
        <v>130</v>
      </c>
      <c r="E312" s="21">
        <v>122</v>
      </c>
      <c r="F312" s="21">
        <v>125</v>
      </c>
      <c r="G312" s="21">
        <v>133</v>
      </c>
      <c r="H312" s="21">
        <v>140</v>
      </c>
      <c r="I312" s="21">
        <v>126</v>
      </c>
      <c r="J312" s="21">
        <v>133</v>
      </c>
      <c r="K312" s="21">
        <v>135</v>
      </c>
    </row>
    <row r="313" spans="1:11" x14ac:dyDescent="0.25">
      <c r="B313" s="29">
        <v>130</v>
      </c>
      <c r="C313" s="21">
        <v>134</v>
      </c>
      <c r="D313" s="21">
        <v>141</v>
      </c>
      <c r="E313" s="21">
        <v>119</v>
      </c>
      <c r="F313" s="21">
        <v>125</v>
      </c>
      <c r="G313" s="21">
        <v>131</v>
      </c>
      <c r="H313" s="21">
        <v>136</v>
      </c>
      <c r="I313" s="21">
        <v>128</v>
      </c>
      <c r="J313" s="21">
        <v>124</v>
      </c>
      <c r="K313" s="21">
        <v>132</v>
      </c>
    </row>
    <row r="314" spans="1:11" ht="18" x14ac:dyDescent="0.25">
      <c r="A314" s="8" t="s">
        <v>50</v>
      </c>
      <c r="B314" s="10"/>
    </row>
    <row r="315" spans="1:11" x14ac:dyDescent="0.25">
      <c r="A315" s="9" t="s">
        <v>123</v>
      </c>
    </row>
    <row r="316" spans="1:11" ht="15.75" thickBot="1" x14ac:dyDescent="0.3">
      <c r="A316" s="9"/>
    </row>
    <row r="317" spans="1:11" x14ac:dyDescent="0.25">
      <c r="A317" s="2" t="s">
        <v>13</v>
      </c>
      <c r="B317" s="26" t="s">
        <v>113</v>
      </c>
      <c r="D317" s="24" t="s">
        <v>114</v>
      </c>
      <c r="E317" s="24" t="s">
        <v>89</v>
      </c>
    </row>
    <row r="318" spans="1:11" x14ac:dyDescent="0.25">
      <c r="B318" s="20">
        <v>118</v>
      </c>
      <c r="D318">
        <v>118</v>
      </c>
      <c r="E318">
        <v>1</v>
      </c>
    </row>
    <row r="319" spans="1:11" x14ac:dyDescent="0.25">
      <c r="B319" s="20">
        <v>123</v>
      </c>
      <c r="D319">
        <v>123</v>
      </c>
      <c r="E319">
        <v>11</v>
      </c>
    </row>
    <row r="320" spans="1:11" x14ac:dyDescent="0.25">
      <c r="B320" s="20">
        <v>128</v>
      </c>
      <c r="D320">
        <v>128</v>
      </c>
      <c r="E320">
        <v>28</v>
      </c>
    </row>
    <row r="321" spans="1:5" x14ac:dyDescent="0.25">
      <c r="B321" s="20">
        <v>133</v>
      </c>
      <c r="D321">
        <v>133</v>
      </c>
      <c r="E321">
        <v>29</v>
      </c>
    </row>
    <row r="322" spans="1:5" x14ac:dyDescent="0.25">
      <c r="B322" s="20">
        <v>138</v>
      </c>
      <c r="D322">
        <v>138</v>
      </c>
      <c r="E322">
        <v>20</v>
      </c>
    </row>
    <row r="323" spans="1:5" x14ac:dyDescent="0.25">
      <c r="B323" s="20">
        <v>143</v>
      </c>
      <c r="D323">
        <v>143</v>
      </c>
      <c r="E323">
        <v>9</v>
      </c>
    </row>
    <row r="324" spans="1:5" x14ac:dyDescent="0.25">
      <c r="B324" s="20">
        <v>148</v>
      </c>
      <c r="D324">
        <v>148</v>
      </c>
      <c r="E324">
        <v>2</v>
      </c>
    </row>
    <row r="325" spans="1:5" ht="15.75" thickBot="1" x14ac:dyDescent="0.3">
      <c r="D325" s="23" t="s">
        <v>115</v>
      </c>
      <c r="E325" s="23">
        <v>0</v>
      </c>
    </row>
    <row r="327" spans="1:5" x14ac:dyDescent="0.25">
      <c r="A327" s="9" t="s">
        <v>124</v>
      </c>
    </row>
    <row r="328" spans="1:5" x14ac:dyDescent="0.25">
      <c r="A328" s="2" t="s">
        <v>13</v>
      </c>
      <c r="B328" s="12">
        <f>MEDIAN(B304:K313)</f>
        <v>130.5</v>
      </c>
    </row>
    <row r="329" spans="1:5" x14ac:dyDescent="0.25">
      <c r="A329" s="9"/>
    </row>
    <row r="330" spans="1:5" x14ac:dyDescent="0.25">
      <c r="A330" s="9"/>
    </row>
    <row r="331" spans="1:5" x14ac:dyDescent="0.25">
      <c r="A331" s="8" t="s">
        <v>125</v>
      </c>
    </row>
    <row r="332" spans="1:5" x14ac:dyDescent="0.25">
      <c r="A332" s="2" t="s">
        <v>13</v>
      </c>
    </row>
    <row r="346" spans="1:12" x14ac:dyDescent="0.25">
      <c r="A346" s="154" t="s">
        <v>316</v>
      </c>
      <c r="B346" s="154"/>
      <c r="C346" s="154"/>
      <c r="D346" s="154"/>
      <c r="E346" s="154"/>
      <c r="F346" s="154"/>
      <c r="G346" s="154"/>
      <c r="H346" s="154"/>
      <c r="I346" s="154"/>
      <c r="J346" s="154"/>
      <c r="K346" s="154"/>
      <c r="L346" s="154"/>
    </row>
    <row r="347" spans="1:12" ht="16.5" x14ac:dyDescent="0.25">
      <c r="A347" s="7"/>
    </row>
    <row r="348" spans="1:12" x14ac:dyDescent="0.25">
      <c r="A348" s="8" t="s">
        <v>18</v>
      </c>
    </row>
    <row r="349" spans="1:12" x14ac:dyDescent="0.25">
      <c r="A349" s="8" t="s">
        <v>126</v>
      </c>
    </row>
    <row r="350" spans="1:12" ht="16.5" x14ac:dyDescent="0.25">
      <c r="A350" s="13"/>
    </row>
    <row r="351" spans="1:12" x14ac:dyDescent="0.25">
      <c r="B351" s="12" t="s">
        <v>127</v>
      </c>
      <c r="C351" s="25">
        <v>45</v>
      </c>
      <c r="D351" s="12">
        <v>35</v>
      </c>
      <c r="E351" s="12">
        <v>40</v>
      </c>
      <c r="F351" s="12">
        <v>38</v>
      </c>
      <c r="G351" s="12">
        <v>42</v>
      </c>
      <c r="H351" s="12">
        <v>37</v>
      </c>
      <c r="I351" s="12">
        <v>39</v>
      </c>
      <c r="J351" s="12">
        <v>43</v>
      </c>
      <c r="K351" s="12">
        <v>44</v>
      </c>
      <c r="L351" s="12">
        <v>41</v>
      </c>
    </row>
    <row r="352" spans="1:12" x14ac:dyDescent="0.25">
      <c r="B352" s="12" t="s">
        <v>128</v>
      </c>
      <c r="C352" s="25">
        <v>32</v>
      </c>
      <c r="D352" s="12">
        <v>28</v>
      </c>
      <c r="E352" s="12">
        <v>30</v>
      </c>
      <c r="F352" s="12">
        <v>34</v>
      </c>
      <c r="G352" s="12">
        <v>33</v>
      </c>
      <c r="H352" s="12">
        <v>35</v>
      </c>
      <c r="I352" s="12">
        <v>31</v>
      </c>
      <c r="J352" s="12">
        <v>29</v>
      </c>
      <c r="K352" s="12">
        <v>36</v>
      </c>
      <c r="L352" s="12">
        <v>37</v>
      </c>
    </row>
    <row r="353" spans="1:12" x14ac:dyDescent="0.25">
      <c r="B353" s="12" t="s">
        <v>129</v>
      </c>
      <c r="C353" s="25">
        <v>40</v>
      </c>
      <c r="D353" s="12">
        <v>39</v>
      </c>
      <c r="E353" s="12">
        <v>42</v>
      </c>
      <c r="F353" s="12">
        <v>41</v>
      </c>
      <c r="G353" s="12">
        <v>38</v>
      </c>
      <c r="H353" s="12">
        <v>43</v>
      </c>
      <c r="I353" s="12">
        <v>45</v>
      </c>
      <c r="J353" s="12">
        <v>44</v>
      </c>
      <c r="K353" s="12">
        <v>41</v>
      </c>
      <c r="L353" s="12">
        <v>37</v>
      </c>
    </row>
    <row r="354" spans="1:12" ht="18" x14ac:dyDescent="0.25">
      <c r="A354" s="8"/>
      <c r="C354" s="10"/>
    </row>
    <row r="355" spans="1:12" ht="15.75" x14ac:dyDescent="0.25">
      <c r="A355" s="28" t="s">
        <v>50</v>
      </c>
    </row>
    <row r="356" spans="1:12" x14ac:dyDescent="0.25">
      <c r="A356" s="9" t="s">
        <v>130</v>
      </c>
    </row>
    <row r="357" spans="1:12" x14ac:dyDescent="0.25">
      <c r="A357" s="2" t="s">
        <v>13</v>
      </c>
    </row>
    <row r="370" spans="1:3" x14ac:dyDescent="0.25">
      <c r="A370" s="9" t="s">
        <v>131</v>
      </c>
    </row>
    <row r="371" spans="1:3" x14ac:dyDescent="0.25">
      <c r="A371" s="2" t="s">
        <v>13</v>
      </c>
    </row>
    <row r="372" spans="1:3" x14ac:dyDescent="0.25">
      <c r="A372" s="9"/>
      <c r="B372" s="61" t="s">
        <v>127</v>
      </c>
      <c r="C372" s="63">
        <f>AVERAGE(C351:L351)</f>
        <v>40.4</v>
      </c>
    </row>
    <row r="373" spans="1:3" x14ac:dyDescent="0.25">
      <c r="A373" s="9"/>
      <c r="B373" s="64" t="s">
        <v>128</v>
      </c>
      <c r="C373" s="65">
        <f>AVERAGE(C352:L352)</f>
        <v>32.5</v>
      </c>
    </row>
    <row r="374" spans="1:3" x14ac:dyDescent="0.25">
      <c r="A374" s="9"/>
      <c r="B374" s="66" t="s">
        <v>338</v>
      </c>
      <c r="C374" s="68">
        <f>AVERAGE(C353:L353)</f>
        <v>41</v>
      </c>
    </row>
    <row r="375" spans="1:3" x14ac:dyDescent="0.25">
      <c r="A375" s="9"/>
    </row>
    <row r="376" spans="1:3" x14ac:dyDescent="0.25">
      <c r="A376" s="9" t="s">
        <v>132</v>
      </c>
    </row>
    <row r="377" spans="1:3" x14ac:dyDescent="0.25">
      <c r="A377" s="2" t="s">
        <v>13</v>
      </c>
    </row>
    <row r="378" spans="1:3" x14ac:dyDescent="0.25">
      <c r="B378" s="61" t="s">
        <v>127</v>
      </c>
      <c r="C378" s="63">
        <f>MAX(C351:L351)-MIN(C351:L351)</f>
        <v>10</v>
      </c>
    </row>
    <row r="379" spans="1:3" x14ac:dyDescent="0.25">
      <c r="B379" s="64" t="s">
        <v>128</v>
      </c>
      <c r="C379" s="65">
        <f>MAX(C352:L352)-MIN(C352:L352)</f>
        <v>9</v>
      </c>
    </row>
    <row r="380" spans="1:3" x14ac:dyDescent="0.25">
      <c r="B380" s="66" t="s">
        <v>338</v>
      </c>
      <c r="C380" s="68">
        <f>MAX(C353:L353)-MIN(C353:L353)</f>
        <v>8</v>
      </c>
    </row>
    <row r="381" spans="1:3" x14ac:dyDescent="0.25">
      <c r="A381" s="8"/>
    </row>
  </sheetData>
  <mergeCells count="12">
    <mergeCell ref="A256:Q256"/>
    <mergeCell ref="A299:N299"/>
    <mergeCell ref="A346:L346"/>
    <mergeCell ref="D2:G2"/>
    <mergeCell ref="B9:K9"/>
    <mergeCell ref="A5:P5"/>
    <mergeCell ref="A134:N134"/>
    <mergeCell ref="A168:P168"/>
    <mergeCell ref="A208:Q208"/>
    <mergeCell ref="B212:K212"/>
    <mergeCell ref="B260:K260"/>
    <mergeCell ref="B303:K303"/>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859E-D647-4CC7-A3BC-58621442887B}">
  <dimension ref="A2:Q129"/>
  <sheetViews>
    <sheetView workbookViewId="0">
      <selection activeCell="B15" sqref="B15"/>
    </sheetView>
  </sheetViews>
  <sheetFormatPr defaultRowHeight="15" x14ac:dyDescent="0.25"/>
  <sheetData>
    <row r="2" spans="1:17" ht="18" x14ac:dyDescent="0.25">
      <c r="A2" t="s">
        <v>135</v>
      </c>
      <c r="E2" s="98" t="s">
        <v>133</v>
      </c>
      <c r="F2" s="99"/>
      <c r="G2" s="99"/>
      <c r="H2" s="99"/>
      <c r="I2" s="99"/>
      <c r="J2" s="99"/>
      <c r="K2" s="99"/>
      <c r="L2" s="100"/>
    </row>
    <row r="3" spans="1:17" ht="21" x14ac:dyDescent="0.25">
      <c r="B3" s="30"/>
    </row>
    <row r="4" spans="1:17" x14ac:dyDescent="0.25">
      <c r="A4" s="94" t="s">
        <v>339</v>
      </c>
      <c r="B4" s="94"/>
      <c r="C4" s="94"/>
      <c r="D4" s="94"/>
      <c r="E4" s="94"/>
      <c r="F4" s="94"/>
      <c r="G4" s="94"/>
      <c r="H4" s="94"/>
      <c r="I4" s="94"/>
      <c r="J4" s="94"/>
      <c r="K4" s="94"/>
      <c r="L4" s="94"/>
      <c r="M4" s="94"/>
      <c r="N4" s="94"/>
      <c r="O4" s="94"/>
      <c r="P4" s="94"/>
      <c r="Q4" s="94"/>
    </row>
    <row r="5" spans="1:17" x14ac:dyDescent="0.25">
      <c r="B5" s="8" t="s">
        <v>18</v>
      </c>
    </row>
    <row r="6" spans="1:17" x14ac:dyDescent="0.25">
      <c r="B6" s="8" t="s">
        <v>134</v>
      </c>
    </row>
    <row r="7" spans="1:17" ht="15.75" x14ac:dyDescent="0.25">
      <c r="B7" s="117" t="s">
        <v>136</v>
      </c>
      <c r="C7" s="117"/>
      <c r="D7" s="117"/>
      <c r="E7" s="117"/>
      <c r="F7" s="117"/>
      <c r="G7" s="117"/>
      <c r="H7" s="117"/>
      <c r="I7" s="117"/>
      <c r="J7" s="117"/>
      <c r="K7" s="117"/>
    </row>
    <row r="8" spans="1:17" x14ac:dyDescent="0.25">
      <c r="B8" s="29">
        <v>-2.5</v>
      </c>
      <c r="C8" s="20">
        <v>1.3</v>
      </c>
      <c r="D8" s="20">
        <v>-0.8</v>
      </c>
      <c r="E8" s="20">
        <v>-1.9</v>
      </c>
      <c r="F8" s="20">
        <v>2.1</v>
      </c>
      <c r="G8" s="20">
        <v>0.5</v>
      </c>
      <c r="H8" s="20">
        <v>-1.2</v>
      </c>
      <c r="I8" s="20">
        <v>1.8</v>
      </c>
      <c r="J8" s="20">
        <v>-0.5</v>
      </c>
      <c r="K8" s="20">
        <v>2.2999999999999998</v>
      </c>
    </row>
    <row r="9" spans="1:17" x14ac:dyDescent="0.25">
      <c r="B9" s="29">
        <v>-0.7</v>
      </c>
      <c r="C9" s="20">
        <v>1.2</v>
      </c>
      <c r="D9" s="20">
        <v>-1.5</v>
      </c>
      <c r="E9" s="20">
        <v>-0.3</v>
      </c>
      <c r="F9" s="20">
        <v>2.6</v>
      </c>
      <c r="G9" s="20">
        <v>1.1000000000000001</v>
      </c>
      <c r="H9" s="20">
        <v>-1.7</v>
      </c>
      <c r="I9" s="20">
        <v>0.9</v>
      </c>
      <c r="J9" s="20">
        <v>-1.4</v>
      </c>
      <c r="K9" s="20">
        <v>0.3</v>
      </c>
    </row>
    <row r="10" spans="1:17" x14ac:dyDescent="0.25">
      <c r="B10" s="29">
        <v>1.9</v>
      </c>
      <c r="C10" s="20">
        <v>-1.1000000000000001</v>
      </c>
      <c r="D10" s="20">
        <v>-0.4</v>
      </c>
      <c r="E10" s="20">
        <v>2.2000000000000002</v>
      </c>
      <c r="F10" s="20">
        <v>-0.9</v>
      </c>
      <c r="G10" s="20">
        <v>1.6</v>
      </c>
      <c r="H10" s="20">
        <v>-0.6</v>
      </c>
      <c r="I10" s="20">
        <v>-1.3</v>
      </c>
      <c r="J10" s="20">
        <v>2.4</v>
      </c>
      <c r="K10" s="20">
        <v>0.7</v>
      </c>
    </row>
    <row r="11" spans="1:17" x14ac:dyDescent="0.25">
      <c r="B11" s="29">
        <v>-1.8</v>
      </c>
      <c r="C11" s="20">
        <v>1.5</v>
      </c>
      <c r="D11" s="20">
        <v>-0.2</v>
      </c>
      <c r="E11" s="20">
        <v>-2.1</v>
      </c>
      <c r="F11" s="20">
        <v>2.8</v>
      </c>
      <c r="G11" s="20">
        <v>0.8</v>
      </c>
      <c r="H11" s="20">
        <v>-1.6</v>
      </c>
      <c r="I11" s="20">
        <v>1.4</v>
      </c>
      <c r="J11" s="20">
        <v>-0.1</v>
      </c>
      <c r="K11" s="20">
        <v>2.5</v>
      </c>
    </row>
    <row r="12" spans="1:17" x14ac:dyDescent="0.25">
      <c r="B12" s="29">
        <v>-1</v>
      </c>
      <c r="C12" s="20">
        <v>1.7</v>
      </c>
      <c r="D12" s="20">
        <v>-0.9</v>
      </c>
      <c r="E12" s="20">
        <v>-2</v>
      </c>
      <c r="F12" s="20">
        <v>2.7</v>
      </c>
      <c r="G12" s="20">
        <v>0.6</v>
      </c>
      <c r="H12" s="20">
        <v>-1.4</v>
      </c>
      <c r="I12" s="20">
        <v>1.1000000000000001</v>
      </c>
      <c r="J12" s="20">
        <v>-0.3</v>
      </c>
      <c r="K12" s="20">
        <v>2</v>
      </c>
    </row>
    <row r="13" spans="1:17" ht="18" x14ac:dyDescent="0.25">
      <c r="A13" s="8" t="s">
        <v>50</v>
      </c>
      <c r="B13" s="10"/>
    </row>
    <row r="14" spans="1:17" x14ac:dyDescent="0.25">
      <c r="A14" s="9" t="s">
        <v>137</v>
      </c>
    </row>
    <row r="15" spans="1:17" x14ac:dyDescent="0.25">
      <c r="A15" s="15" t="s">
        <v>13</v>
      </c>
      <c r="B15" s="12">
        <f>_xlfn.SKEW.P(B8:K12)</f>
        <v>5.2895806034817562E-2</v>
      </c>
    </row>
    <row r="16" spans="1:17" x14ac:dyDescent="0.25">
      <c r="A16" s="9"/>
    </row>
    <row r="17" spans="1:15" x14ac:dyDescent="0.25">
      <c r="A17" s="9" t="s">
        <v>138</v>
      </c>
    </row>
    <row r="18" spans="1:15" x14ac:dyDescent="0.25">
      <c r="A18" s="15" t="s">
        <v>13</v>
      </c>
      <c r="B18" s="12">
        <f>KURT(B8:K12)</f>
        <v>-1.3042496425917365</v>
      </c>
    </row>
    <row r="19" spans="1:15" x14ac:dyDescent="0.25">
      <c r="A19" s="9"/>
    </row>
    <row r="20" spans="1:15" x14ac:dyDescent="0.25">
      <c r="A20" s="8" t="s">
        <v>139</v>
      </c>
    </row>
    <row r="21" spans="1:15" x14ac:dyDescent="0.25">
      <c r="A21" s="2" t="s">
        <v>13</v>
      </c>
      <c r="B21" s="108" t="s">
        <v>303</v>
      </c>
      <c r="C21" s="108"/>
      <c r="D21" s="108"/>
      <c r="E21" s="108"/>
      <c r="F21" s="108"/>
      <c r="G21" s="108"/>
      <c r="H21" s="108"/>
      <c r="I21" s="108"/>
    </row>
    <row r="22" spans="1:15" x14ac:dyDescent="0.25">
      <c r="B22" s="108" t="s">
        <v>304</v>
      </c>
      <c r="C22" s="108"/>
      <c r="D22" s="108"/>
      <c r="E22" s="108"/>
      <c r="F22" s="108"/>
      <c r="G22" s="108"/>
      <c r="H22" s="108"/>
    </row>
    <row r="25" spans="1:15" x14ac:dyDescent="0.25">
      <c r="A25" s="154" t="s">
        <v>305</v>
      </c>
      <c r="B25" s="154"/>
      <c r="C25" s="154"/>
      <c r="D25" s="154"/>
      <c r="E25" s="154"/>
      <c r="F25" s="154"/>
      <c r="G25" s="154"/>
      <c r="H25" s="154"/>
      <c r="I25" s="154"/>
      <c r="J25" s="154"/>
      <c r="K25" s="154"/>
      <c r="L25" s="154"/>
      <c r="M25" s="154"/>
      <c r="N25" s="154"/>
      <c r="O25" s="154"/>
    </row>
    <row r="26" spans="1:15" ht="16.5" x14ac:dyDescent="0.25">
      <c r="A26" s="7"/>
    </row>
    <row r="27" spans="1:15" x14ac:dyDescent="0.25">
      <c r="A27" s="8" t="s">
        <v>18</v>
      </c>
    </row>
    <row r="28" spans="1:15" x14ac:dyDescent="0.25">
      <c r="A28" s="27" t="s">
        <v>140</v>
      </c>
    </row>
    <row r="29" spans="1:15" ht="15.75" x14ac:dyDescent="0.25">
      <c r="B29" s="117" t="s">
        <v>141</v>
      </c>
      <c r="C29" s="117"/>
      <c r="D29" s="117"/>
      <c r="E29" s="117"/>
      <c r="F29" s="117"/>
      <c r="G29" s="117"/>
      <c r="H29" s="117"/>
      <c r="I29" s="117"/>
      <c r="J29" s="117"/>
      <c r="K29" s="117"/>
    </row>
    <row r="30" spans="1:15" x14ac:dyDescent="0.25">
      <c r="B30" s="29">
        <v>2.5</v>
      </c>
      <c r="C30" s="20">
        <v>4.8</v>
      </c>
      <c r="D30" s="20">
        <v>3.2</v>
      </c>
      <c r="E30" s="20">
        <v>2.1</v>
      </c>
      <c r="F30" s="20">
        <v>4.5</v>
      </c>
      <c r="G30" s="20">
        <v>2.9</v>
      </c>
      <c r="H30" s="20">
        <v>2.2999999999999998</v>
      </c>
      <c r="I30" s="20">
        <v>3.1</v>
      </c>
      <c r="J30" s="20">
        <v>4.2</v>
      </c>
      <c r="K30" s="20">
        <v>3.9</v>
      </c>
    </row>
    <row r="31" spans="1:15" x14ac:dyDescent="0.25">
      <c r="B31" s="29">
        <v>2.8</v>
      </c>
      <c r="C31" s="20">
        <v>4.0999999999999996</v>
      </c>
      <c r="D31" s="20">
        <v>2.6</v>
      </c>
      <c r="E31" s="20">
        <v>2.4</v>
      </c>
      <c r="F31" s="20">
        <v>4.7</v>
      </c>
      <c r="G31" s="20">
        <v>3.3</v>
      </c>
      <c r="H31" s="20">
        <v>2.7</v>
      </c>
      <c r="I31" s="20">
        <v>3</v>
      </c>
      <c r="J31" s="20">
        <v>4.3</v>
      </c>
      <c r="K31" s="20">
        <v>3.7</v>
      </c>
    </row>
    <row r="32" spans="1:15" x14ac:dyDescent="0.25">
      <c r="B32" s="29">
        <v>2.2000000000000002</v>
      </c>
      <c r="C32" s="20">
        <v>3.6</v>
      </c>
      <c r="D32" s="20">
        <v>4</v>
      </c>
      <c r="E32" s="20">
        <v>2.7</v>
      </c>
      <c r="F32" s="20">
        <v>3.8</v>
      </c>
      <c r="G32" s="20">
        <v>3.5</v>
      </c>
      <c r="H32" s="20">
        <v>3.2</v>
      </c>
      <c r="I32" s="20">
        <v>4.4000000000000004</v>
      </c>
      <c r="J32" s="20">
        <v>2</v>
      </c>
      <c r="K32" s="20">
        <v>3.4</v>
      </c>
    </row>
    <row r="33" spans="1:11" x14ac:dyDescent="0.25">
      <c r="B33" s="29">
        <v>3.1</v>
      </c>
      <c r="C33" s="20">
        <v>2.9</v>
      </c>
      <c r="D33" s="20">
        <v>4.5999999999999996</v>
      </c>
      <c r="E33" s="20">
        <v>3.3</v>
      </c>
      <c r="F33" s="20">
        <v>2.5</v>
      </c>
      <c r="G33" s="20">
        <v>4.9000000000000004</v>
      </c>
      <c r="H33" s="20">
        <v>2.8</v>
      </c>
      <c r="I33" s="20">
        <v>3</v>
      </c>
      <c r="J33" s="20">
        <v>4.2</v>
      </c>
      <c r="K33" s="20">
        <v>3.9</v>
      </c>
    </row>
    <row r="34" spans="1:11" x14ac:dyDescent="0.25">
      <c r="B34" s="29">
        <v>2.8</v>
      </c>
      <c r="C34" s="20">
        <v>4.0999999999999996</v>
      </c>
      <c r="D34" s="20">
        <v>2.6</v>
      </c>
      <c r="E34" s="20">
        <v>2.4</v>
      </c>
      <c r="F34" s="20">
        <v>4.7</v>
      </c>
      <c r="G34" s="20">
        <v>3.3</v>
      </c>
      <c r="H34" s="20">
        <v>2.7</v>
      </c>
      <c r="I34" s="20">
        <v>3</v>
      </c>
      <c r="J34" s="20">
        <v>4.3</v>
      </c>
      <c r="K34" s="20">
        <v>3.7</v>
      </c>
    </row>
    <row r="35" spans="1:11" x14ac:dyDescent="0.25">
      <c r="B35" s="29">
        <v>2.2000000000000002</v>
      </c>
      <c r="C35" s="20">
        <v>3.6</v>
      </c>
      <c r="D35" s="20">
        <v>4</v>
      </c>
      <c r="E35" s="20">
        <v>2.7</v>
      </c>
      <c r="F35" s="20">
        <v>3.8</v>
      </c>
      <c r="G35" s="20">
        <v>3.5</v>
      </c>
      <c r="H35" s="20">
        <v>3.2</v>
      </c>
      <c r="I35" s="20">
        <v>4.4000000000000004</v>
      </c>
      <c r="J35" s="29">
        <v>2</v>
      </c>
      <c r="K35" s="20">
        <v>3.4</v>
      </c>
    </row>
    <row r="36" spans="1:11" x14ac:dyDescent="0.25">
      <c r="B36" s="29">
        <v>3.1</v>
      </c>
      <c r="C36" s="20">
        <v>2.9</v>
      </c>
      <c r="D36" s="20">
        <v>4.5999999999999996</v>
      </c>
      <c r="E36" s="20">
        <v>3.3</v>
      </c>
      <c r="F36" s="20">
        <v>2.5</v>
      </c>
      <c r="G36" s="20">
        <v>4.9000000000000004</v>
      </c>
      <c r="H36" s="20">
        <v>2.8</v>
      </c>
      <c r="I36" s="20">
        <v>3</v>
      </c>
      <c r="J36" s="20">
        <v>4.2</v>
      </c>
      <c r="K36" s="20">
        <v>3.9</v>
      </c>
    </row>
    <row r="37" spans="1:11" x14ac:dyDescent="0.25">
      <c r="B37" s="29">
        <v>2.8</v>
      </c>
      <c r="C37" s="20">
        <v>4.0999999999999996</v>
      </c>
      <c r="D37" s="20">
        <v>2.6</v>
      </c>
      <c r="E37" s="20">
        <v>2.4</v>
      </c>
      <c r="F37" s="20">
        <v>4.7</v>
      </c>
      <c r="G37" s="20">
        <v>3.3</v>
      </c>
      <c r="H37" s="20">
        <v>2.7</v>
      </c>
      <c r="I37" s="20">
        <v>3</v>
      </c>
      <c r="J37" s="20">
        <v>4.3</v>
      </c>
      <c r="K37" s="20">
        <v>3.7</v>
      </c>
    </row>
    <row r="38" spans="1:11" x14ac:dyDescent="0.25">
      <c r="B38" s="29">
        <v>2.2000000000000002</v>
      </c>
      <c r="C38" s="20">
        <v>3.6</v>
      </c>
      <c r="D38" s="20">
        <v>4</v>
      </c>
      <c r="E38" s="20">
        <v>2.7</v>
      </c>
      <c r="F38" s="20">
        <v>3.8</v>
      </c>
      <c r="G38" s="20">
        <v>3.5</v>
      </c>
      <c r="H38" s="20">
        <v>3.2</v>
      </c>
      <c r="I38" s="20">
        <v>4.4000000000000004</v>
      </c>
      <c r="J38" s="20">
        <v>2</v>
      </c>
      <c r="K38" s="20">
        <v>3.4</v>
      </c>
    </row>
    <row r="39" spans="1:11" x14ac:dyDescent="0.25">
      <c r="B39" s="29">
        <v>3.1</v>
      </c>
      <c r="C39" s="20">
        <v>2.9</v>
      </c>
      <c r="D39" s="20">
        <v>4.5999999999999996</v>
      </c>
      <c r="E39" s="20">
        <v>3.3</v>
      </c>
      <c r="F39" s="20">
        <v>2.5</v>
      </c>
      <c r="G39" s="20">
        <v>4.9000000000000004</v>
      </c>
      <c r="H39" s="20"/>
      <c r="I39" s="20"/>
      <c r="J39" s="20"/>
      <c r="K39" s="20"/>
    </row>
    <row r="40" spans="1:11" x14ac:dyDescent="0.25">
      <c r="A40" s="8" t="s">
        <v>50</v>
      </c>
    </row>
    <row r="41" spans="1:11" x14ac:dyDescent="0.25">
      <c r="A41" s="9" t="s">
        <v>142</v>
      </c>
    </row>
    <row r="42" spans="1:11" x14ac:dyDescent="0.25">
      <c r="A42" s="15" t="s">
        <v>13</v>
      </c>
      <c r="B42" s="12">
        <f>SKEW(B30:K39)</f>
        <v>0.22402536454542335</v>
      </c>
    </row>
    <row r="43" spans="1:11" x14ac:dyDescent="0.25">
      <c r="A43" s="9"/>
    </row>
    <row r="44" spans="1:11" ht="18" x14ac:dyDescent="0.25">
      <c r="A44" s="9" t="s">
        <v>143</v>
      </c>
      <c r="B44" s="10"/>
    </row>
    <row r="45" spans="1:11" x14ac:dyDescent="0.25">
      <c r="A45" s="15" t="s">
        <v>13</v>
      </c>
      <c r="B45" s="16">
        <f>KURT(B30:K39)</f>
        <v>-0.93120912452529181</v>
      </c>
    </row>
    <row r="46" spans="1:11" ht="18" x14ac:dyDescent="0.25">
      <c r="A46" s="9"/>
      <c r="B46" s="10"/>
    </row>
    <row r="47" spans="1:11" x14ac:dyDescent="0.25">
      <c r="A47" s="8" t="s">
        <v>144</v>
      </c>
    </row>
    <row r="48" spans="1:11" x14ac:dyDescent="0.25">
      <c r="A48" s="2" t="s">
        <v>13</v>
      </c>
      <c r="B48" s="107" t="s">
        <v>306</v>
      </c>
      <c r="C48" s="108"/>
      <c r="D48" s="108"/>
      <c r="E48" s="108"/>
      <c r="F48" s="108"/>
      <c r="G48" s="108"/>
      <c r="H48" s="108"/>
    </row>
    <row r="49" spans="1:15" x14ac:dyDescent="0.25">
      <c r="B49" s="107" t="s">
        <v>340</v>
      </c>
      <c r="C49" s="108"/>
      <c r="D49" s="108"/>
      <c r="E49" s="108"/>
      <c r="F49" s="108"/>
      <c r="G49" s="108"/>
      <c r="H49" s="108"/>
    </row>
    <row r="50" spans="1:15" x14ac:dyDescent="0.25">
      <c r="B50" s="77"/>
      <c r="C50" s="77"/>
      <c r="D50" s="77"/>
      <c r="E50" s="77"/>
      <c r="F50" s="77"/>
    </row>
    <row r="52" spans="1:15" x14ac:dyDescent="0.25">
      <c r="A52" s="94" t="s">
        <v>308</v>
      </c>
      <c r="B52" s="94"/>
      <c r="C52" s="94"/>
      <c r="D52" s="94"/>
      <c r="E52" s="94"/>
      <c r="F52" s="94"/>
      <c r="G52" s="94"/>
      <c r="H52" s="94"/>
      <c r="I52" s="94"/>
      <c r="J52" s="94"/>
      <c r="K52" s="94"/>
      <c r="L52" s="94"/>
      <c r="M52" s="94"/>
      <c r="N52" s="94"/>
      <c r="O52" s="94"/>
    </row>
    <row r="53" spans="1:15" ht="16.5" x14ac:dyDescent="0.25">
      <c r="A53" s="7"/>
    </row>
    <row r="54" spans="1:15" x14ac:dyDescent="0.25">
      <c r="A54" s="8" t="s">
        <v>18</v>
      </c>
    </row>
    <row r="55" spans="1:15" x14ac:dyDescent="0.25">
      <c r="A55" s="8" t="s">
        <v>145</v>
      </c>
    </row>
    <row r="56" spans="1:15" ht="18" x14ac:dyDescent="0.25">
      <c r="A56" s="10"/>
      <c r="B56" s="117" t="s">
        <v>146</v>
      </c>
      <c r="C56" s="117"/>
      <c r="D56" s="117"/>
      <c r="E56" s="117"/>
      <c r="F56" s="117"/>
      <c r="G56" s="117"/>
      <c r="H56" s="117"/>
      <c r="I56" s="117"/>
      <c r="J56" s="117"/>
      <c r="K56" s="117"/>
    </row>
    <row r="57" spans="1:15" x14ac:dyDescent="0.25">
      <c r="B57" s="29">
        <v>4</v>
      </c>
      <c r="C57" s="20">
        <v>5</v>
      </c>
      <c r="D57" s="20">
        <v>3</v>
      </c>
      <c r="E57" s="20">
        <v>4</v>
      </c>
      <c r="F57" s="20">
        <v>4</v>
      </c>
      <c r="G57" s="20">
        <v>3</v>
      </c>
      <c r="H57" s="20">
        <v>2</v>
      </c>
      <c r="I57" s="20">
        <v>5</v>
      </c>
      <c r="J57" s="20">
        <v>4</v>
      </c>
      <c r="K57" s="20">
        <v>3</v>
      </c>
    </row>
    <row r="58" spans="1:15" x14ac:dyDescent="0.25">
      <c r="B58" s="29">
        <v>5</v>
      </c>
      <c r="C58" s="20">
        <v>4</v>
      </c>
      <c r="D58" s="20">
        <v>2</v>
      </c>
      <c r="E58" s="20">
        <v>3</v>
      </c>
      <c r="F58" s="20">
        <v>4</v>
      </c>
      <c r="G58" s="20">
        <v>5</v>
      </c>
      <c r="H58" s="20">
        <v>3</v>
      </c>
      <c r="I58" s="20">
        <v>4</v>
      </c>
      <c r="J58" s="20">
        <v>5</v>
      </c>
      <c r="K58" s="20">
        <v>3</v>
      </c>
    </row>
    <row r="59" spans="1:15" x14ac:dyDescent="0.25">
      <c r="B59" s="29">
        <v>4</v>
      </c>
      <c r="C59" s="20">
        <v>3</v>
      </c>
      <c r="D59" s="20">
        <v>2</v>
      </c>
      <c r="E59" s="20">
        <v>4</v>
      </c>
      <c r="F59" s="20">
        <v>5</v>
      </c>
      <c r="G59" s="20">
        <v>3</v>
      </c>
      <c r="H59" s="20">
        <v>4</v>
      </c>
      <c r="I59" s="20">
        <v>5</v>
      </c>
      <c r="J59" s="20">
        <v>4</v>
      </c>
      <c r="K59" s="20">
        <v>3</v>
      </c>
    </row>
    <row r="60" spans="1:15" x14ac:dyDescent="0.25">
      <c r="B60" s="29">
        <v>3</v>
      </c>
      <c r="C60" s="20">
        <v>4</v>
      </c>
      <c r="D60" s="20">
        <v>5</v>
      </c>
      <c r="E60" s="20">
        <v>2</v>
      </c>
      <c r="F60" s="20">
        <v>3</v>
      </c>
      <c r="G60" s="20">
        <v>4</v>
      </c>
      <c r="H60" s="20">
        <v>4</v>
      </c>
      <c r="I60" s="20">
        <v>3</v>
      </c>
      <c r="J60" s="20">
        <v>5</v>
      </c>
      <c r="K60" s="20">
        <v>4</v>
      </c>
    </row>
    <row r="61" spans="1:15" x14ac:dyDescent="0.25">
      <c r="B61" s="29">
        <v>3</v>
      </c>
      <c r="C61" s="20">
        <v>4</v>
      </c>
      <c r="D61" s="20">
        <v>5</v>
      </c>
      <c r="E61" s="20">
        <v>4</v>
      </c>
      <c r="F61" s="20">
        <v>2</v>
      </c>
      <c r="G61" s="20">
        <v>3</v>
      </c>
      <c r="H61" s="20">
        <v>4</v>
      </c>
      <c r="I61" s="20">
        <v>5</v>
      </c>
      <c r="J61" s="20">
        <v>3</v>
      </c>
      <c r="K61" s="20">
        <v>4</v>
      </c>
    </row>
    <row r="62" spans="1:15" x14ac:dyDescent="0.25">
      <c r="B62" s="29">
        <v>5</v>
      </c>
      <c r="C62" s="20">
        <v>4</v>
      </c>
      <c r="D62" s="20">
        <v>3</v>
      </c>
      <c r="E62" s="20">
        <v>4</v>
      </c>
      <c r="F62" s="20">
        <v>5</v>
      </c>
      <c r="G62" s="20">
        <v>3</v>
      </c>
      <c r="H62" s="20">
        <v>4</v>
      </c>
      <c r="I62" s="20">
        <v>5</v>
      </c>
      <c r="J62" s="20">
        <v>4</v>
      </c>
      <c r="K62" s="20">
        <v>3</v>
      </c>
    </row>
    <row r="63" spans="1:15" x14ac:dyDescent="0.25">
      <c r="B63" s="29">
        <v>3</v>
      </c>
      <c r="C63" s="20">
        <v>4</v>
      </c>
      <c r="D63" s="20">
        <v>5</v>
      </c>
      <c r="E63" s="20">
        <v>2</v>
      </c>
      <c r="F63" s="20">
        <v>3</v>
      </c>
      <c r="G63" s="20">
        <v>4</v>
      </c>
      <c r="H63" s="20">
        <v>4</v>
      </c>
      <c r="I63" s="20">
        <v>3</v>
      </c>
      <c r="J63" s="20">
        <v>5</v>
      </c>
      <c r="K63" s="20">
        <v>4</v>
      </c>
    </row>
    <row r="64" spans="1:15" x14ac:dyDescent="0.25">
      <c r="B64" s="29">
        <v>3</v>
      </c>
      <c r="C64" s="20">
        <v>4</v>
      </c>
      <c r="D64" s="20">
        <v>5</v>
      </c>
      <c r="E64" s="20">
        <v>4</v>
      </c>
      <c r="F64" s="20">
        <v>2</v>
      </c>
      <c r="G64" s="20">
        <v>3</v>
      </c>
      <c r="H64" s="20">
        <v>4</v>
      </c>
      <c r="I64" s="20">
        <v>5</v>
      </c>
      <c r="J64" s="20">
        <v>3</v>
      </c>
      <c r="K64" s="20">
        <v>4</v>
      </c>
    </row>
    <row r="65" spans="1:15" x14ac:dyDescent="0.25">
      <c r="B65" s="29">
        <v>5</v>
      </c>
      <c r="C65" s="20">
        <v>4</v>
      </c>
      <c r="D65" s="20">
        <v>3</v>
      </c>
      <c r="E65" s="20">
        <v>4</v>
      </c>
      <c r="F65" s="20">
        <v>5</v>
      </c>
      <c r="G65" s="20">
        <v>3</v>
      </c>
      <c r="H65" s="20">
        <v>4</v>
      </c>
      <c r="I65" s="20">
        <v>5</v>
      </c>
      <c r="J65" s="20">
        <v>4</v>
      </c>
      <c r="K65" s="20">
        <v>3</v>
      </c>
    </row>
    <row r="66" spans="1:15" x14ac:dyDescent="0.25">
      <c r="B66" s="29">
        <v>3</v>
      </c>
      <c r="C66" s="20">
        <v>4</v>
      </c>
      <c r="D66" s="20">
        <v>5</v>
      </c>
      <c r="E66" s="20">
        <v>2</v>
      </c>
      <c r="F66" s="20">
        <v>3</v>
      </c>
      <c r="G66" s="20">
        <v>4</v>
      </c>
      <c r="H66" s="20">
        <v>4</v>
      </c>
      <c r="I66" s="20">
        <v>3</v>
      </c>
      <c r="J66" s="20">
        <v>5</v>
      </c>
      <c r="K66" s="20">
        <v>4</v>
      </c>
    </row>
    <row r="67" spans="1:15" ht="18" x14ac:dyDescent="0.25">
      <c r="A67" s="8" t="s">
        <v>50</v>
      </c>
      <c r="B67" s="10"/>
    </row>
    <row r="68" spans="1:15" x14ac:dyDescent="0.25">
      <c r="A68" s="9" t="s">
        <v>147</v>
      </c>
    </row>
    <row r="69" spans="1:15" x14ac:dyDescent="0.25">
      <c r="A69" s="15" t="s">
        <v>13</v>
      </c>
      <c r="B69" s="12">
        <f>_xlfn.SKEW.P(B57:K66)</f>
        <v>-0.20773281879682204</v>
      </c>
    </row>
    <row r="70" spans="1:15" x14ac:dyDescent="0.25">
      <c r="A70" s="9"/>
    </row>
    <row r="71" spans="1:15" x14ac:dyDescent="0.25">
      <c r="A71" s="9" t="s">
        <v>148</v>
      </c>
    </row>
    <row r="72" spans="1:15" x14ac:dyDescent="0.25">
      <c r="A72" s="15" t="s">
        <v>13</v>
      </c>
      <c r="B72" s="12">
        <f>KURT(B57:K66)</f>
        <v>-0.74525627211662515</v>
      </c>
    </row>
    <row r="74" spans="1:15" x14ac:dyDescent="0.25">
      <c r="A74" s="8" t="s">
        <v>149</v>
      </c>
    </row>
    <row r="75" spans="1:15" x14ac:dyDescent="0.25">
      <c r="A75" s="2" t="s">
        <v>13</v>
      </c>
      <c r="B75" s="107" t="s">
        <v>309</v>
      </c>
      <c r="C75" s="108"/>
      <c r="D75" s="108"/>
      <c r="E75" s="108"/>
      <c r="F75" s="108"/>
      <c r="G75" s="108"/>
      <c r="H75" s="108"/>
    </row>
    <row r="76" spans="1:15" x14ac:dyDescent="0.25">
      <c r="B76" s="107" t="s">
        <v>307</v>
      </c>
      <c r="C76" s="108"/>
      <c r="D76" s="108"/>
      <c r="E76" s="108"/>
      <c r="F76" s="108"/>
      <c r="G76" s="108"/>
      <c r="H76" s="108"/>
    </row>
    <row r="78" spans="1:15" x14ac:dyDescent="0.25">
      <c r="A78" s="94" t="s">
        <v>341</v>
      </c>
      <c r="B78" s="94"/>
      <c r="C78" s="94"/>
      <c r="D78" s="94"/>
      <c r="E78" s="94"/>
      <c r="F78" s="94"/>
      <c r="G78" s="94"/>
      <c r="H78" s="94"/>
      <c r="I78" s="94"/>
      <c r="J78" s="94"/>
      <c r="K78" s="94"/>
      <c r="L78" s="94"/>
      <c r="M78" s="94"/>
      <c r="N78" s="94"/>
      <c r="O78" s="94"/>
    </row>
    <row r="79" spans="1:15" ht="16.5" x14ac:dyDescent="0.25">
      <c r="A79" s="7"/>
    </row>
    <row r="80" spans="1:15" x14ac:dyDescent="0.25">
      <c r="A80" s="8" t="s">
        <v>18</v>
      </c>
    </row>
    <row r="81" spans="1:11" x14ac:dyDescent="0.25">
      <c r="A81" s="8" t="s">
        <v>150</v>
      </c>
    </row>
    <row r="82" spans="1:11" ht="15.75" x14ac:dyDescent="0.25">
      <c r="B82" s="117" t="s">
        <v>151</v>
      </c>
      <c r="C82" s="117"/>
      <c r="D82" s="117"/>
      <c r="E82" s="117"/>
      <c r="F82" s="117"/>
      <c r="G82" s="117"/>
      <c r="H82" s="117"/>
      <c r="I82" s="117"/>
      <c r="J82" s="117"/>
      <c r="K82" s="117"/>
    </row>
    <row r="83" spans="1:11" x14ac:dyDescent="0.25">
      <c r="B83" s="29">
        <v>280</v>
      </c>
      <c r="C83" s="20">
        <v>350</v>
      </c>
      <c r="D83" s="20">
        <v>310</v>
      </c>
      <c r="E83" s="20">
        <v>270</v>
      </c>
      <c r="F83" s="20">
        <v>390</v>
      </c>
      <c r="G83" s="20">
        <v>320</v>
      </c>
      <c r="H83" s="20">
        <v>290</v>
      </c>
      <c r="I83" s="20">
        <v>340</v>
      </c>
      <c r="J83" s="20">
        <v>310</v>
      </c>
      <c r="K83" s="20">
        <v>380</v>
      </c>
    </row>
    <row r="84" spans="1:11" x14ac:dyDescent="0.25">
      <c r="B84" s="29">
        <v>270</v>
      </c>
      <c r="C84" s="20">
        <v>350</v>
      </c>
      <c r="D84" s="20">
        <v>300</v>
      </c>
      <c r="E84" s="20">
        <v>330</v>
      </c>
      <c r="F84" s="20">
        <v>370</v>
      </c>
      <c r="G84" s="20">
        <v>310</v>
      </c>
      <c r="H84" s="20">
        <v>280</v>
      </c>
      <c r="I84" s="20">
        <v>320</v>
      </c>
      <c r="J84" s="20">
        <v>350</v>
      </c>
      <c r="K84" s="20">
        <v>290</v>
      </c>
    </row>
    <row r="85" spans="1:11" x14ac:dyDescent="0.25">
      <c r="B85" s="29">
        <v>270</v>
      </c>
      <c r="C85" s="20">
        <v>350</v>
      </c>
      <c r="D85" s="20">
        <v>300</v>
      </c>
      <c r="E85" s="20">
        <v>330</v>
      </c>
      <c r="F85" s="20">
        <v>370</v>
      </c>
      <c r="G85" s="20">
        <v>310</v>
      </c>
      <c r="H85" s="20">
        <v>280</v>
      </c>
      <c r="I85" s="20">
        <v>320</v>
      </c>
      <c r="J85" s="20">
        <v>350</v>
      </c>
      <c r="K85" s="20">
        <v>290</v>
      </c>
    </row>
    <row r="86" spans="1:11" x14ac:dyDescent="0.25">
      <c r="B86" s="29">
        <v>270</v>
      </c>
      <c r="C86" s="20">
        <v>350</v>
      </c>
      <c r="D86" s="20">
        <v>300</v>
      </c>
      <c r="E86" s="20">
        <v>330</v>
      </c>
      <c r="F86" s="20">
        <v>370</v>
      </c>
      <c r="G86" s="20">
        <v>310</v>
      </c>
      <c r="H86" s="20">
        <v>280</v>
      </c>
      <c r="I86" s="20">
        <v>320</v>
      </c>
      <c r="J86" s="20">
        <v>350</v>
      </c>
      <c r="K86" s="20">
        <v>290</v>
      </c>
    </row>
    <row r="87" spans="1:11" x14ac:dyDescent="0.25">
      <c r="B87" s="29">
        <v>270</v>
      </c>
      <c r="C87" s="20">
        <v>350</v>
      </c>
      <c r="D87" s="20">
        <v>300</v>
      </c>
      <c r="E87" s="20">
        <v>330</v>
      </c>
      <c r="F87" s="20">
        <v>370</v>
      </c>
      <c r="G87" s="20">
        <v>310</v>
      </c>
      <c r="H87" s="20">
        <v>280</v>
      </c>
      <c r="I87" s="20">
        <v>320</v>
      </c>
      <c r="J87" s="20">
        <v>350</v>
      </c>
      <c r="K87" s="20">
        <v>290</v>
      </c>
    </row>
    <row r="88" spans="1:11" x14ac:dyDescent="0.25">
      <c r="B88" s="29">
        <v>270</v>
      </c>
      <c r="C88" s="20">
        <v>350</v>
      </c>
      <c r="D88" s="20">
        <v>300</v>
      </c>
      <c r="E88" s="20">
        <v>330</v>
      </c>
      <c r="F88" s="20">
        <v>370</v>
      </c>
      <c r="G88" s="20">
        <v>310</v>
      </c>
      <c r="H88" s="20">
        <v>280</v>
      </c>
      <c r="I88" s="20">
        <v>320</v>
      </c>
      <c r="J88" s="20">
        <v>350</v>
      </c>
      <c r="K88" s="20">
        <v>290</v>
      </c>
    </row>
    <row r="89" spans="1:11" x14ac:dyDescent="0.25">
      <c r="B89" s="29">
        <v>270</v>
      </c>
      <c r="C89" s="20">
        <v>350</v>
      </c>
      <c r="D89" s="20">
        <v>300</v>
      </c>
      <c r="E89" s="20">
        <v>330</v>
      </c>
      <c r="F89" s="20">
        <v>370</v>
      </c>
      <c r="G89" s="20">
        <v>310</v>
      </c>
      <c r="H89" s="20">
        <v>280</v>
      </c>
      <c r="I89" s="20">
        <v>320</v>
      </c>
      <c r="J89" s="20">
        <v>350</v>
      </c>
      <c r="K89" s="20">
        <v>290</v>
      </c>
    </row>
    <row r="90" spans="1:11" x14ac:dyDescent="0.25">
      <c r="B90" s="29">
        <v>270</v>
      </c>
      <c r="C90" s="20">
        <v>350</v>
      </c>
      <c r="D90" s="20">
        <v>300</v>
      </c>
      <c r="E90" s="20">
        <v>330</v>
      </c>
      <c r="F90" s="20">
        <v>370</v>
      </c>
      <c r="G90" s="20">
        <v>310</v>
      </c>
      <c r="H90" s="20">
        <v>280</v>
      </c>
      <c r="I90" s="20">
        <v>320</v>
      </c>
      <c r="J90" s="20">
        <v>350</v>
      </c>
      <c r="K90" s="20">
        <v>290</v>
      </c>
    </row>
    <row r="91" spans="1:11" x14ac:dyDescent="0.25">
      <c r="B91" s="29">
        <v>270</v>
      </c>
      <c r="C91" s="20">
        <v>350</v>
      </c>
      <c r="D91" s="20">
        <v>300</v>
      </c>
      <c r="E91" s="20">
        <v>330</v>
      </c>
      <c r="F91" s="20">
        <v>370</v>
      </c>
      <c r="G91" s="20">
        <v>310</v>
      </c>
      <c r="H91" s="20">
        <v>280</v>
      </c>
      <c r="I91" s="20">
        <v>320</v>
      </c>
      <c r="J91" s="20">
        <v>350</v>
      </c>
      <c r="K91" s="20">
        <v>290</v>
      </c>
    </row>
    <row r="92" spans="1:11" x14ac:dyDescent="0.25">
      <c r="B92" s="29">
        <v>270</v>
      </c>
      <c r="C92" s="20">
        <v>350</v>
      </c>
      <c r="D92" s="20">
        <v>300</v>
      </c>
      <c r="E92" s="20">
        <v>330</v>
      </c>
      <c r="F92" s="20">
        <v>370</v>
      </c>
      <c r="G92" s="20">
        <v>310</v>
      </c>
      <c r="H92" s="20">
        <v>280</v>
      </c>
      <c r="I92" s="20">
        <v>320</v>
      </c>
      <c r="J92" s="20">
        <v>350</v>
      </c>
      <c r="K92" s="20">
        <v>290</v>
      </c>
    </row>
    <row r="93" spans="1:11" ht="18" x14ac:dyDescent="0.25">
      <c r="A93" s="8" t="s">
        <v>50</v>
      </c>
      <c r="B93" s="10"/>
    </row>
    <row r="94" spans="1:11" x14ac:dyDescent="0.25">
      <c r="A94" s="9" t="s">
        <v>152</v>
      </c>
    </row>
    <row r="95" spans="1:11" x14ac:dyDescent="0.25">
      <c r="A95" s="15" t="s">
        <v>13</v>
      </c>
      <c r="B95" s="12">
        <f>_xlfn.SKEW.P(B83:K92)</f>
        <v>0.2060671769863637</v>
      </c>
    </row>
    <row r="96" spans="1:11" x14ac:dyDescent="0.25">
      <c r="A96" s="9"/>
    </row>
    <row r="97" spans="1:15" x14ac:dyDescent="0.25">
      <c r="A97" s="9" t="s">
        <v>153</v>
      </c>
    </row>
    <row r="98" spans="1:15" x14ac:dyDescent="0.25">
      <c r="A98" s="15" t="s">
        <v>13</v>
      </c>
      <c r="B98" s="12">
        <f>KURT(B83:K92)</f>
        <v>-1.0374244845101974</v>
      </c>
    </row>
    <row r="99" spans="1:15" x14ac:dyDescent="0.25">
      <c r="A99" s="9"/>
    </row>
    <row r="100" spans="1:15" x14ac:dyDescent="0.25">
      <c r="A100" s="8" t="s">
        <v>154</v>
      </c>
    </row>
    <row r="101" spans="1:15" x14ac:dyDescent="0.25">
      <c r="A101" s="2" t="s">
        <v>13</v>
      </c>
      <c r="B101" s="128" t="s">
        <v>310</v>
      </c>
      <c r="C101" s="129"/>
      <c r="D101" s="129"/>
      <c r="E101" s="129"/>
      <c r="F101" s="129"/>
      <c r="G101" s="129"/>
      <c r="H101" s="129"/>
    </row>
    <row r="102" spans="1:15" x14ac:dyDescent="0.25">
      <c r="B102" s="107" t="s">
        <v>311</v>
      </c>
      <c r="C102" s="108"/>
      <c r="D102" s="108"/>
      <c r="E102" s="108"/>
      <c r="F102" s="108"/>
      <c r="G102" s="108"/>
      <c r="H102" s="108"/>
    </row>
    <row r="104" spans="1:15" x14ac:dyDescent="0.25">
      <c r="A104" s="94" t="s">
        <v>312</v>
      </c>
      <c r="B104" s="94"/>
      <c r="C104" s="94"/>
      <c r="D104" s="94"/>
      <c r="E104" s="94"/>
      <c r="F104" s="94"/>
      <c r="G104" s="94"/>
      <c r="H104" s="94"/>
      <c r="I104" s="94"/>
      <c r="J104" s="94"/>
      <c r="K104" s="94"/>
      <c r="L104" s="94"/>
      <c r="M104" s="94"/>
      <c r="N104" s="94"/>
      <c r="O104" s="94"/>
    </row>
    <row r="105" spans="1:15" ht="16.5" x14ac:dyDescent="0.25">
      <c r="A105" s="7"/>
    </row>
    <row r="106" spans="1:15" x14ac:dyDescent="0.25">
      <c r="A106" s="8" t="s">
        <v>18</v>
      </c>
    </row>
    <row r="107" spans="1:15" x14ac:dyDescent="0.25">
      <c r="A107" s="8" t="s">
        <v>155</v>
      </c>
    </row>
    <row r="108" spans="1:15" ht="15.75" x14ac:dyDescent="0.25">
      <c r="B108" s="117" t="s">
        <v>156</v>
      </c>
      <c r="C108" s="117"/>
      <c r="D108" s="117"/>
      <c r="E108" s="117"/>
      <c r="F108" s="117"/>
      <c r="G108" s="117"/>
      <c r="H108" s="117"/>
      <c r="I108" s="117"/>
      <c r="J108" s="117"/>
      <c r="K108" s="117"/>
    </row>
    <row r="109" spans="1:15" x14ac:dyDescent="0.25">
      <c r="B109" s="29">
        <v>12</v>
      </c>
      <c r="C109" s="20">
        <v>18</v>
      </c>
      <c r="D109" s="20">
        <v>15</v>
      </c>
      <c r="E109" s="20">
        <v>22</v>
      </c>
      <c r="F109" s="20">
        <v>20</v>
      </c>
      <c r="G109" s="20">
        <v>14</v>
      </c>
      <c r="H109" s="20">
        <v>16</v>
      </c>
      <c r="I109" s="20">
        <v>21</v>
      </c>
      <c r="J109" s="20">
        <v>19</v>
      </c>
      <c r="K109" s="20">
        <v>17</v>
      </c>
    </row>
    <row r="110" spans="1:15" x14ac:dyDescent="0.25">
      <c r="B110" s="29">
        <v>22</v>
      </c>
      <c r="C110" s="20">
        <v>19</v>
      </c>
      <c r="D110" s="20">
        <v>13</v>
      </c>
      <c r="E110" s="20">
        <v>16</v>
      </c>
      <c r="F110" s="20">
        <v>21</v>
      </c>
      <c r="G110" s="20">
        <v>22</v>
      </c>
      <c r="H110" s="20">
        <v>17</v>
      </c>
      <c r="I110" s="20">
        <v>19</v>
      </c>
      <c r="J110" s="20">
        <v>22</v>
      </c>
      <c r="K110" s="20">
        <v>18</v>
      </c>
    </row>
    <row r="111" spans="1:15" x14ac:dyDescent="0.25">
      <c r="B111" s="29">
        <v>14</v>
      </c>
      <c r="C111" s="20">
        <v>20</v>
      </c>
      <c r="D111" s="20">
        <v>19</v>
      </c>
      <c r="E111" s="20">
        <v>17</v>
      </c>
      <c r="F111" s="20">
        <v>22</v>
      </c>
      <c r="G111" s="20">
        <v>18</v>
      </c>
      <c r="H111" s="20">
        <v>15</v>
      </c>
      <c r="I111" s="20">
        <v>21</v>
      </c>
      <c r="J111" s="20">
        <v>20</v>
      </c>
      <c r="K111" s="20">
        <v>16</v>
      </c>
    </row>
    <row r="112" spans="1:15" x14ac:dyDescent="0.25">
      <c r="B112" s="29">
        <v>12</v>
      </c>
      <c r="C112" s="20">
        <v>18</v>
      </c>
      <c r="D112" s="20">
        <v>15</v>
      </c>
      <c r="E112" s="20">
        <v>22</v>
      </c>
      <c r="F112" s="20">
        <v>20</v>
      </c>
      <c r="G112" s="20">
        <v>14</v>
      </c>
      <c r="H112" s="20">
        <v>16</v>
      </c>
      <c r="I112" s="20">
        <v>21</v>
      </c>
      <c r="J112" s="20">
        <v>19</v>
      </c>
      <c r="K112" s="20">
        <v>17</v>
      </c>
    </row>
    <row r="113" spans="1:13" x14ac:dyDescent="0.25">
      <c r="B113" s="29">
        <v>22</v>
      </c>
      <c r="C113" s="20">
        <v>19</v>
      </c>
      <c r="D113" s="20">
        <v>13</v>
      </c>
      <c r="E113" s="20">
        <v>16</v>
      </c>
      <c r="F113" s="20">
        <v>21</v>
      </c>
      <c r="G113" s="20">
        <v>22</v>
      </c>
      <c r="H113" s="20">
        <v>17</v>
      </c>
      <c r="I113" s="20">
        <v>19</v>
      </c>
      <c r="J113" s="20">
        <v>22</v>
      </c>
      <c r="K113" s="20">
        <v>18</v>
      </c>
    </row>
    <row r="114" spans="1:13" x14ac:dyDescent="0.25">
      <c r="B114" s="29">
        <v>14</v>
      </c>
      <c r="C114" s="20">
        <v>20</v>
      </c>
      <c r="D114" s="20">
        <v>19</v>
      </c>
      <c r="E114" s="20">
        <v>17</v>
      </c>
      <c r="F114" s="20">
        <v>22</v>
      </c>
      <c r="G114" s="20">
        <v>18</v>
      </c>
      <c r="H114" s="20">
        <v>15</v>
      </c>
      <c r="I114" s="20">
        <v>21</v>
      </c>
      <c r="J114" s="20">
        <v>20</v>
      </c>
      <c r="K114" s="20">
        <v>16</v>
      </c>
    </row>
    <row r="115" spans="1:13" x14ac:dyDescent="0.25">
      <c r="B115" s="29">
        <v>12</v>
      </c>
      <c r="C115" s="20">
        <v>18</v>
      </c>
      <c r="D115" s="20">
        <v>15</v>
      </c>
      <c r="E115" s="20">
        <v>22</v>
      </c>
      <c r="F115" s="20">
        <v>20</v>
      </c>
      <c r="G115" s="20">
        <v>14</v>
      </c>
      <c r="H115" s="20">
        <v>16</v>
      </c>
      <c r="I115" s="20">
        <v>21</v>
      </c>
      <c r="J115" s="20">
        <v>19</v>
      </c>
      <c r="K115" s="20">
        <v>17</v>
      </c>
    </row>
    <row r="116" spans="1:13" x14ac:dyDescent="0.25">
      <c r="B116" s="29">
        <v>22</v>
      </c>
      <c r="C116" s="20">
        <v>19</v>
      </c>
      <c r="D116" s="20">
        <v>13</v>
      </c>
      <c r="E116" s="20">
        <v>16</v>
      </c>
      <c r="F116" s="20">
        <v>21</v>
      </c>
      <c r="G116" s="20">
        <v>22</v>
      </c>
      <c r="H116" s="20">
        <v>17</v>
      </c>
      <c r="I116" s="20">
        <v>19</v>
      </c>
      <c r="J116" s="20">
        <v>22</v>
      </c>
      <c r="K116" s="20">
        <v>18</v>
      </c>
    </row>
    <row r="117" spans="1:13" x14ac:dyDescent="0.25">
      <c r="B117" s="29">
        <v>14</v>
      </c>
      <c r="C117" s="20">
        <v>20</v>
      </c>
      <c r="D117" s="20">
        <v>19</v>
      </c>
      <c r="E117" s="20">
        <v>17</v>
      </c>
      <c r="F117" s="20">
        <v>22</v>
      </c>
      <c r="G117" s="20">
        <v>18</v>
      </c>
      <c r="H117" s="20">
        <v>15</v>
      </c>
      <c r="I117" s="20">
        <v>21</v>
      </c>
      <c r="J117" s="20">
        <v>20</v>
      </c>
      <c r="K117" s="20">
        <v>16</v>
      </c>
    </row>
    <row r="118" spans="1:13" x14ac:dyDescent="0.25">
      <c r="B118" s="29">
        <v>12</v>
      </c>
      <c r="C118" s="20">
        <v>18</v>
      </c>
      <c r="D118" s="20">
        <v>15</v>
      </c>
      <c r="E118" s="20">
        <v>22</v>
      </c>
      <c r="F118" s="20">
        <v>20</v>
      </c>
      <c r="G118" s="20">
        <v>14</v>
      </c>
      <c r="H118" s="20">
        <v>16</v>
      </c>
      <c r="I118" s="20">
        <v>21</v>
      </c>
      <c r="J118" s="20">
        <v>19</v>
      </c>
      <c r="K118" s="20">
        <v>17</v>
      </c>
    </row>
    <row r="119" spans="1:13" ht="18" x14ac:dyDescent="0.25">
      <c r="A119" s="8" t="s">
        <v>50</v>
      </c>
      <c r="B119" s="10"/>
    </row>
    <row r="120" spans="1:13" x14ac:dyDescent="0.25">
      <c r="A120" s="9" t="s">
        <v>157</v>
      </c>
    </row>
    <row r="121" spans="1:13" x14ac:dyDescent="0.25">
      <c r="A121" s="15" t="s">
        <v>13</v>
      </c>
      <c r="B121" s="12">
        <f>_xlfn.SKEW.P(B109:K118)</f>
        <v>-0.32996659307494669</v>
      </c>
    </row>
    <row r="122" spans="1:13" x14ac:dyDescent="0.25">
      <c r="A122" s="9"/>
    </row>
    <row r="123" spans="1:13" x14ac:dyDescent="0.25">
      <c r="A123" s="9" t="s">
        <v>159</v>
      </c>
    </row>
    <row r="124" spans="1:13" x14ac:dyDescent="0.25">
      <c r="A124" s="15" t="s">
        <v>13</v>
      </c>
      <c r="B124" s="12">
        <f>KURT(B109:K118)</f>
        <v>-0.88101144669010489</v>
      </c>
    </row>
    <row r="125" spans="1:13" x14ac:dyDescent="0.25">
      <c r="A125" s="8"/>
    </row>
    <row r="126" spans="1:13" x14ac:dyDescent="0.25">
      <c r="A126" s="8" t="s">
        <v>158</v>
      </c>
    </row>
    <row r="127" spans="1:13" x14ac:dyDescent="0.25">
      <c r="A127" s="2" t="s">
        <v>13</v>
      </c>
      <c r="B127" s="105" t="s">
        <v>313</v>
      </c>
      <c r="C127" s="106"/>
      <c r="D127" s="106"/>
      <c r="E127" s="106"/>
      <c r="F127" s="106"/>
      <c r="G127" s="106"/>
      <c r="H127" s="106"/>
      <c r="I127" s="106"/>
      <c r="J127" s="106"/>
      <c r="K127" s="106"/>
      <c r="L127" s="106"/>
      <c r="M127" s="112"/>
    </row>
    <row r="128" spans="1:13" x14ac:dyDescent="0.25">
      <c r="B128" s="51" t="s">
        <v>314</v>
      </c>
      <c r="M128" s="18"/>
    </row>
    <row r="129" spans="2:13" x14ac:dyDescent="0.25">
      <c r="B129" s="113" t="s">
        <v>315</v>
      </c>
      <c r="C129" s="114"/>
      <c r="D129" s="114"/>
      <c r="E129" s="114"/>
      <c r="F129" s="114"/>
      <c r="G129" s="114"/>
      <c r="H129" s="114"/>
      <c r="I129" s="114"/>
      <c r="J129" s="114"/>
      <c r="K129" s="114"/>
      <c r="L129" s="114"/>
      <c r="M129" s="115"/>
    </row>
  </sheetData>
  <mergeCells count="21">
    <mergeCell ref="B129:M129"/>
    <mergeCell ref="A25:O25"/>
    <mergeCell ref="B127:M127"/>
    <mergeCell ref="B108:K108"/>
    <mergeCell ref="B48:H48"/>
    <mergeCell ref="B49:H49"/>
    <mergeCell ref="E2:L2"/>
    <mergeCell ref="A4:Q4"/>
    <mergeCell ref="A52:O52"/>
    <mergeCell ref="A78:O78"/>
    <mergeCell ref="A104:O104"/>
    <mergeCell ref="B82:K82"/>
    <mergeCell ref="B56:K56"/>
    <mergeCell ref="B101:H101"/>
    <mergeCell ref="B102:H102"/>
    <mergeCell ref="B75:H75"/>
    <mergeCell ref="B76:H76"/>
    <mergeCell ref="B7:K7"/>
    <mergeCell ref="B29:K29"/>
    <mergeCell ref="B21:I21"/>
    <mergeCell ref="B22:H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11F9A-E130-4169-BFE0-244BE3197CBD}">
  <dimension ref="A2:P166"/>
  <sheetViews>
    <sheetView topLeftCell="A145" workbookViewId="0">
      <selection activeCell="N36" sqref="N36"/>
    </sheetView>
  </sheetViews>
  <sheetFormatPr defaultRowHeight="15" x14ac:dyDescent="0.25"/>
  <cols>
    <col min="1" max="1" width="11.5703125" customWidth="1"/>
    <col min="2" max="2" width="14.140625" customWidth="1"/>
  </cols>
  <sheetData>
    <row r="2" spans="1:16" ht="20.25" x14ac:dyDescent="0.25">
      <c r="C2" s="95" t="s">
        <v>160</v>
      </c>
      <c r="D2" s="96"/>
      <c r="E2" s="96"/>
      <c r="F2" s="96"/>
      <c r="G2" s="96"/>
      <c r="H2" s="96"/>
      <c r="I2" s="97"/>
    </row>
    <row r="3" spans="1:16" ht="18" x14ac:dyDescent="0.25">
      <c r="C3" s="44"/>
      <c r="D3" s="44"/>
      <c r="E3" s="44"/>
      <c r="F3" s="44"/>
      <c r="G3" s="44"/>
    </row>
    <row r="5" spans="1:16" x14ac:dyDescent="0.25">
      <c r="A5" s="88" t="s">
        <v>293</v>
      </c>
      <c r="B5" s="88"/>
      <c r="C5" s="88"/>
      <c r="D5" s="88"/>
      <c r="E5" s="88"/>
      <c r="F5" s="88"/>
      <c r="G5" s="88"/>
      <c r="H5" s="88"/>
      <c r="I5" s="88"/>
      <c r="J5" s="88"/>
      <c r="K5" s="88"/>
      <c r="L5" s="88"/>
      <c r="M5" s="88"/>
      <c r="N5" s="88"/>
      <c r="O5" s="88"/>
      <c r="P5" s="88"/>
    </row>
    <row r="6" spans="1:16" ht="16.5" x14ac:dyDescent="0.25">
      <c r="A6" s="7"/>
    </row>
    <row r="7" spans="1:16" x14ac:dyDescent="0.25">
      <c r="A7" s="8" t="s">
        <v>18</v>
      </c>
    </row>
    <row r="8" spans="1:16" x14ac:dyDescent="0.25">
      <c r="A8" s="8" t="s">
        <v>161</v>
      </c>
    </row>
    <row r="9" spans="1:16" ht="16.5" x14ac:dyDescent="0.25">
      <c r="A9" s="13"/>
      <c r="B9" s="117" t="s">
        <v>162</v>
      </c>
      <c r="C9" s="117"/>
      <c r="D9" s="117"/>
      <c r="E9" s="117"/>
      <c r="F9" s="117"/>
      <c r="G9" s="117"/>
      <c r="H9" s="117"/>
      <c r="I9" s="117"/>
      <c r="J9" s="117"/>
      <c r="K9" s="117"/>
    </row>
    <row r="10" spans="1:16" x14ac:dyDescent="0.25">
      <c r="B10" s="29">
        <v>40</v>
      </c>
      <c r="C10" s="20">
        <v>45</v>
      </c>
      <c r="D10" s="20">
        <v>50</v>
      </c>
      <c r="E10" s="20">
        <v>55</v>
      </c>
      <c r="F10" s="20">
        <v>60</v>
      </c>
      <c r="G10" s="20">
        <v>62</v>
      </c>
      <c r="H10" s="20">
        <v>65</v>
      </c>
      <c r="I10" s="20">
        <v>68</v>
      </c>
      <c r="J10" s="20">
        <v>70</v>
      </c>
      <c r="K10" s="20">
        <v>72</v>
      </c>
    </row>
    <row r="11" spans="1:16" x14ac:dyDescent="0.25">
      <c r="B11" s="29">
        <v>75</v>
      </c>
      <c r="C11" s="20">
        <v>78</v>
      </c>
      <c r="D11" s="20">
        <v>80</v>
      </c>
      <c r="E11" s="20">
        <v>82</v>
      </c>
      <c r="F11" s="20">
        <v>85</v>
      </c>
      <c r="G11" s="20">
        <v>88</v>
      </c>
      <c r="H11" s="20">
        <v>90</v>
      </c>
      <c r="I11" s="20">
        <v>92</v>
      </c>
      <c r="J11" s="20">
        <v>95</v>
      </c>
      <c r="K11" s="20">
        <v>100</v>
      </c>
    </row>
    <row r="12" spans="1:16" x14ac:dyDescent="0.25">
      <c r="B12" s="29">
        <v>105</v>
      </c>
      <c r="C12" s="20">
        <v>110</v>
      </c>
      <c r="D12" s="20">
        <v>115</v>
      </c>
      <c r="E12" s="20">
        <v>120</v>
      </c>
      <c r="F12" s="20">
        <v>125</v>
      </c>
      <c r="G12" s="20">
        <v>130</v>
      </c>
      <c r="H12" s="20">
        <v>135</v>
      </c>
      <c r="I12" s="20">
        <v>140</v>
      </c>
      <c r="J12" s="20">
        <v>145</v>
      </c>
      <c r="K12" s="20">
        <v>150</v>
      </c>
    </row>
    <row r="13" spans="1:16" x14ac:dyDescent="0.25">
      <c r="B13" s="29">
        <v>155</v>
      </c>
      <c r="C13" s="20">
        <v>160</v>
      </c>
      <c r="D13" s="20">
        <v>165</v>
      </c>
      <c r="E13" s="20">
        <v>170</v>
      </c>
      <c r="F13" s="20">
        <v>175</v>
      </c>
      <c r="G13" s="20">
        <v>180</v>
      </c>
      <c r="H13" s="20">
        <v>185</v>
      </c>
      <c r="I13" s="20">
        <v>190</v>
      </c>
      <c r="J13" s="20">
        <v>195</v>
      </c>
      <c r="K13" s="20">
        <v>200</v>
      </c>
    </row>
    <row r="14" spans="1:16" x14ac:dyDescent="0.25">
      <c r="B14" s="29">
        <v>205</v>
      </c>
      <c r="C14" s="20">
        <v>210</v>
      </c>
      <c r="D14" s="20">
        <v>215</v>
      </c>
      <c r="E14" s="20">
        <v>220</v>
      </c>
      <c r="F14" s="20">
        <v>225</v>
      </c>
      <c r="G14" s="20">
        <v>230</v>
      </c>
      <c r="H14" s="20">
        <v>235</v>
      </c>
      <c r="I14" s="20">
        <v>240</v>
      </c>
      <c r="J14" s="20">
        <v>245</v>
      </c>
      <c r="K14" s="20">
        <v>250</v>
      </c>
    </row>
    <row r="15" spans="1:16" x14ac:dyDescent="0.25">
      <c r="B15" s="29">
        <v>255</v>
      </c>
      <c r="C15" s="20">
        <v>260</v>
      </c>
      <c r="D15" s="20">
        <v>265</v>
      </c>
      <c r="E15" s="20">
        <v>270</v>
      </c>
      <c r="F15" s="20">
        <v>275</v>
      </c>
      <c r="G15" s="20">
        <v>280</v>
      </c>
      <c r="H15" s="20">
        <v>285</v>
      </c>
      <c r="I15" s="20">
        <v>290</v>
      </c>
      <c r="J15" s="20">
        <v>295</v>
      </c>
      <c r="K15" s="20">
        <v>300</v>
      </c>
    </row>
    <row r="16" spans="1:16" x14ac:dyDescent="0.25">
      <c r="B16" s="29">
        <v>305</v>
      </c>
      <c r="C16" s="20">
        <v>310</v>
      </c>
      <c r="D16" s="20">
        <v>315</v>
      </c>
      <c r="E16" s="20">
        <v>320</v>
      </c>
      <c r="F16" s="20">
        <v>325</v>
      </c>
      <c r="G16" s="20">
        <v>330</v>
      </c>
      <c r="H16" s="20">
        <v>335</v>
      </c>
      <c r="I16" s="20">
        <v>340</v>
      </c>
      <c r="J16" s="20">
        <v>345</v>
      </c>
      <c r="K16" s="20">
        <v>350</v>
      </c>
    </row>
    <row r="17" spans="1:11" x14ac:dyDescent="0.25">
      <c r="B17" s="29">
        <v>355</v>
      </c>
      <c r="C17" s="20">
        <v>360</v>
      </c>
      <c r="D17" s="20">
        <v>365</v>
      </c>
      <c r="E17" s="20">
        <v>370</v>
      </c>
      <c r="F17" s="20">
        <v>375</v>
      </c>
      <c r="G17" s="20">
        <v>380</v>
      </c>
      <c r="H17" s="20">
        <v>385</v>
      </c>
      <c r="I17" s="20">
        <v>390</v>
      </c>
      <c r="J17" s="20">
        <v>395</v>
      </c>
      <c r="K17" s="20">
        <v>400</v>
      </c>
    </row>
    <row r="18" spans="1:11" x14ac:dyDescent="0.25">
      <c r="B18" s="29">
        <v>405</v>
      </c>
      <c r="C18" s="20">
        <v>410</v>
      </c>
      <c r="D18" s="20">
        <v>415</v>
      </c>
      <c r="E18" s="20">
        <v>420</v>
      </c>
      <c r="F18" s="20">
        <v>425</v>
      </c>
      <c r="G18" s="20">
        <v>430</v>
      </c>
      <c r="H18" s="20">
        <v>435</v>
      </c>
      <c r="I18" s="20">
        <v>440</v>
      </c>
      <c r="J18" s="20">
        <v>445</v>
      </c>
      <c r="K18" s="20">
        <v>450</v>
      </c>
    </row>
    <row r="19" spans="1:11" x14ac:dyDescent="0.25">
      <c r="B19" s="29">
        <v>455</v>
      </c>
      <c r="C19" s="20">
        <v>460</v>
      </c>
      <c r="D19" s="20">
        <v>465</v>
      </c>
      <c r="E19" s="20">
        <v>470</v>
      </c>
      <c r="F19" s="20">
        <v>475</v>
      </c>
      <c r="G19" s="20">
        <v>480</v>
      </c>
      <c r="H19" s="20">
        <v>485</v>
      </c>
      <c r="I19" s="20">
        <v>490</v>
      </c>
      <c r="J19" s="20">
        <v>495</v>
      </c>
      <c r="K19" s="20">
        <v>500</v>
      </c>
    </row>
    <row r="20" spans="1:11" x14ac:dyDescent="0.25">
      <c r="A20" s="8" t="s">
        <v>50</v>
      </c>
    </row>
    <row r="21" spans="1:11" x14ac:dyDescent="0.25">
      <c r="A21" s="31" t="s">
        <v>163</v>
      </c>
    </row>
    <row r="22" spans="1:11" x14ac:dyDescent="0.25">
      <c r="A22" s="15" t="s">
        <v>13</v>
      </c>
      <c r="B22" s="26" t="s">
        <v>110</v>
      </c>
      <c r="C22" s="20">
        <f>_xlfn.QUARTILE.INC(B10:K19,1)</f>
        <v>128.75</v>
      </c>
    </row>
    <row r="23" spans="1:11" x14ac:dyDescent="0.25">
      <c r="A23" s="31"/>
      <c r="B23" s="26" t="s">
        <v>166</v>
      </c>
      <c r="C23" s="20">
        <f>MEDIAN(B10:K19)</f>
        <v>252.5</v>
      </c>
    </row>
    <row r="24" spans="1:11" x14ac:dyDescent="0.25">
      <c r="A24" s="31"/>
      <c r="B24" s="26" t="s">
        <v>109</v>
      </c>
      <c r="C24" s="20">
        <f>_xlfn.QUARTILE.INC(B10:K19,3)</f>
        <v>376.25</v>
      </c>
    </row>
    <row r="25" spans="1:11" x14ac:dyDescent="0.25">
      <c r="A25" s="31"/>
    </row>
    <row r="26" spans="1:11" x14ac:dyDescent="0.25">
      <c r="A26" s="31" t="s">
        <v>164</v>
      </c>
    </row>
    <row r="27" spans="1:11" x14ac:dyDescent="0.25">
      <c r="A27" s="15" t="s">
        <v>13</v>
      </c>
      <c r="B27" s="26" t="s">
        <v>167</v>
      </c>
      <c r="C27" s="20">
        <f>_xlfn.PERCENTILE.INC(B10:K19,0.1)</f>
        <v>74.7</v>
      </c>
    </row>
    <row r="28" spans="1:11" x14ac:dyDescent="0.25">
      <c r="A28" s="31"/>
      <c r="B28" s="26" t="s">
        <v>168</v>
      </c>
      <c r="C28" s="20">
        <f>_xlfn.PERCENTILE.INC(B10:K19,0.25)</f>
        <v>128.75</v>
      </c>
    </row>
    <row r="29" spans="1:11" x14ac:dyDescent="0.25">
      <c r="A29" s="31"/>
      <c r="B29" s="26" t="s">
        <v>169</v>
      </c>
      <c r="C29" s="20">
        <f>_xlfn.PERCENTILE.INC(B10:K19,0.75)</f>
        <v>376.25</v>
      </c>
    </row>
    <row r="30" spans="1:11" x14ac:dyDescent="0.25">
      <c r="A30" s="31"/>
      <c r="B30" s="26" t="s">
        <v>170</v>
      </c>
      <c r="C30" s="20">
        <f>_xlfn.PERCENTILE.INC(B10:K19,0.9)</f>
        <v>450.50000000000006</v>
      </c>
    </row>
    <row r="31" spans="1:11" x14ac:dyDescent="0.25">
      <c r="A31" s="31"/>
      <c r="B31" s="1"/>
    </row>
    <row r="32" spans="1:11" x14ac:dyDescent="0.25">
      <c r="A32" s="31" t="s">
        <v>165</v>
      </c>
    </row>
    <row r="33" spans="1:16" x14ac:dyDescent="0.25">
      <c r="A33" s="32" t="s">
        <v>13</v>
      </c>
      <c r="B33" s="58" t="s">
        <v>292</v>
      </c>
      <c r="C33" t="s">
        <v>288</v>
      </c>
    </row>
    <row r="34" spans="1:16" x14ac:dyDescent="0.25">
      <c r="B34" s="59" t="s">
        <v>289</v>
      </c>
      <c r="C34" t="s">
        <v>290</v>
      </c>
    </row>
    <row r="35" spans="1:16" x14ac:dyDescent="0.25">
      <c r="B35" s="60" t="s">
        <v>342</v>
      </c>
      <c r="C35" t="s">
        <v>291</v>
      </c>
    </row>
    <row r="38" spans="1:16" x14ac:dyDescent="0.25">
      <c r="A38" s="154" t="s">
        <v>294</v>
      </c>
      <c r="B38" s="154"/>
      <c r="C38" s="154"/>
      <c r="D38" s="154"/>
      <c r="E38" s="154"/>
      <c r="F38" s="154"/>
      <c r="G38" s="154"/>
      <c r="H38" s="154"/>
      <c r="I38" s="154"/>
      <c r="J38" s="154"/>
      <c r="K38" s="154"/>
      <c r="L38" s="154"/>
      <c r="M38" s="154"/>
      <c r="N38" s="154"/>
      <c r="O38" s="154"/>
      <c r="P38" s="154"/>
    </row>
    <row r="39" spans="1:16" ht="16.5" x14ac:dyDescent="0.25">
      <c r="A39" s="7"/>
    </row>
    <row r="40" spans="1:16" x14ac:dyDescent="0.25">
      <c r="A40" s="8" t="s">
        <v>18</v>
      </c>
    </row>
    <row r="41" spans="1:16" x14ac:dyDescent="0.25">
      <c r="A41" s="8" t="s">
        <v>171</v>
      </c>
    </row>
    <row r="43" spans="1:16" x14ac:dyDescent="0.25">
      <c r="B43" s="116" t="s">
        <v>172</v>
      </c>
      <c r="C43" s="116"/>
      <c r="D43" s="116"/>
      <c r="E43" s="116"/>
      <c r="F43" s="116"/>
      <c r="G43" s="116"/>
      <c r="H43" s="116"/>
      <c r="I43" s="116"/>
      <c r="J43" s="116"/>
      <c r="K43" s="116"/>
    </row>
    <row r="44" spans="1:16" x14ac:dyDescent="0.25">
      <c r="B44" s="29">
        <v>55</v>
      </c>
      <c r="C44" s="20">
        <v>60</v>
      </c>
      <c r="D44" s="20">
        <v>62</v>
      </c>
      <c r="E44" s="20">
        <v>65</v>
      </c>
      <c r="F44" s="20">
        <v>68</v>
      </c>
      <c r="G44" s="20">
        <v>70</v>
      </c>
      <c r="H44" s="20">
        <v>72</v>
      </c>
      <c r="I44" s="20">
        <v>75</v>
      </c>
      <c r="J44" s="20">
        <v>78</v>
      </c>
      <c r="K44" s="20">
        <v>80</v>
      </c>
    </row>
    <row r="45" spans="1:16" x14ac:dyDescent="0.25">
      <c r="B45" s="29">
        <v>82</v>
      </c>
      <c r="C45" s="20">
        <v>85</v>
      </c>
      <c r="D45" s="20">
        <v>88</v>
      </c>
      <c r="E45" s="20">
        <v>90</v>
      </c>
      <c r="F45" s="20">
        <v>92</v>
      </c>
      <c r="G45" s="20">
        <v>95</v>
      </c>
      <c r="H45" s="20">
        <v>100</v>
      </c>
      <c r="I45" s="20">
        <v>105</v>
      </c>
      <c r="J45" s="20">
        <v>110</v>
      </c>
      <c r="K45" s="20">
        <v>115</v>
      </c>
    </row>
    <row r="46" spans="1:16" x14ac:dyDescent="0.25">
      <c r="B46" s="29">
        <v>120</v>
      </c>
      <c r="C46" s="20">
        <v>125</v>
      </c>
      <c r="D46" s="20">
        <v>130</v>
      </c>
      <c r="E46" s="20">
        <v>135</v>
      </c>
      <c r="F46" s="20">
        <v>140</v>
      </c>
      <c r="G46" s="20">
        <v>145</v>
      </c>
      <c r="H46" s="20">
        <v>150</v>
      </c>
      <c r="I46" s="20">
        <v>155</v>
      </c>
      <c r="J46" s="20">
        <v>160</v>
      </c>
      <c r="K46" s="20">
        <v>165</v>
      </c>
    </row>
    <row r="47" spans="1:16" x14ac:dyDescent="0.25">
      <c r="B47" s="29">
        <v>170</v>
      </c>
      <c r="C47" s="20">
        <v>175</v>
      </c>
      <c r="D47" s="20">
        <v>180</v>
      </c>
      <c r="E47" s="20">
        <v>185</v>
      </c>
      <c r="F47" s="20">
        <v>190</v>
      </c>
      <c r="G47" s="20">
        <v>195</v>
      </c>
      <c r="H47" s="20">
        <v>200</v>
      </c>
      <c r="I47" s="20">
        <v>205</v>
      </c>
      <c r="J47" s="20">
        <v>210</v>
      </c>
      <c r="K47" s="20">
        <v>215</v>
      </c>
    </row>
    <row r="48" spans="1:16" x14ac:dyDescent="0.25">
      <c r="B48" s="29">
        <v>220</v>
      </c>
      <c r="C48" s="20">
        <v>225</v>
      </c>
      <c r="D48" s="20">
        <v>230</v>
      </c>
      <c r="E48" s="20">
        <v>235</v>
      </c>
      <c r="F48" s="20">
        <v>240</v>
      </c>
      <c r="G48" s="20">
        <v>245</v>
      </c>
      <c r="H48" s="20">
        <v>250</v>
      </c>
      <c r="I48" s="20">
        <v>255</v>
      </c>
      <c r="J48" s="20">
        <v>260</v>
      </c>
      <c r="K48" s="20">
        <v>265</v>
      </c>
    </row>
    <row r="49" spans="1:11" x14ac:dyDescent="0.25">
      <c r="B49" s="29">
        <v>270</v>
      </c>
      <c r="C49" s="20">
        <v>275</v>
      </c>
      <c r="D49" s="20">
        <v>280</v>
      </c>
      <c r="E49" s="20">
        <v>285</v>
      </c>
      <c r="F49" s="20">
        <v>290</v>
      </c>
      <c r="G49" s="20">
        <v>295</v>
      </c>
      <c r="H49" s="20">
        <v>300</v>
      </c>
      <c r="I49" s="20">
        <v>305</v>
      </c>
      <c r="J49" s="20">
        <v>310</v>
      </c>
      <c r="K49" s="20">
        <v>315</v>
      </c>
    </row>
    <row r="50" spans="1:11" x14ac:dyDescent="0.25">
      <c r="B50" s="29">
        <v>320</v>
      </c>
      <c r="C50" s="20">
        <v>325</v>
      </c>
      <c r="D50" s="20">
        <v>330</v>
      </c>
      <c r="E50" s="20">
        <v>335</v>
      </c>
      <c r="F50" s="20">
        <v>340</v>
      </c>
      <c r="G50" s="20">
        <v>345</v>
      </c>
      <c r="H50" s="20">
        <v>350</v>
      </c>
      <c r="I50" s="20">
        <v>355</v>
      </c>
      <c r="J50" s="20">
        <v>360</v>
      </c>
      <c r="K50" s="20">
        <v>365</v>
      </c>
    </row>
    <row r="51" spans="1:11" x14ac:dyDescent="0.25">
      <c r="B51" s="29">
        <v>380</v>
      </c>
      <c r="C51" s="20">
        <v>385</v>
      </c>
      <c r="D51" s="20">
        <v>390</v>
      </c>
      <c r="E51" s="20">
        <v>395</v>
      </c>
      <c r="F51" s="20">
        <v>400</v>
      </c>
      <c r="G51" s="20">
        <v>405</v>
      </c>
      <c r="H51" s="20">
        <v>410</v>
      </c>
      <c r="I51" s="20">
        <v>415</v>
      </c>
      <c r="J51" s="29">
        <v>370</v>
      </c>
      <c r="K51" s="20">
        <v>375</v>
      </c>
    </row>
    <row r="52" spans="1:11" x14ac:dyDescent="0.25">
      <c r="B52" s="29">
        <v>420</v>
      </c>
      <c r="C52" s="20">
        <v>425</v>
      </c>
      <c r="D52" s="20">
        <v>430</v>
      </c>
      <c r="E52" s="20">
        <v>435</v>
      </c>
      <c r="F52" s="20">
        <v>440</v>
      </c>
      <c r="G52" s="20">
        <v>445</v>
      </c>
      <c r="H52" s="20">
        <v>450</v>
      </c>
      <c r="I52" s="20">
        <v>455</v>
      </c>
      <c r="J52" s="20">
        <v>460</v>
      </c>
      <c r="K52" s="20">
        <v>465</v>
      </c>
    </row>
    <row r="53" spans="1:11" x14ac:dyDescent="0.25">
      <c r="B53" s="29">
        <v>470</v>
      </c>
      <c r="C53" s="20">
        <v>475</v>
      </c>
      <c r="D53" s="20">
        <v>480</v>
      </c>
      <c r="E53" s="20">
        <v>485</v>
      </c>
      <c r="F53" s="20">
        <v>490</v>
      </c>
      <c r="G53" s="20">
        <v>495</v>
      </c>
      <c r="H53" s="20">
        <v>500</v>
      </c>
      <c r="I53" s="20">
        <v>505</v>
      </c>
      <c r="J53" s="20">
        <v>510</v>
      </c>
      <c r="K53" s="20">
        <v>515</v>
      </c>
    </row>
    <row r="54" spans="1:11" x14ac:dyDescent="0.25">
      <c r="A54" s="8" t="s">
        <v>50</v>
      </c>
    </row>
    <row r="55" spans="1:11" x14ac:dyDescent="0.25">
      <c r="A55" s="31" t="s">
        <v>173</v>
      </c>
    </row>
    <row r="56" spans="1:11" x14ac:dyDescent="0.25">
      <c r="A56" s="32" t="s">
        <v>13</v>
      </c>
      <c r="B56" s="26" t="s">
        <v>110</v>
      </c>
      <c r="C56" s="20">
        <f>_xlfn.QUARTILE.INC(B44:K53,1)</f>
        <v>143.75</v>
      </c>
    </row>
    <row r="57" spans="1:11" x14ac:dyDescent="0.25">
      <c r="A57" s="31"/>
      <c r="B57" s="26" t="s">
        <v>166</v>
      </c>
      <c r="C57" s="20">
        <f>MEDIAN(B44:K53)</f>
        <v>267.5</v>
      </c>
    </row>
    <row r="58" spans="1:11" x14ac:dyDescent="0.25">
      <c r="A58" s="31"/>
      <c r="B58" s="26" t="s">
        <v>109</v>
      </c>
      <c r="C58" s="20">
        <f>_xlfn.QUARTILE.INC(B44:K53,3)</f>
        <v>391.25</v>
      </c>
    </row>
    <row r="59" spans="1:11" x14ac:dyDescent="0.25">
      <c r="A59" s="31"/>
    </row>
    <row r="60" spans="1:11" x14ac:dyDescent="0.25">
      <c r="A60" s="31" t="s">
        <v>174</v>
      </c>
    </row>
    <row r="61" spans="1:11" x14ac:dyDescent="0.25">
      <c r="A61" s="32" t="s">
        <v>13</v>
      </c>
      <c r="B61" s="26" t="s">
        <v>176</v>
      </c>
      <c r="C61" s="20">
        <f>_xlfn.PERCENTILE.INC(B44:K53,0.15)</f>
        <v>94.55</v>
      </c>
    </row>
    <row r="62" spans="1:11" x14ac:dyDescent="0.25">
      <c r="B62" s="26" t="s">
        <v>177</v>
      </c>
      <c r="C62" s="20">
        <f>_xlfn.PERCENTILE.INC(B44:K53,0.5)</f>
        <v>267.5</v>
      </c>
    </row>
    <row r="63" spans="1:11" x14ac:dyDescent="0.25">
      <c r="B63" s="26" t="s">
        <v>178</v>
      </c>
      <c r="C63" s="20">
        <f>_xlfn.PERCENTILE.INC(B44:K53,0.85)</f>
        <v>440.74999999999994</v>
      </c>
    </row>
    <row r="65" spans="1:14" x14ac:dyDescent="0.25">
      <c r="A65" s="31" t="s">
        <v>175</v>
      </c>
    </row>
    <row r="66" spans="1:14" x14ac:dyDescent="0.25">
      <c r="A66" s="32" t="s">
        <v>13</v>
      </c>
    </row>
    <row r="70" spans="1:14" x14ac:dyDescent="0.25">
      <c r="A70" s="154" t="s">
        <v>295</v>
      </c>
      <c r="B70" s="154"/>
      <c r="C70" s="154"/>
      <c r="D70" s="154"/>
      <c r="E70" s="154"/>
      <c r="F70" s="154"/>
      <c r="G70" s="154"/>
      <c r="H70" s="154"/>
      <c r="I70" s="154"/>
      <c r="J70" s="154"/>
      <c r="K70" s="154"/>
      <c r="L70" s="154"/>
      <c r="M70" s="154"/>
      <c r="N70" s="154"/>
    </row>
    <row r="71" spans="1:14" ht="16.5" x14ac:dyDescent="0.25">
      <c r="A71" s="7"/>
    </row>
    <row r="72" spans="1:14" x14ac:dyDescent="0.25">
      <c r="A72" s="8" t="s">
        <v>18</v>
      </c>
    </row>
    <row r="73" spans="1:14" x14ac:dyDescent="0.25">
      <c r="A73" s="8" t="s">
        <v>179</v>
      </c>
    </row>
    <row r="74" spans="1:14" ht="18" x14ac:dyDescent="0.25">
      <c r="A74" s="10"/>
      <c r="B74" s="117" t="s">
        <v>180</v>
      </c>
      <c r="C74" s="117"/>
      <c r="D74" s="117"/>
      <c r="E74" s="117"/>
      <c r="F74" s="117"/>
      <c r="G74" s="117"/>
      <c r="H74" s="117"/>
      <c r="I74" s="117"/>
      <c r="J74" s="117"/>
      <c r="K74" s="117"/>
    </row>
    <row r="75" spans="1:14" x14ac:dyDescent="0.25">
      <c r="B75" s="29">
        <v>20</v>
      </c>
      <c r="C75" s="20">
        <v>25</v>
      </c>
      <c r="D75" s="20">
        <v>30</v>
      </c>
      <c r="E75" s="20">
        <v>35</v>
      </c>
      <c r="F75" s="20">
        <v>40</v>
      </c>
      <c r="G75" s="20">
        <v>45</v>
      </c>
      <c r="H75" s="20">
        <v>50</v>
      </c>
      <c r="I75" s="20">
        <v>55</v>
      </c>
      <c r="J75" s="20">
        <v>60</v>
      </c>
      <c r="K75" s="20">
        <v>65</v>
      </c>
    </row>
    <row r="76" spans="1:14" x14ac:dyDescent="0.25">
      <c r="B76" s="29">
        <v>70</v>
      </c>
      <c r="C76" s="20">
        <v>75</v>
      </c>
      <c r="D76" s="20">
        <v>80</v>
      </c>
      <c r="E76" s="20">
        <v>85</v>
      </c>
      <c r="F76" s="20">
        <v>90</v>
      </c>
      <c r="G76" s="20">
        <v>95</v>
      </c>
      <c r="H76" s="20">
        <v>100</v>
      </c>
      <c r="I76" s="20">
        <v>105</v>
      </c>
      <c r="J76" s="20">
        <v>110</v>
      </c>
      <c r="K76" s="20">
        <v>115</v>
      </c>
    </row>
    <row r="77" spans="1:14" x14ac:dyDescent="0.25">
      <c r="B77" s="29">
        <v>120</v>
      </c>
      <c r="C77" s="20">
        <v>125</v>
      </c>
      <c r="D77" s="20">
        <v>130</v>
      </c>
      <c r="E77" s="20">
        <v>135</v>
      </c>
      <c r="F77" s="20">
        <v>140</v>
      </c>
      <c r="G77" s="20">
        <v>145</v>
      </c>
      <c r="H77" s="20">
        <v>150</v>
      </c>
      <c r="I77" s="20">
        <v>155</v>
      </c>
      <c r="J77" s="20">
        <v>160</v>
      </c>
      <c r="K77" s="20">
        <v>165</v>
      </c>
    </row>
    <row r="78" spans="1:14" x14ac:dyDescent="0.25">
      <c r="B78" s="29">
        <v>170</v>
      </c>
      <c r="C78" s="20">
        <v>175</v>
      </c>
      <c r="D78" s="20">
        <v>180</v>
      </c>
      <c r="E78" s="20">
        <v>185</v>
      </c>
      <c r="F78" s="20">
        <v>190</v>
      </c>
      <c r="G78" s="20">
        <v>195</v>
      </c>
      <c r="H78" s="20">
        <v>200</v>
      </c>
      <c r="I78" s="20">
        <v>205</v>
      </c>
      <c r="J78" s="20">
        <v>210</v>
      </c>
      <c r="K78" s="20">
        <v>215</v>
      </c>
    </row>
    <row r="79" spans="1:14" x14ac:dyDescent="0.25">
      <c r="B79" s="29">
        <v>220</v>
      </c>
      <c r="C79" s="20">
        <v>225</v>
      </c>
      <c r="D79" s="20">
        <v>230</v>
      </c>
      <c r="E79" s="20">
        <v>235</v>
      </c>
      <c r="F79" s="20">
        <v>240</v>
      </c>
      <c r="G79" s="20">
        <v>245</v>
      </c>
      <c r="H79" s="20">
        <v>250</v>
      </c>
      <c r="I79" s="20">
        <v>255</v>
      </c>
      <c r="J79" s="20">
        <v>260</v>
      </c>
      <c r="K79" s="20">
        <v>265</v>
      </c>
    </row>
    <row r="80" spans="1:14" x14ac:dyDescent="0.25">
      <c r="B80" s="29">
        <v>270</v>
      </c>
      <c r="C80" s="20">
        <v>275</v>
      </c>
      <c r="D80" s="20">
        <v>280</v>
      </c>
      <c r="E80" s="20">
        <v>285</v>
      </c>
      <c r="F80" s="20">
        <v>290</v>
      </c>
      <c r="G80" s="20">
        <v>295</v>
      </c>
      <c r="H80" s="20">
        <v>300</v>
      </c>
      <c r="I80" s="20">
        <v>305</v>
      </c>
      <c r="J80" s="20">
        <v>310</v>
      </c>
      <c r="K80" s="20">
        <v>315</v>
      </c>
    </row>
    <row r="81" spans="1:11" x14ac:dyDescent="0.25">
      <c r="B81" s="29">
        <v>320</v>
      </c>
      <c r="C81" s="20">
        <v>325</v>
      </c>
      <c r="D81" s="20">
        <v>330</v>
      </c>
      <c r="E81" s="20">
        <v>335</v>
      </c>
      <c r="F81" s="20">
        <v>340</v>
      </c>
      <c r="G81" s="20">
        <v>345</v>
      </c>
      <c r="H81" s="20">
        <v>350</v>
      </c>
      <c r="I81" s="20">
        <v>355</v>
      </c>
      <c r="J81" s="20">
        <v>360</v>
      </c>
      <c r="K81" s="20">
        <v>365</v>
      </c>
    </row>
    <row r="82" spans="1:11" x14ac:dyDescent="0.25">
      <c r="B82" s="29">
        <v>370</v>
      </c>
      <c r="C82" s="20">
        <v>375</v>
      </c>
      <c r="D82" s="20">
        <v>380</v>
      </c>
      <c r="E82" s="20">
        <v>385</v>
      </c>
      <c r="F82" s="20">
        <v>390</v>
      </c>
      <c r="G82" s="20">
        <v>395</v>
      </c>
      <c r="H82" s="20">
        <v>400</v>
      </c>
      <c r="I82" s="20">
        <v>405</v>
      </c>
      <c r="J82" s="20">
        <v>410</v>
      </c>
      <c r="K82" s="20">
        <v>415</v>
      </c>
    </row>
    <row r="83" spans="1:11" x14ac:dyDescent="0.25">
      <c r="B83" s="29">
        <v>420</v>
      </c>
      <c r="C83" s="20">
        <v>425</v>
      </c>
      <c r="D83" s="20">
        <v>430</v>
      </c>
      <c r="E83" s="20">
        <v>435</v>
      </c>
      <c r="F83" s="20">
        <v>440</v>
      </c>
      <c r="G83" s="20">
        <v>445</v>
      </c>
      <c r="H83" s="20">
        <v>450</v>
      </c>
      <c r="I83" s="20">
        <v>455</v>
      </c>
      <c r="J83" s="20">
        <v>460</v>
      </c>
      <c r="K83" s="20">
        <v>465</v>
      </c>
    </row>
    <row r="84" spans="1:11" x14ac:dyDescent="0.25">
      <c r="B84" s="29">
        <v>470</v>
      </c>
      <c r="C84" s="20">
        <v>475</v>
      </c>
      <c r="D84" s="20">
        <v>480</v>
      </c>
      <c r="E84" s="20">
        <v>485</v>
      </c>
      <c r="F84" s="20">
        <v>490</v>
      </c>
      <c r="G84" s="20">
        <v>495</v>
      </c>
      <c r="H84" s="20">
        <v>500</v>
      </c>
      <c r="I84" s="20">
        <v>505</v>
      </c>
      <c r="J84" s="20">
        <v>510</v>
      </c>
      <c r="K84" s="20">
        <v>515</v>
      </c>
    </row>
    <row r="85" spans="1:11" x14ac:dyDescent="0.25">
      <c r="B85" s="29">
        <v>520</v>
      </c>
      <c r="C85" s="20">
        <v>525</v>
      </c>
      <c r="D85" s="20">
        <v>530</v>
      </c>
      <c r="E85" s="20">
        <v>535</v>
      </c>
      <c r="F85" s="20">
        <v>540</v>
      </c>
      <c r="G85" s="20">
        <v>545</v>
      </c>
      <c r="H85" s="20">
        <v>550</v>
      </c>
      <c r="I85" s="20">
        <v>555</v>
      </c>
      <c r="J85" s="20">
        <v>560</v>
      </c>
      <c r="K85" s="20">
        <v>565</v>
      </c>
    </row>
    <row r="86" spans="1:11" ht="18" x14ac:dyDescent="0.25">
      <c r="A86" s="8" t="s">
        <v>50</v>
      </c>
      <c r="B86" s="10"/>
    </row>
    <row r="87" spans="1:11" x14ac:dyDescent="0.25">
      <c r="A87" s="31" t="s">
        <v>181</v>
      </c>
    </row>
    <row r="88" spans="1:11" x14ac:dyDescent="0.25">
      <c r="A88" s="32" t="s">
        <v>13</v>
      </c>
      <c r="B88" s="26" t="s">
        <v>110</v>
      </c>
      <c r="C88" s="20">
        <f>_xlfn.QUARTILE.INC(B75:K85,1)</f>
        <v>156.25</v>
      </c>
    </row>
    <row r="89" spans="1:11" x14ac:dyDescent="0.25">
      <c r="A89" s="31"/>
      <c r="B89" s="26" t="s">
        <v>166</v>
      </c>
      <c r="C89" s="20">
        <f>MEDIAN(B75:K85)</f>
        <v>292.5</v>
      </c>
    </row>
    <row r="90" spans="1:11" x14ac:dyDescent="0.25">
      <c r="A90" s="31"/>
      <c r="B90" s="26" t="s">
        <v>109</v>
      </c>
      <c r="C90" s="20">
        <f>_xlfn.QUARTILE.INC(B75:K85,3)</f>
        <v>428.75</v>
      </c>
    </row>
    <row r="91" spans="1:11" x14ac:dyDescent="0.25">
      <c r="A91" s="31"/>
    </row>
    <row r="92" spans="1:11" x14ac:dyDescent="0.25">
      <c r="A92" s="31" t="s">
        <v>182</v>
      </c>
    </row>
    <row r="93" spans="1:11" x14ac:dyDescent="0.25">
      <c r="A93" s="32" t="s">
        <v>13</v>
      </c>
      <c r="B93" s="26" t="s">
        <v>184</v>
      </c>
      <c r="C93" s="20">
        <f>_xlfn.PERCENTILE.INC(B75:K85,0.2)</f>
        <v>129</v>
      </c>
    </row>
    <row r="94" spans="1:11" x14ac:dyDescent="0.25">
      <c r="A94" s="31"/>
      <c r="B94" s="26" t="s">
        <v>185</v>
      </c>
      <c r="C94" s="20">
        <f>_xlfn.PERCENTILE.INC(B75:K85,0.4)</f>
        <v>238</v>
      </c>
    </row>
    <row r="95" spans="1:11" x14ac:dyDescent="0.25">
      <c r="A95" s="31"/>
      <c r="B95" s="26" t="s">
        <v>186</v>
      </c>
      <c r="C95" s="20">
        <f>_xlfn.PERCENTILE.INC(B75:K85,0.8)</f>
        <v>456</v>
      </c>
    </row>
    <row r="96" spans="1:11" x14ac:dyDescent="0.25">
      <c r="A96" s="31"/>
      <c r="B96" s="1"/>
    </row>
    <row r="97" spans="1:16" x14ac:dyDescent="0.25">
      <c r="A97" s="31" t="s">
        <v>183</v>
      </c>
    </row>
    <row r="98" spans="1:16" x14ac:dyDescent="0.25">
      <c r="A98" s="32" t="s">
        <v>13</v>
      </c>
      <c r="B98" s="58" t="s">
        <v>284</v>
      </c>
      <c r="C98" t="s">
        <v>359</v>
      </c>
    </row>
    <row r="99" spans="1:16" x14ac:dyDescent="0.25">
      <c r="B99" s="59" t="s">
        <v>285</v>
      </c>
      <c r="C99" t="s">
        <v>286</v>
      </c>
    </row>
    <row r="100" spans="1:16" x14ac:dyDescent="0.25">
      <c r="B100" s="60" t="s">
        <v>287</v>
      </c>
      <c r="C100" t="s">
        <v>360</v>
      </c>
    </row>
    <row r="103" spans="1:16" x14ac:dyDescent="0.25">
      <c r="A103" s="154" t="s">
        <v>296</v>
      </c>
      <c r="B103" s="154"/>
      <c r="C103" s="154"/>
      <c r="D103" s="154"/>
      <c r="E103" s="154"/>
      <c r="F103" s="154"/>
      <c r="G103" s="154"/>
      <c r="H103" s="154"/>
      <c r="I103" s="154"/>
      <c r="J103" s="154"/>
      <c r="K103" s="154"/>
      <c r="L103" s="154"/>
      <c r="M103" s="154"/>
      <c r="N103" s="154"/>
      <c r="O103" s="154"/>
      <c r="P103" s="154"/>
    </row>
    <row r="104" spans="1:16" ht="16.5" x14ac:dyDescent="0.25">
      <c r="A104" s="7"/>
    </row>
    <row r="105" spans="1:16" x14ac:dyDescent="0.25">
      <c r="A105" s="8" t="s">
        <v>18</v>
      </c>
    </row>
    <row r="106" spans="1:16" x14ac:dyDescent="0.25">
      <c r="A106" s="8" t="s">
        <v>187</v>
      </c>
    </row>
    <row r="107" spans="1:16" ht="18" x14ac:dyDescent="0.25">
      <c r="A107" s="10"/>
      <c r="B107" s="117" t="s">
        <v>188</v>
      </c>
      <c r="C107" s="117"/>
      <c r="D107" s="117"/>
      <c r="E107" s="117"/>
      <c r="F107" s="117"/>
      <c r="G107" s="117"/>
      <c r="H107" s="117"/>
      <c r="I107" s="117"/>
      <c r="J107" s="117"/>
      <c r="K107" s="117"/>
    </row>
    <row r="108" spans="1:16" x14ac:dyDescent="0.25">
      <c r="B108" s="29">
        <v>15</v>
      </c>
      <c r="C108" s="20">
        <v>20</v>
      </c>
      <c r="D108" s="20">
        <v>25</v>
      </c>
      <c r="E108" s="20">
        <v>30</v>
      </c>
      <c r="F108" s="20">
        <v>35</v>
      </c>
      <c r="G108" s="20">
        <v>40</v>
      </c>
      <c r="H108" s="20">
        <v>45</v>
      </c>
      <c r="I108" s="20">
        <v>50</v>
      </c>
      <c r="J108" s="20">
        <v>55</v>
      </c>
      <c r="K108" s="20">
        <v>60</v>
      </c>
    </row>
    <row r="109" spans="1:16" x14ac:dyDescent="0.25">
      <c r="B109" s="29">
        <v>65</v>
      </c>
      <c r="C109" s="20">
        <v>70</v>
      </c>
      <c r="D109" s="20">
        <v>75</v>
      </c>
      <c r="E109" s="20">
        <v>80</v>
      </c>
      <c r="F109" s="20">
        <v>85</v>
      </c>
      <c r="G109" s="20">
        <v>90</v>
      </c>
      <c r="H109" s="20">
        <v>95</v>
      </c>
      <c r="I109" s="20">
        <v>100</v>
      </c>
      <c r="J109" s="20">
        <v>105</v>
      </c>
      <c r="K109" s="20">
        <v>110</v>
      </c>
    </row>
    <row r="110" spans="1:16" x14ac:dyDescent="0.25">
      <c r="B110" s="29">
        <v>115</v>
      </c>
      <c r="C110" s="20">
        <v>120</v>
      </c>
      <c r="D110" s="20">
        <v>125</v>
      </c>
      <c r="E110" s="20">
        <v>130</v>
      </c>
      <c r="F110" s="20">
        <v>135</v>
      </c>
      <c r="G110" s="20">
        <v>140</v>
      </c>
      <c r="H110" s="20">
        <v>145</v>
      </c>
      <c r="I110" s="20">
        <v>150</v>
      </c>
      <c r="J110" s="20">
        <v>155</v>
      </c>
      <c r="K110" s="20">
        <v>160</v>
      </c>
    </row>
    <row r="111" spans="1:16" x14ac:dyDescent="0.25">
      <c r="B111" s="29">
        <v>165</v>
      </c>
      <c r="C111" s="20">
        <v>170</v>
      </c>
      <c r="D111" s="20">
        <v>175</v>
      </c>
      <c r="E111" s="20">
        <v>180</v>
      </c>
      <c r="F111" s="20">
        <v>185</v>
      </c>
      <c r="G111" s="20">
        <v>190</v>
      </c>
      <c r="H111" s="20">
        <v>195</v>
      </c>
      <c r="I111" s="20">
        <v>200</v>
      </c>
      <c r="J111" s="20">
        <v>205</v>
      </c>
      <c r="K111" s="20">
        <v>210</v>
      </c>
    </row>
    <row r="112" spans="1:16" x14ac:dyDescent="0.25">
      <c r="B112" s="29">
        <v>215</v>
      </c>
      <c r="C112" s="20">
        <v>220</v>
      </c>
      <c r="D112" s="20">
        <v>225</v>
      </c>
      <c r="E112" s="20">
        <v>230</v>
      </c>
      <c r="F112" s="20">
        <v>235</v>
      </c>
      <c r="G112" s="20">
        <v>240</v>
      </c>
      <c r="H112" s="20">
        <v>245</v>
      </c>
      <c r="I112" s="20">
        <v>250</v>
      </c>
      <c r="J112" s="20">
        <v>255</v>
      </c>
      <c r="K112" s="20">
        <v>260</v>
      </c>
    </row>
    <row r="113" spans="1:11" x14ac:dyDescent="0.25">
      <c r="B113" s="29">
        <v>265</v>
      </c>
      <c r="C113" s="20">
        <v>270</v>
      </c>
      <c r="D113" s="20">
        <v>275</v>
      </c>
      <c r="E113" s="20">
        <v>280</v>
      </c>
      <c r="F113" s="20">
        <v>285</v>
      </c>
      <c r="G113" s="20">
        <v>290</v>
      </c>
      <c r="H113" s="20">
        <v>295</v>
      </c>
      <c r="I113" s="20">
        <v>300</v>
      </c>
      <c r="J113" s="20">
        <v>305</v>
      </c>
      <c r="K113" s="20">
        <v>310</v>
      </c>
    </row>
    <row r="114" spans="1:11" x14ac:dyDescent="0.25">
      <c r="B114" s="29">
        <v>315</v>
      </c>
      <c r="C114" s="20">
        <v>320</v>
      </c>
      <c r="D114" s="20">
        <v>325</v>
      </c>
      <c r="E114" s="20">
        <v>330</v>
      </c>
      <c r="F114" s="20">
        <v>335</v>
      </c>
      <c r="G114" s="20">
        <v>340</v>
      </c>
      <c r="H114" s="20">
        <v>345</v>
      </c>
      <c r="I114" s="20">
        <v>350</v>
      </c>
      <c r="J114" s="20">
        <v>355</v>
      </c>
      <c r="K114" s="20">
        <v>360</v>
      </c>
    </row>
    <row r="115" spans="1:11" x14ac:dyDescent="0.25">
      <c r="B115" s="29">
        <v>365</v>
      </c>
      <c r="C115" s="20">
        <v>370</v>
      </c>
      <c r="D115" s="20">
        <v>375</v>
      </c>
      <c r="E115" s="20">
        <v>380</v>
      </c>
      <c r="F115" s="20">
        <v>385</v>
      </c>
      <c r="G115" s="20">
        <v>390</v>
      </c>
      <c r="H115" s="20">
        <v>395</v>
      </c>
      <c r="I115" s="20">
        <v>400</v>
      </c>
      <c r="J115" s="20">
        <v>405</v>
      </c>
      <c r="K115" s="20">
        <v>410</v>
      </c>
    </row>
    <row r="116" spans="1:11" x14ac:dyDescent="0.25">
      <c r="B116" s="29">
        <v>415</v>
      </c>
      <c r="C116" s="20">
        <v>420</v>
      </c>
      <c r="D116" s="20">
        <v>425</v>
      </c>
      <c r="E116" s="20">
        <v>430</v>
      </c>
      <c r="F116" s="20">
        <v>435</v>
      </c>
      <c r="G116" s="20">
        <v>440</v>
      </c>
      <c r="H116" s="20">
        <v>445</v>
      </c>
      <c r="I116" s="20">
        <v>450</v>
      </c>
      <c r="J116" s="20">
        <v>455</v>
      </c>
      <c r="K116" s="20">
        <v>460</v>
      </c>
    </row>
    <row r="117" spans="1:11" x14ac:dyDescent="0.25">
      <c r="B117" s="29">
        <v>465</v>
      </c>
      <c r="C117" s="20">
        <v>470</v>
      </c>
      <c r="D117" s="20">
        <v>475</v>
      </c>
      <c r="E117" s="20">
        <v>480</v>
      </c>
      <c r="F117" s="20">
        <v>485</v>
      </c>
      <c r="G117" s="20">
        <v>490</v>
      </c>
      <c r="H117" s="20">
        <v>495</v>
      </c>
      <c r="I117" s="20">
        <v>500</v>
      </c>
      <c r="J117" s="20">
        <v>505</v>
      </c>
      <c r="K117" s="20">
        <v>510</v>
      </c>
    </row>
    <row r="118" spans="1:11" x14ac:dyDescent="0.25">
      <c r="B118" s="29">
        <v>515</v>
      </c>
      <c r="C118" s="20">
        <v>520</v>
      </c>
      <c r="D118" s="20">
        <v>525</v>
      </c>
      <c r="E118" s="20">
        <v>530</v>
      </c>
      <c r="F118" s="20">
        <v>535</v>
      </c>
      <c r="G118" s="20">
        <v>540</v>
      </c>
      <c r="H118" s="20">
        <v>545</v>
      </c>
      <c r="I118" s="20">
        <v>550</v>
      </c>
      <c r="J118" s="20">
        <v>555</v>
      </c>
      <c r="K118" s="20">
        <v>560</v>
      </c>
    </row>
    <row r="119" spans="1:11" x14ac:dyDescent="0.25">
      <c r="B119" s="29">
        <v>565</v>
      </c>
      <c r="C119" s="20">
        <v>570</v>
      </c>
      <c r="D119" s="20">
        <v>575</v>
      </c>
      <c r="E119" s="20">
        <v>580</v>
      </c>
      <c r="F119" s="20">
        <v>585</v>
      </c>
      <c r="G119" s="20">
        <v>590</v>
      </c>
      <c r="H119" s="20">
        <v>595</v>
      </c>
      <c r="I119" s="20">
        <v>600</v>
      </c>
      <c r="J119" s="20">
        <v>605</v>
      </c>
      <c r="K119" s="20">
        <v>610</v>
      </c>
    </row>
    <row r="120" spans="1:11" ht="18" x14ac:dyDescent="0.25">
      <c r="A120" s="8" t="s">
        <v>50</v>
      </c>
      <c r="B120" s="10"/>
    </row>
    <row r="121" spans="1:11" x14ac:dyDescent="0.25">
      <c r="A121" s="31" t="s">
        <v>189</v>
      </c>
    </row>
    <row r="122" spans="1:11" x14ac:dyDescent="0.25">
      <c r="A122" s="32" t="s">
        <v>13</v>
      </c>
      <c r="B122" s="26" t="s">
        <v>110</v>
      </c>
      <c r="C122" s="20">
        <f>_xlfn.QUARTILE.INC(B108:K119,1)</f>
        <v>163.75</v>
      </c>
    </row>
    <row r="123" spans="1:11" x14ac:dyDescent="0.25">
      <c r="A123" s="31"/>
      <c r="B123" s="26" t="s">
        <v>166</v>
      </c>
      <c r="C123" s="20">
        <f>MEDIAN(B108:K119)</f>
        <v>312.5</v>
      </c>
    </row>
    <row r="124" spans="1:11" x14ac:dyDescent="0.25">
      <c r="A124" s="31"/>
      <c r="B124" s="26" t="s">
        <v>109</v>
      </c>
      <c r="C124" s="20">
        <f>_xlfn.QUARTILE.INC(B108:K119,3)</f>
        <v>461.25</v>
      </c>
    </row>
    <row r="125" spans="1:11" x14ac:dyDescent="0.25">
      <c r="A125" s="31"/>
    </row>
    <row r="126" spans="1:11" x14ac:dyDescent="0.25">
      <c r="A126" s="31" t="s">
        <v>190</v>
      </c>
    </row>
    <row r="127" spans="1:11" x14ac:dyDescent="0.25">
      <c r="A127" s="32" t="s">
        <v>13</v>
      </c>
      <c r="B127" s="26" t="s">
        <v>192</v>
      </c>
      <c r="C127" s="20">
        <f>_xlfn.PERCENTILE.INC(B108:K119,0.3)</f>
        <v>193.49999999999997</v>
      </c>
    </row>
    <row r="128" spans="1:11" x14ac:dyDescent="0.25">
      <c r="B128" s="26" t="s">
        <v>177</v>
      </c>
      <c r="C128" s="20">
        <f>_xlfn.PERCENTILE.INC(B108:K119,0.5)</f>
        <v>312.5</v>
      </c>
    </row>
    <row r="129" spans="1:15" x14ac:dyDescent="0.25">
      <c r="B129" s="26" t="s">
        <v>193</v>
      </c>
      <c r="C129" s="20">
        <f>_xlfn.PERCENTILE.INC(B108:K119,0.7)</f>
        <v>431.5</v>
      </c>
    </row>
    <row r="130" spans="1:15" x14ac:dyDescent="0.25">
      <c r="B130" s="1"/>
    </row>
    <row r="131" spans="1:15" x14ac:dyDescent="0.25">
      <c r="A131" s="31" t="s">
        <v>191</v>
      </c>
    </row>
    <row r="132" spans="1:15" x14ac:dyDescent="0.25">
      <c r="A132" s="32" t="s">
        <v>13</v>
      </c>
      <c r="B132" s="58" t="s">
        <v>297</v>
      </c>
      <c r="C132" t="s">
        <v>298</v>
      </c>
    </row>
    <row r="133" spans="1:15" x14ac:dyDescent="0.25">
      <c r="B133" s="59" t="s">
        <v>302</v>
      </c>
      <c r="C133" t="s">
        <v>299</v>
      </c>
    </row>
    <row r="134" spans="1:15" x14ac:dyDescent="0.25">
      <c r="B134" s="60" t="s">
        <v>300</v>
      </c>
      <c r="C134" t="s">
        <v>301</v>
      </c>
    </row>
    <row r="137" spans="1:15" x14ac:dyDescent="0.25">
      <c r="A137" s="88" t="s">
        <v>354</v>
      </c>
      <c r="B137" s="88"/>
      <c r="C137" s="88"/>
      <c r="D137" s="88"/>
      <c r="E137" s="88"/>
      <c r="F137" s="88"/>
      <c r="G137" s="88"/>
      <c r="H137" s="88"/>
      <c r="I137" s="88"/>
      <c r="J137" s="88"/>
      <c r="K137" s="88"/>
      <c r="L137" s="88"/>
      <c r="M137" s="88"/>
      <c r="N137" s="88"/>
      <c r="O137" s="88"/>
    </row>
    <row r="138" spans="1:15" ht="16.5" x14ac:dyDescent="0.25">
      <c r="A138" s="7"/>
    </row>
    <row r="139" spans="1:15" x14ac:dyDescent="0.25">
      <c r="A139" s="8" t="s">
        <v>18</v>
      </c>
    </row>
    <row r="140" spans="1:15" x14ac:dyDescent="0.25">
      <c r="A140" s="8" t="s">
        <v>194</v>
      </c>
    </row>
    <row r="141" spans="1:15" ht="18" x14ac:dyDescent="0.25">
      <c r="A141" s="10"/>
      <c r="B141" s="135" t="s">
        <v>196</v>
      </c>
      <c r="C141" s="136"/>
      <c r="D141" s="136"/>
      <c r="E141" s="136"/>
      <c r="F141" s="136"/>
      <c r="G141" s="136"/>
      <c r="H141" s="136"/>
      <c r="I141" s="136"/>
      <c r="J141" s="136"/>
      <c r="K141" s="136"/>
      <c r="L141" s="137"/>
    </row>
    <row r="142" spans="1:15" x14ac:dyDescent="0.25">
      <c r="B142" s="29">
        <v>0.5</v>
      </c>
      <c r="C142" s="20">
        <v>1</v>
      </c>
      <c r="D142" s="20">
        <v>0.2</v>
      </c>
      <c r="E142" s="20">
        <v>0.7</v>
      </c>
      <c r="F142" s="20">
        <v>0.3</v>
      </c>
      <c r="G142" s="20">
        <v>0.9</v>
      </c>
      <c r="H142" s="20">
        <v>1.2</v>
      </c>
      <c r="I142" s="20">
        <v>0.6</v>
      </c>
      <c r="J142" s="20">
        <v>0.4</v>
      </c>
      <c r="K142" s="20">
        <v>1.1000000000000001</v>
      </c>
      <c r="L142" s="12"/>
    </row>
    <row r="143" spans="1:15" x14ac:dyDescent="0.25">
      <c r="B143" s="29">
        <v>0.8</v>
      </c>
      <c r="C143" s="20">
        <v>0.5</v>
      </c>
      <c r="D143" s="20">
        <v>0.3</v>
      </c>
      <c r="E143" s="20">
        <v>0.6</v>
      </c>
      <c r="F143" s="20">
        <v>1</v>
      </c>
      <c r="G143" s="20">
        <v>0.4</v>
      </c>
      <c r="H143" s="20">
        <v>0.5</v>
      </c>
      <c r="I143" s="20">
        <v>0.7</v>
      </c>
      <c r="J143" s="20">
        <v>0.9</v>
      </c>
      <c r="K143" s="20">
        <v>1.3</v>
      </c>
      <c r="L143" s="12"/>
    </row>
    <row r="144" spans="1:15" x14ac:dyDescent="0.25">
      <c r="B144" s="29">
        <v>0.8</v>
      </c>
      <c r="C144" s="20">
        <v>0.6</v>
      </c>
      <c r="D144" s="20">
        <v>0.4</v>
      </c>
      <c r="E144" s="20">
        <v>0.7</v>
      </c>
      <c r="F144" s="20">
        <v>0.9</v>
      </c>
      <c r="G144" s="20">
        <v>0.5</v>
      </c>
      <c r="H144" s="20">
        <v>0.2</v>
      </c>
      <c r="I144" s="20">
        <v>1</v>
      </c>
      <c r="J144" s="20">
        <v>0.8</v>
      </c>
      <c r="K144" s="20">
        <v>0.3</v>
      </c>
      <c r="L144" s="12"/>
    </row>
    <row r="145" spans="1:12" x14ac:dyDescent="0.25">
      <c r="B145" s="29">
        <v>0.6</v>
      </c>
      <c r="C145" s="20">
        <v>0.4</v>
      </c>
      <c r="D145" s="20">
        <v>0.7</v>
      </c>
      <c r="E145" s="20">
        <v>0.9</v>
      </c>
      <c r="F145" s="20">
        <v>1.2</v>
      </c>
      <c r="G145" s="20">
        <v>0.8</v>
      </c>
      <c r="H145" s="20">
        <v>0.3</v>
      </c>
      <c r="I145" s="20">
        <v>0.6</v>
      </c>
      <c r="J145" s="20">
        <v>0.5</v>
      </c>
      <c r="K145" s="20">
        <v>0.4</v>
      </c>
      <c r="L145" s="12"/>
    </row>
    <row r="146" spans="1:12" x14ac:dyDescent="0.25">
      <c r="B146" s="29">
        <v>0.7</v>
      </c>
      <c r="C146" s="20">
        <v>0.9</v>
      </c>
      <c r="D146" s="20">
        <v>1.1000000000000001</v>
      </c>
      <c r="E146" s="20">
        <v>0.3</v>
      </c>
      <c r="F146" s="20">
        <v>1.4</v>
      </c>
      <c r="G146" s="20">
        <v>0</v>
      </c>
      <c r="H146" s="20">
        <v>9</v>
      </c>
      <c r="I146" s="20">
        <v>0.6</v>
      </c>
      <c r="J146" s="20">
        <v>0.2</v>
      </c>
      <c r="K146" s="20">
        <v>1.5</v>
      </c>
      <c r="L146" s="12">
        <v>1</v>
      </c>
    </row>
    <row r="147" spans="1:12" x14ac:dyDescent="0.25">
      <c r="B147" s="29">
        <v>0.6</v>
      </c>
      <c r="C147" s="20">
        <v>0.4</v>
      </c>
      <c r="D147" s="20">
        <v>0.7</v>
      </c>
      <c r="E147" s="20">
        <v>1</v>
      </c>
      <c r="F147" s="20">
        <v>0.8</v>
      </c>
      <c r="G147" s="20">
        <v>0.3</v>
      </c>
      <c r="H147" s="20">
        <v>0.5</v>
      </c>
      <c r="I147" s="20">
        <v>0.8</v>
      </c>
      <c r="J147" s="20">
        <v>0.6</v>
      </c>
      <c r="K147" s="20">
        <v>0.3</v>
      </c>
      <c r="L147" s="12">
        <v>0.9</v>
      </c>
    </row>
    <row r="148" spans="1:12" x14ac:dyDescent="0.25">
      <c r="B148" s="29">
        <v>0.4</v>
      </c>
      <c r="C148" s="20">
        <v>0.7</v>
      </c>
      <c r="D148" s="20">
        <v>0.9</v>
      </c>
      <c r="E148" s="20">
        <v>1</v>
      </c>
      <c r="F148" s="20">
        <v>0.8</v>
      </c>
      <c r="G148" s="20">
        <v>0.3</v>
      </c>
      <c r="H148" s="20">
        <v>0.5</v>
      </c>
      <c r="I148" s="20">
        <v>0.6</v>
      </c>
      <c r="J148" s="20">
        <v>0.4</v>
      </c>
      <c r="K148" s="20">
        <v>0.7</v>
      </c>
      <c r="L148" s="12"/>
    </row>
    <row r="149" spans="1:12" x14ac:dyDescent="0.25">
      <c r="B149" s="29">
        <v>0.9</v>
      </c>
      <c r="C149" s="20">
        <v>1.1000000000000001</v>
      </c>
      <c r="D149" s="20">
        <v>0.8</v>
      </c>
      <c r="E149" s="20">
        <v>0.3</v>
      </c>
      <c r="F149" s="20">
        <v>0.5</v>
      </c>
      <c r="G149" s="20">
        <v>0.6</v>
      </c>
      <c r="H149" s="20">
        <v>0.4</v>
      </c>
      <c r="I149" s="20">
        <v>0.7</v>
      </c>
      <c r="J149" s="20">
        <v>0.9</v>
      </c>
      <c r="K149" s="20">
        <v>1</v>
      </c>
      <c r="L149" s="12"/>
    </row>
    <row r="150" spans="1:12" x14ac:dyDescent="0.25">
      <c r="B150" s="29">
        <v>0.8</v>
      </c>
      <c r="C150" s="20">
        <v>0.3</v>
      </c>
      <c r="D150" s="20">
        <v>0.5</v>
      </c>
      <c r="E150" s="20">
        <v>0.6</v>
      </c>
      <c r="F150" s="20">
        <v>0.4</v>
      </c>
      <c r="G150" s="20">
        <v>0.7</v>
      </c>
      <c r="H150" s="20">
        <v>0.9</v>
      </c>
      <c r="I150" s="20">
        <v>1.1000000000000001</v>
      </c>
      <c r="J150" s="20">
        <v>0.8</v>
      </c>
      <c r="K150" s="20">
        <v>0.3</v>
      </c>
      <c r="L150" s="12"/>
    </row>
    <row r="151" spans="1:12" x14ac:dyDescent="0.25">
      <c r="B151" s="29">
        <v>0.5</v>
      </c>
      <c r="C151" s="20">
        <v>0.6</v>
      </c>
      <c r="D151" s="20">
        <v>0.4</v>
      </c>
      <c r="E151" s="20">
        <v>0.7</v>
      </c>
      <c r="F151" s="20">
        <v>0.9</v>
      </c>
      <c r="G151" s="20">
        <v>1</v>
      </c>
      <c r="H151" s="20">
        <v>0.8</v>
      </c>
      <c r="I151" s="20">
        <v>0.3</v>
      </c>
      <c r="J151" s="20">
        <v>0.5</v>
      </c>
      <c r="K151" s="20">
        <v>0.6</v>
      </c>
      <c r="L151" s="12"/>
    </row>
    <row r="152" spans="1:12" x14ac:dyDescent="0.25">
      <c r="B152" s="29">
        <v>0.4</v>
      </c>
      <c r="C152" s="20">
        <v>0.7</v>
      </c>
      <c r="D152" s="20">
        <v>0.9</v>
      </c>
      <c r="E152" s="20">
        <v>1.1000000000000001</v>
      </c>
      <c r="F152" s="20">
        <v>0.8</v>
      </c>
      <c r="G152" s="20">
        <v>0.3</v>
      </c>
      <c r="H152" s="20">
        <v>0.5</v>
      </c>
      <c r="I152" s="20">
        <v>0.6</v>
      </c>
      <c r="J152" s="20">
        <v>0.4</v>
      </c>
      <c r="K152" s="20">
        <v>0.7</v>
      </c>
      <c r="L152" s="12"/>
    </row>
    <row r="153" spans="1:12" x14ac:dyDescent="0.25">
      <c r="B153" s="29">
        <v>0.9</v>
      </c>
      <c r="C153" s="20">
        <v>1</v>
      </c>
      <c r="D153" s="20">
        <v>0.8</v>
      </c>
      <c r="E153" s="20">
        <v>0.3</v>
      </c>
      <c r="F153" s="20">
        <v>0.5</v>
      </c>
      <c r="G153" s="20">
        <v>0.6</v>
      </c>
      <c r="H153" s="20">
        <v>0.4</v>
      </c>
      <c r="I153" s="20">
        <v>0.7</v>
      </c>
      <c r="J153" s="20">
        <v>0.9</v>
      </c>
      <c r="K153" s="20">
        <v>1.1000000000000001</v>
      </c>
      <c r="L153" s="12"/>
    </row>
    <row r="154" spans="1:12" ht="18" x14ac:dyDescent="0.25">
      <c r="A154" s="8" t="s">
        <v>50</v>
      </c>
      <c r="B154" s="10"/>
    </row>
    <row r="155" spans="1:12" x14ac:dyDescent="0.25">
      <c r="A155" s="31" t="s">
        <v>195</v>
      </c>
    </row>
    <row r="156" spans="1:12" x14ac:dyDescent="0.25">
      <c r="A156" s="32" t="s">
        <v>13</v>
      </c>
      <c r="B156" s="26" t="s">
        <v>110</v>
      </c>
      <c r="C156" s="20">
        <f>_xlfn.QUARTILE.INC(B142:K153,1)</f>
        <v>0.4</v>
      </c>
    </row>
    <row r="157" spans="1:12" x14ac:dyDescent="0.25">
      <c r="B157" s="26" t="s">
        <v>166</v>
      </c>
      <c r="C157" s="20">
        <f>MEDIAN(B142:K153)</f>
        <v>0.64999999999999991</v>
      </c>
    </row>
    <row r="158" spans="1:12" x14ac:dyDescent="0.25">
      <c r="B158" s="26" t="s">
        <v>109</v>
      </c>
      <c r="C158" s="20">
        <f>_xlfn.QUARTILE.INC(B142:K153,3)</f>
        <v>0.9</v>
      </c>
    </row>
    <row r="160" spans="1:12" x14ac:dyDescent="0.25">
      <c r="A160" s="31" t="s">
        <v>197</v>
      </c>
    </row>
    <row r="161" spans="1:3" x14ac:dyDescent="0.25">
      <c r="A161" s="32" t="s">
        <v>13</v>
      </c>
      <c r="B161" s="26" t="s">
        <v>168</v>
      </c>
      <c r="C161" s="20">
        <f>_xlfn.PERCENTILE.INC(B142:L153,0.25)</f>
        <v>0.4</v>
      </c>
    </row>
    <row r="162" spans="1:3" x14ac:dyDescent="0.25">
      <c r="A162" s="31"/>
      <c r="B162" s="26" t="s">
        <v>177</v>
      </c>
      <c r="C162" s="20">
        <f>_xlfn.PERCENTILE.INC(B142:L153,0.5)</f>
        <v>0.7</v>
      </c>
    </row>
    <row r="163" spans="1:3" x14ac:dyDescent="0.25">
      <c r="A163" s="31"/>
      <c r="B163" s="26" t="s">
        <v>169</v>
      </c>
      <c r="C163" s="20">
        <f>_xlfn.PERCENTILE.INC(B142:L153,0.75)</f>
        <v>0.9</v>
      </c>
    </row>
    <row r="164" spans="1:3" x14ac:dyDescent="0.25">
      <c r="A164" s="31"/>
    </row>
    <row r="165" spans="1:3" x14ac:dyDescent="0.25">
      <c r="A165" s="31" t="s">
        <v>198</v>
      </c>
    </row>
    <row r="166" spans="1:3" x14ac:dyDescent="0.25">
      <c r="A166" s="32" t="s">
        <v>13</v>
      </c>
    </row>
  </sheetData>
  <mergeCells count="9">
    <mergeCell ref="A103:P103"/>
    <mergeCell ref="B74:K74"/>
    <mergeCell ref="B107:K107"/>
    <mergeCell ref="B141:L141"/>
    <mergeCell ref="C2:I2"/>
    <mergeCell ref="A38:P38"/>
    <mergeCell ref="A70:N70"/>
    <mergeCell ref="B9:K9"/>
    <mergeCell ref="B43:K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8F93-5A4A-4EDD-8486-33C9B4245D4F}">
  <dimension ref="A2:T67"/>
  <sheetViews>
    <sheetView workbookViewId="0">
      <selection activeCell="A32" sqref="A32:P32"/>
    </sheetView>
  </sheetViews>
  <sheetFormatPr defaultRowHeight="15" x14ac:dyDescent="0.25"/>
  <cols>
    <col min="4" max="5" width="11" bestFit="1" customWidth="1"/>
  </cols>
  <sheetData>
    <row r="2" spans="1:20" ht="20.25" x14ac:dyDescent="0.25">
      <c r="C2" s="156" t="s">
        <v>199</v>
      </c>
      <c r="D2" s="157"/>
      <c r="E2" s="157"/>
      <c r="F2" s="157"/>
      <c r="G2" s="157"/>
      <c r="H2" s="157"/>
      <c r="I2" s="157"/>
    </row>
    <row r="3" spans="1:20" x14ac:dyDescent="0.25">
      <c r="A3" s="88" t="s">
        <v>343</v>
      </c>
      <c r="B3" s="82"/>
      <c r="C3" s="82"/>
      <c r="D3" s="82"/>
      <c r="E3" s="82"/>
      <c r="F3" s="82"/>
      <c r="G3" s="82"/>
      <c r="H3" s="82"/>
      <c r="I3" s="82"/>
      <c r="J3" s="82"/>
      <c r="K3" s="82"/>
      <c r="L3" s="82"/>
      <c r="M3" s="82"/>
      <c r="N3" s="82"/>
      <c r="O3" s="82"/>
      <c r="P3" s="82"/>
    </row>
    <row r="4" spans="1:20" x14ac:dyDescent="0.25">
      <c r="A4" s="82"/>
      <c r="B4" s="82"/>
      <c r="C4" s="82"/>
      <c r="D4" s="82"/>
      <c r="E4" s="82"/>
      <c r="F4" s="82"/>
      <c r="G4" s="82"/>
      <c r="H4" s="82"/>
      <c r="I4" s="82"/>
      <c r="J4" s="82"/>
      <c r="K4" s="82"/>
      <c r="L4" s="82"/>
      <c r="M4" s="82"/>
      <c r="N4" s="82"/>
      <c r="O4" s="82"/>
      <c r="P4" s="82"/>
    </row>
    <row r="5" spans="1:20" x14ac:dyDescent="0.25">
      <c r="A5" s="154" t="s">
        <v>344</v>
      </c>
      <c r="B5" s="154"/>
      <c r="C5" s="154"/>
      <c r="D5" s="154"/>
      <c r="E5" s="154"/>
      <c r="F5" s="154"/>
      <c r="G5" s="154"/>
      <c r="H5" s="154"/>
      <c r="I5" s="154"/>
      <c r="J5" s="154"/>
      <c r="K5" s="154"/>
      <c r="L5" s="154"/>
      <c r="M5" s="154"/>
      <c r="N5" s="154"/>
      <c r="O5" s="154"/>
      <c r="P5" s="154"/>
      <c r="Q5" s="154"/>
      <c r="R5" s="154"/>
      <c r="S5" s="154"/>
      <c r="T5" s="154"/>
    </row>
    <row r="6" spans="1:20" ht="16.5" x14ac:dyDescent="0.25">
      <c r="A6" s="7"/>
    </row>
    <row r="7" spans="1:20" x14ac:dyDescent="0.25">
      <c r="A7" s="8" t="s">
        <v>18</v>
      </c>
    </row>
    <row r="8" spans="1:20" x14ac:dyDescent="0.25">
      <c r="A8" s="8" t="s">
        <v>200</v>
      </c>
    </row>
    <row r="9" spans="1:20" ht="16.5" x14ac:dyDescent="0.25">
      <c r="A9" s="13"/>
      <c r="B9" s="87" t="s">
        <v>201</v>
      </c>
      <c r="C9" s="12"/>
      <c r="D9" s="25">
        <v>10</v>
      </c>
      <c r="E9" s="25">
        <v>12</v>
      </c>
      <c r="F9" s="12">
        <v>15</v>
      </c>
      <c r="G9" s="12">
        <v>18</v>
      </c>
      <c r="H9" s="12">
        <v>20</v>
      </c>
      <c r="I9" s="12">
        <v>22</v>
      </c>
      <c r="J9" s="12">
        <v>25</v>
      </c>
      <c r="K9" s="12">
        <v>28</v>
      </c>
      <c r="L9" s="12">
        <v>30</v>
      </c>
      <c r="M9" s="12">
        <v>32</v>
      </c>
      <c r="N9" s="12">
        <v>35</v>
      </c>
      <c r="O9" s="12">
        <v>38</v>
      </c>
    </row>
    <row r="10" spans="1:20" x14ac:dyDescent="0.25">
      <c r="B10" s="4" t="s">
        <v>202</v>
      </c>
      <c r="C10" s="5"/>
      <c r="D10" s="25">
        <v>50</v>
      </c>
      <c r="E10" s="25">
        <v>55</v>
      </c>
      <c r="F10" s="12">
        <v>60</v>
      </c>
      <c r="G10" s="12">
        <v>65</v>
      </c>
      <c r="H10" s="12">
        <v>70</v>
      </c>
      <c r="I10" s="12">
        <v>75</v>
      </c>
      <c r="J10" s="12">
        <v>80</v>
      </c>
      <c r="K10" s="12">
        <v>85</v>
      </c>
      <c r="L10" s="12">
        <v>90</v>
      </c>
      <c r="M10" s="12">
        <v>95</v>
      </c>
      <c r="N10" s="12">
        <v>100</v>
      </c>
      <c r="O10" s="12">
        <v>105</v>
      </c>
    </row>
    <row r="11" spans="1:20" x14ac:dyDescent="0.25">
      <c r="A11" s="8" t="s">
        <v>20</v>
      </c>
    </row>
    <row r="12" spans="1:20" ht="18" x14ac:dyDescent="0.25">
      <c r="A12" s="10"/>
      <c r="B12" s="27" t="s">
        <v>203</v>
      </c>
    </row>
    <row r="13" spans="1:20" x14ac:dyDescent="0.25">
      <c r="B13" s="27" t="s">
        <v>204</v>
      </c>
    </row>
    <row r="14" spans="1:20" x14ac:dyDescent="0.25">
      <c r="A14" s="32" t="s">
        <v>13</v>
      </c>
      <c r="B14" s="12">
        <f>CORREL(D9:O9,D10:O10)</f>
        <v>0.99921031003664817</v>
      </c>
    </row>
    <row r="15" spans="1:20" ht="16.5" x14ac:dyDescent="0.25">
      <c r="B15" s="13"/>
    </row>
    <row r="17" spans="1:20" x14ac:dyDescent="0.25">
      <c r="A17" s="154" t="s">
        <v>353</v>
      </c>
      <c r="B17" s="154"/>
      <c r="C17" s="154"/>
      <c r="D17" s="154"/>
      <c r="E17" s="154"/>
      <c r="F17" s="154"/>
      <c r="G17" s="154"/>
      <c r="H17" s="154"/>
      <c r="I17" s="154"/>
      <c r="J17" s="154"/>
      <c r="K17" s="154"/>
      <c r="L17" s="154"/>
      <c r="M17" s="154"/>
      <c r="N17" s="154"/>
      <c r="O17" s="154"/>
      <c r="P17" s="154"/>
      <c r="Q17" s="154"/>
      <c r="R17" s="154"/>
    </row>
    <row r="18" spans="1:20" ht="16.5" x14ac:dyDescent="0.25">
      <c r="A18" s="7"/>
      <c r="J18" s="33"/>
    </row>
    <row r="19" spans="1:20" ht="16.5" x14ac:dyDescent="0.25">
      <c r="A19" s="8" t="s">
        <v>18</v>
      </c>
      <c r="J19" s="13"/>
    </row>
    <row r="20" spans="1:20" x14ac:dyDescent="0.25">
      <c r="A20" s="8" t="s">
        <v>209</v>
      </c>
    </row>
    <row r="21" spans="1:20" x14ac:dyDescent="0.25">
      <c r="A21" s="8" t="s">
        <v>20</v>
      </c>
    </row>
    <row r="22" spans="1:20" x14ac:dyDescent="0.25">
      <c r="A22" s="27" t="s">
        <v>207</v>
      </c>
    </row>
    <row r="23" spans="1:20" x14ac:dyDescent="0.25">
      <c r="A23" s="8" t="s">
        <v>208</v>
      </c>
    </row>
    <row r="24" spans="1:20" ht="16.5" x14ac:dyDescent="0.25">
      <c r="A24" s="13"/>
    </row>
    <row r="25" spans="1:20" x14ac:dyDescent="0.25">
      <c r="A25" s="87" t="s">
        <v>206</v>
      </c>
      <c r="B25" s="29">
        <v>45</v>
      </c>
      <c r="C25" s="20">
        <v>47</v>
      </c>
      <c r="D25" s="20">
        <v>48</v>
      </c>
      <c r="E25" s="20">
        <v>50</v>
      </c>
      <c r="F25" s="20">
        <v>52</v>
      </c>
      <c r="G25" s="20">
        <v>53</v>
      </c>
      <c r="H25" s="20">
        <v>55</v>
      </c>
      <c r="I25" s="20">
        <v>56</v>
      </c>
      <c r="J25" s="20">
        <v>58</v>
      </c>
      <c r="K25" s="20">
        <v>60</v>
      </c>
      <c r="L25" s="20">
        <v>62</v>
      </c>
      <c r="M25" s="20">
        <v>64</v>
      </c>
      <c r="N25" s="20">
        <v>65</v>
      </c>
      <c r="O25" s="20">
        <v>67</v>
      </c>
      <c r="P25" s="20">
        <v>69</v>
      </c>
      <c r="Q25" s="20">
        <v>70</v>
      </c>
      <c r="R25" s="20">
        <v>72</v>
      </c>
      <c r="S25" s="20">
        <v>74</v>
      </c>
      <c r="T25" s="20">
        <v>76</v>
      </c>
    </row>
    <row r="26" spans="1:20" x14ac:dyDescent="0.25">
      <c r="A26" s="87" t="s">
        <v>205</v>
      </c>
      <c r="B26" s="29">
        <v>52</v>
      </c>
      <c r="C26" s="20">
        <v>54</v>
      </c>
      <c r="D26" s="20">
        <v>55</v>
      </c>
      <c r="E26" s="20">
        <v>57</v>
      </c>
      <c r="F26" s="20">
        <v>59</v>
      </c>
      <c r="G26" s="20">
        <v>60</v>
      </c>
      <c r="H26" s="20">
        <v>61</v>
      </c>
      <c r="I26" s="20">
        <v>62</v>
      </c>
      <c r="J26" s="20">
        <v>64</v>
      </c>
      <c r="K26" s="20">
        <v>66</v>
      </c>
      <c r="L26" s="20">
        <v>67</v>
      </c>
      <c r="M26" s="20">
        <v>69</v>
      </c>
      <c r="N26" s="20">
        <v>71</v>
      </c>
      <c r="O26" s="20">
        <v>73</v>
      </c>
      <c r="P26" s="20">
        <v>74</v>
      </c>
      <c r="Q26" s="20">
        <v>76</v>
      </c>
      <c r="R26" s="20">
        <v>78</v>
      </c>
      <c r="S26" s="20">
        <v>80</v>
      </c>
      <c r="T26" s="20">
        <v>82</v>
      </c>
    </row>
    <row r="27" spans="1:20" x14ac:dyDescent="0.25">
      <c r="A27" s="34"/>
      <c r="B27" s="35"/>
      <c r="C27" s="34"/>
      <c r="D27" s="34"/>
      <c r="E27" s="34"/>
      <c r="F27" s="34"/>
      <c r="G27" s="34"/>
      <c r="H27" s="34"/>
      <c r="I27" s="34"/>
      <c r="J27" s="34"/>
      <c r="K27" s="34"/>
      <c r="L27" s="34"/>
      <c r="M27" s="34"/>
      <c r="N27" s="34"/>
      <c r="O27" s="34"/>
      <c r="P27" s="34"/>
      <c r="Q27" s="34"/>
      <c r="R27" s="34"/>
      <c r="S27" s="34"/>
      <c r="T27" s="34"/>
    </row>
    <row r="28" spans="1:20" x14ac:dyDescent="0.25">
      <c r="A28" s="15" t="s">
        <v>13</v>
      </c>
      <c r="B28" s="12">
        <f>_xlfn.COVARIANCE.S(B25:U25,B26:U26)</f>
        <v>88.114035087719301</v>
      </c>
      <c r="D28" s="56"/>
      <c r="E28" s="56"/>
      <c r="F28" s="56"/>
      <c r="G28" s="56"/>
      <c r="H28" s="56"/>
      <c r="I28" s="56"/>
      <c r="J28" s="56"/>
      <c r="K28" s="56"/>
      <c r="L28" s="56"/>
      <c r="M28" s="56"/>
      <c r="N28" s="56"/>
      <c r="O28" s="56"/>
      <c r="P28" s="56"/>
      <c r="Q28" s="56"/>
      <c r="R28" s="56"/>
      <c r="S28" s="56"/>
      <c r="T28" s="56"/>
    </row>
    <row r="32" spans="1:20" x14ac:dyDescent="0.25">
      <c r="A32" s="154" t="s">
        <v>352</v>
      </c>
      <c r="B32" s="154"/>
      <c r="C32" s="154"/>
      <c r="D32" s="154"/>
      <c r="E32" s="154"/>
      <c r="F32" s="154"/>
      <c r="G32" s="154"/>
      <c r="H32" s="154"/>
      <c r="I32" s="154"/>
      <c r="J32" s="154"/>
      <c r="K32" s="154"/>
      <c r="L32" s="154"/>
      <c r="M32" s="154"/>
      <c r="N32" s="154"/>
      <c r="O32" s="154"/>
      <c r="P32" s="154"/>
    </row>
    <row r="33" spans="1:4" ht="16.5" x14ac:dyDescent="0.25">
      <c r="A33" s="7"/>
    </row>
    <row r="34" spans="1:4" x14ac:dyDescent="0.25">
      <c r="A34" s="8" t="s">
        <v>18</v>
      </c>
    </row>
    <row r="35" spans="1:4" x14ac:dyDescent="0.25">
      <c r="A35" s="8" t="s">
        <v>210</v>
      </c>
    </row>
    <row r="36" spans="1:4" x14ac:dyDescent="0.25">
      <c r="C36" s="87" t="s">
        <v>282</v>
      </c>
      <c r="D36" s="26" t="s">
        <v>283</v>
      </c>
    </row>
    <row r="37" spans="1:4" x14ac:dyDescent="0.25">
      <c r="C37" s="20">
        <v>10</v>
      </c>
      <c r="D37" s="20">
        <v>60</v>
      </c>
    </row>
    <row r="38" spans="1:4" x14ac:dyDescent="0.25">
      <c r="C38" s="20">
        <v>12</v>
      </c>
      <c r="D38" s="20">
        <v>65</v>
      </c>
    </row>
    <row r="39" spans="1:4" x14ac:dyDescent="0.25">
      <c r="C39" s="20">
        <v>15</v>
      </c>
      <c r="D39" s="20">
        <v>70</v>
      </c>
    </row>
    <row r="40" spans="1:4" x14ac:dyDescent="0.25">
      <c r="C40" s="20">
        <v>18</v>
      </c>
      <c r="D40" s="20">
        <v>75</v>
      </c>
    </row>
    <row r="41" spans="1:4" x14ac:dyDescent="0.25">
      <c r="C41" s="20">
        <v>20</v>
      </c>
      <c r="D41" s="20">
        <v>80</v>
      </c>
    </row>
    <row r="42" spans="1:4" x14ac:dyDescent="0.25">
      <c r="C42" s="20">
        <v>22</v>
      </c>
      <c r="D42" s="20">
        <v>82</v>
      </c>
    </row>
    <row r="43" spans="1:4" x14ac:dyDescent="0.25">
      <c r="C43" s="20">
        <v>25</v>
      </c>
      <c r="D43" s="20">
        <v>85</v>
      </c>
    </row>
    <row r="44" spans="1:4" x14ac:dyDescent="0.25">
      <c r="C44" s="20">
        <v>28</v>
      </c>
      <c r="D44" s="20">
        <v>88</v>
      </c>
    </row>
    <row r="45" spans="1:4" x14ac:dyDescent="0.25">
      <c r="C45" s="20">
        <v>30</v>
      </c>
      <c r="D45" s="20">
        <v>90</v>
      </c>
    </row>
    <row r="46" spans="1:4" x14ac:dyDescent="0.25">
      <c r="C46" s="20">
        <v>32</v>
      </c>
      <c r="D46" s="20">
        <v>92</v>
      </c>
    </row>
    <row r="47" spans="1:4" x14ac:dyDescent="0.25">
      <c r="C47" s="20">
        <v>35</v>
      </c>
      <c r="D47" s="20">
        <v>93</v>
      </c>
    </row>
    <row r="48" spans="1:4" x14ac:dyDescent="0.25">
      <c r="C48" s="20">
        <v>38</v>
      </c>
      <c r="D48" s="20">
        <v>95</v>
      </c>
    </row>
    <row r="49" spans="3:4" x14ac:dyDescent="0.25">
      <c r="C49" s="20">
        <v>40</v>
      </c>
      <c r="D49" s="20">
        <v>96</v>
      </c>
    </row>
    <row r="50" spans="3:4" x14ac:dyDescent="0.25">
      <c r="C50" s="20">
        <v>42</v>
      </c>
      <c r="D50" s="20">
        <v>97</v>
      </c>
    </row>
    <row r="51" spans="3:4" x14ac:dyDescent="0.25">
      <c r="C51" s="20">
        <v>45</v>
      </c>
      <c r="D51" s="20">
        <v>98</v>
      </c>
    </row>
    <row r="52" spans="3:4" x14ac:dyDescent="0.25">
      <c r="C52" s="20">
        <v>48</v>
      </c>
      <c r="D52" s="20">
        <v>99</v>
      </c>
    </row>
    <row r="53" spans="3:4" x14ac:dyDescent="0.25">
      <c r="C53" s="20">
        <v>50</v>
      </c>
      <c r="D53" s="20">
        <v>100</v>
      </c>
    </row>
    <row r="54" spans="3:4" x14ac:dyDescent="0.25">
      <c r="C54" s="20">
        <v>52</v>
      </c>
      <c r="D54" s="20">
        <v>102</v>
      </c>
    </row>
    <row r="55" spans="3:4" x14ac:dyDescent="0.25">
      <c r="C55" s="20">
        <v>55</v>
      </c>
      <c r="D55" s="20">
        <v>105</v>
      </c>
    </row>
    <row r="56" spans="3:4" x14ac:dyDescent="0.25">
      <c r="C56" s="20">
        <v>58</v>
      </c>
      <c r="D56" s="20">
        <v>106</v>
      </c>
    </row>
    <row r="57" spans="3:4" x14ac:dyDescent="0.25">
      <c r="C57" s="20">
        <v>60</v>
      </c>
      <c r="D57" s="20">
        <v>107</v>
      </c>
    </row>
    <row r="58" spans="3:4" x14ac:dyDescent="0.25">
      <c r="C58" s="20">
        <v>62</v>
      </c>
      <c r="D58" s="20">
        <v>108</v>
      </c>
    </row>
    <row r="59" spans="3:4" x14ac:dyDescent="0.25">
      <c r="C59" s="20">
        <v>65</v>
      </c>
      <c r="D59" s="20">
        <v>110</v>
      </c>
    </row>
    <row r="60" spans="3:4" x14ac:dyDescent="0.25">
      <c r="C60" s="20">
        <v>68</v>
      </c>
      <c r="D60" s="20">
        <v>112</v>
      </c>
    </row>
    <row r="61" spans="3:4" x14ac:dyDescent="0.25">
      <c r="C61" s="20">
        <v>70</v>
      </c>
      <c r="D61" s="20">
        <v>114</v>
      </c>
    </row>
    <row r="62" spans="3:4" x14ac:dyDescent="0.25">
      <c r="C62" s="20">
        <v>72</v>
      </c>
      <c r="D62" s="20">
        <v>115</v>
      </c>
    </row>
    <row r="63" spans="3:4" x14ac:dyDescent="0.25">
      <c r="C63" s="20">
        <v>75</v>
      </c>
      <c r="D63" s="20">
        <v>116</v>
      </c>
    </row>
    <row r="64" spans="3:4" x14ac:dyDescent="0.25">
      <c r="C64" s="20">
        <v>78</v>
      </c>
      <c r="D64" s="20">
        <v>118</v>
      </c>
    </row>
    <row r="65" spans="1:4" x14ac:dyDescent="0.25">
      <c r="C65" s="20">
        <v>80</v>
      </c>
      <c r="D65" s="20">
        <v>120</v>
      </c>
    </row>
    <row r="66" spans="1:4" x14ac:dyDescent="0.25">
      <c r="C66" s="20">
        <v>82</v>
      </c>
      <c r="D66" s="20">
        <v>122</v>
      </c>
    </row>
    <row r="67" spans="1:4" x14ac:dyDescent="0.25">
      <c r="A67" s="34"/>
      <c r="B67" s="34"/>
    </row>
  </sheetData>
  <mergeCells count="4">
    <mergeCell ref="C2:I2"/>
    <mergeCell ref="A5:T5"/>
    <mergeCell ref="A17:R17"/>
    <mergeCell ref="A32:P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9DDB4-AC97-4854-8A4D-5B803D5FE583}">
  <dimension ref="A2:K53"/>
  <sheetViews>
    <sheetView workbookViewId="0">
      <selection activeCell="L11" sqref="L11"/>
    </sheetView>
  </sheetViews>
  <sheetFormatPr defaultRowHeight="15" x14ac:dyDescent="0.25"/>
  <cols>
    <col min="5" max="5" width="10.85546875" customWidth="1"/>
  </cols>
  <sheetData>
    <row r="2" spans="1:11" ht="18" x14ac:dyDescent="0.25">
      <c r="C2" s="98" t="s">
        <v>211</v>
      </c>
      <c r="D2" s="99"/>
      <c r="E2" s="99"/>
      <c r="F2" s="99"/>
      <c r="G2" s="99"/>
      <c r="H2" s="99"/>
      <c r="I2" s="99"/>
      <c r="J2" s="99"/>
      <c r="K2" s="100"/>
    </row>
    <row r="3" spans="1:11" ht="20.25" x14ac:dyDescent="0.25">
      <c r="C3" s="36"/>
    </row>
    <row r="4" spans="1:11" ht="18" x14ac:dyDescent="0.25">
      <c r="E4" s="98" t="s">
        <v>345</v>
      </c>
      <c r="F4" s="99"/>
      <c r="G4" s="99"/>
      <c r="H4" s="100"/>
    </row>
    <row r="5" spans="1:11" ht="15.75" x14ac:dyDescent="0.25">
      <c r="D5" s="57"/>
    </row>
    <row r="6" spans="1:11" ht="15" customHeight="1" x14ac:dyDescent="0.25">
      <c r="A6" s="101" t="s">
        <v>214</v>
      </c>
      <c r="B6" s="101"/>
      <c r="C6" s="101"/>
      <c r="D6" s="101"/>
      <c r="E6" s="101"/>
      <c r="F6" s="101"/>
      <c r="G6" s="101"/>
      <c r="H6" s="101"/>
      <c r="I6" s="101"/>
      <c r="J6" s="101"/>
      <c r="K6" s="101"/>
    </row>
    <row r="7" spans="1:11" x14ac:dyDescent="0.25">
      <c r="A7" s="101"/>
      <c r="B7" s="101"/>
      <c r="C7" s="101"/>
      <c r="D7" s="101"/>
      <c r="E7" s="101"/>
      <c r="F7" s="101"/>
      <c r="G7" s="101"/>
      <c r="H7" s="101"/>
      <c r="I7" s="101"/>
      <c r="J7" s="101"/>
      <c r="K7" s="101"/>
    </row>
    <row r="8" spans="1:11" x14ac:dyDescent="0.25">
      <c r="A8" s="101"/>
      <c r="B8" s="101"/>
      <c r="C8" s="101"/>
      <c r="D8" s="101"/>
      <c r="E8" s="101"/>
      <c r="F8" s="101"/>
      <c r="G8" s="101"/>
      <c r="H8" s="101"/>
      <c r="I8" s="101"/>
      <c r="J8" s="101"/>
      <c r="K8" s="101"/>
    </row>
    <row r="9" spans="1:11" x14ac:dyDescent="0.25">
      <c r="A9" s="15" t="s">
        <v>13</v>
      </c>
      <c r="B9" s="34" t="s">
        <v>238</v>
      </c>
      <c r="C9" t="s">
        <v>271</v>
      </c>
      <c r="D9">
        <v>100</v>
      </c>
      <c r="E9" s="42"/>
      <c r="F9" s="42"/>
      <c r="G9" s="42"/>
      <c r="H9" s="42"/>
      <c r="I9" s="42"/>
    </row>
    <row r="10" spans="1:11" x14ac:dyDescent="0.25">
      <c r="A10" s="42"/>
      <c r="B10" s="34" t="s">
        <v>272</v>
      </c>
      <c r="C10" t="s">
        <v>273</v>
      </c>
      <c r="D10">
        <v>5</v>
      </c>
      <c r="E10" s="42"/>
      <c r="F10" s="42"/>
      <c r="G10" s="42"/>
      <c r="H10" s="42"/>
      <c r="I10" s="42"/>
    </row>
    <row r="11" spans="1:11" x14ac:dyDescent="0.25">
      <c r="A11" s="42"/>
      <c r="B11" s="34" t="s">
        <v>237</v>
      </c>
      <c r="C11" t="s">
        <v>274</v>
      </c>
      <c r="D11">
        <v>0.17</v>
      </c>
      <c r="E11" s="42"/>
      <c r="F11" s="42"/>
      <c r="G11" s="42"/>
      <c r="H11" s="42"/>
      <c r="I11" s="42"/>
    </row>
    <row r="12" spans="1:11" x14ac:dyDescent="0.25">
      <c r="D12" s="129" t="s">
        <v>275</v>
      </c>
      <c r="E12" s="146"/>
      <c r="F12" s="12">
        <f>_xlfn.BINOM.DIST(D10,D9,D11,FALSE)</f>
        <v>2.1947566529188287E-4</v>
      </c>
    </row>
    <row r="13" spans="1:11" x14ac:dyDescent="0.25">
      <c r="D13" s="34"/>
      <c r="E13" s="34"/>
    </row>
    <row r="15" spans="1:11" x14ac:dyDescent="0.25">
      <c r="A15" s="101" t="s">
        <v>213</v>
      </c>
      <c r="B15" s="101"/>
      <c r="C15" s="101"/>
      <c r="D15" s="101"/>
      <c r="E15" s="101"/>
      <c r="F15" s="101"/>
      <c r="G15" s="101"/>
      <c r="H15" s="101"/>
      <c r="I15" s="101"/>
    </row>
    <row r="16" spans="1:11" x14ac:dyDescent="0.25">
      <c r="A16" s="101"/>
      <c r="B16" s="101"/>
      <c r="C16" s="101"/>
      <c r="D16" s="101"/>
      <c r="E16" s="101"/>
      <c r="F16" s="101"/>
      <c r="G16" s="101"/>
      <c r="H16" s="101"/>
      <c r="I16" s="101"/>
    </row>
    <row r="17" spans="1:9" x14ac:dyDescent="0.25">
      <c r="A17" s="101"/>
      <c r="B17" s="101"/>
      <c r="C17" s="101"/>
      <c r="D17" s="101"/>
      <c r="E17" s="101"/>
      <c r="F17" s="101"/>
      <c r="G17" s="101"/>
      <c r="H17" s="101"/>
      <c r="I17" s="101"/>
    </row>
    <row r="18" spans="1:9" x14ac:dyDescent="0.25">
      <c r="A18" s="101"/>
      <c r="B18" s="101"/>
      <c r="C18" s="101"/>
      <c r="D18" s="101"/>
      <c r="E18" s="101"/>
      <c r="F18" s="101"/>
      <c r="G18" s="101"/>
      <c r="H18" s="101"/>
      <c r="I18" s="101"/>
    </row>
    <row r="19" spans="1:9" x14ac:dyDescent="0.25">
      <c r="A19" s="15" t="s">
        <v>13</v>
      </c>
      <c r="B19" s="43"/>
      <c r="C19" t="s">
        <v>276</v>
      </c>
      <c r="F19">
        <v>52</v>
      </c>
      <c r="G19" s="43"/>
      <c r="H19" s="43"/>
      <c r="I19" s="43"/>
    </row>
    <row r="20" spans="1:9" x14ac:dyDescent="0.25">
      <c r="A20" s="43"/>
      <c r="B20" s="43"/>
      <c r="C20" t="s">
        <v>277</v>
      </c>
      <c r="F20">
        <v>13</v>
      </c>
      <c r="G20" s="43"/>
      <c r="H20" s="43"/>
      <c r="I20" s="43"/>
    </row>
    <row r="21" spans="1:9" x14ac:dyDescent="0.25">
      <c r="C21" t="s">
        <v>278</v>
      </c>
      <c r="F21">
        <v>5</v>
      </c>
    </row>
    <row r="22" spans="1:9" x14ac:dyDescent="0.25">
      <c r="C22" t="s">
        <v>279</v>
      </c>
      <c r="F22">
        <v>2</v>
      </c>
      <c r="G22" s="12">
        <f>_xlfn.HYPGEOM.DIST(F22,F21,F20,F19,FALSE)</f>
        <v>0.27427971188475386</v>
      </c>
    </row>
    <row r="25" spans="1:9" x14ac:dyDescent="0.25">
      <c r="A25" s="101" t="s">
        <v>212</v>
      </c>
      <c r="B25" s="101"/>
      <c r="C25" s="101"/>
      <c r="D25" s="101"/>
      <c r="E25" s="101"/>
      <c r="F25" s="101"/>
      <c r="G25" s="101"/>
      <c r="H25" s="101"/>
      <c r="I25" s="101"/>
    </row>
    <row r="26" spans="1:9" x14ac:dyDescent="0.25">
      <c r="A26" s="101"/>
      <c r="B26" s="101"/>
      <c r="C26" s="101"/>
      <c r="D26" s="101"/>
      <c r="E26" s="101"/>
      <c r="F26" s="101"/>
      <c r="G26" s="101"/>
      <c r="H26" s="101"/>
      <c r="I26" s="101"/>
    </row>
    <row r="27" spans="1:9" x14ac:dyDescent="0.25">
      <c r="A27" s="101"/>
      <c r="B27" s="101"/>
      <c r="C27" s="101"/>
      <c r="D27" s="101"/>
      <c r="E27" s="101"/>
      <c r="F27" s="101"/>
      <c r="G27" s="101"/>
      <c r="H27" s="101"/>
      <c r="I27" s="101"/>
    </row>
    <row r="28" spans="1:9" x14ac:dyDescent="0.25">
      <c r="A28" s="101"/>
      <c r="B28" s="101"/>
      <c r="C28" s="101"/>
      <c r="D28" s="101"/>
      <c r="E28" s="101"/>
      <c r="F28" s="101"/>
      <c r="G28" s="101"/>
      <c r="H28" s="101"/>
      <c r="I28" s="101"/>
    </row>
    <row r="29" spans="1:9" x14ac:dyDescent="0.25">
      <c r="A29" s="101"/>
      <c r="B29" s="138"/>
      <c r="C29" s="138"/>
      <c r="D29" s="138"/>
      <c r="E29" s="138"/>
      <c r="F29" s="138"/>
      <c r="G29" s="138"/>
      <c r="H29" s="138"/>
      <c r="I29" s="138"/>
    </row>
    <row r="30" spans="1:9" x14ac:dyDescent="0.25">
      <c r="A30" s="15" t="s">
        <v>13</v>
      </c>
      <c r="C30" s="34" t="s">
        <v>238</v>
      </c>
      <c r="D30" t="s">
        <v>280</v>
      </c>
      <c r="F30">
        <v>10</v>
      </c>
    </row>
    <row r="31" spans="1:9" x14ac:dyDescent="0.25">
      <c r="C31" s="34" t="s">
        <v>272</v>
      </c>
      <c r="D31" t="s">
        <v>273</v>
      </c>
      <c r="F31">
        <v>3</v>
      </c>
    </row>
    <row r="32" spans="1:9" x14ac:dyDescent="0.25">
      <c r="C32" s="34" t="s">
        <v>237</v>
      </c>
      <c r="D32" t="s">
        <v>274</v>
      </c>
      <c r="G32">
        <v>0.25</v>
      </c>
    </row>
    <row r="33" spans="1:11" x14ac:dyDescent="0.25">
      <c r="F33" t="s">
        <v>275</v>
      </c>
      <c r="H33" s="12">
        <f>_xlfn.BINOM.DIST(3,10,G32,TRUE)</f>
        <v>0.77587509155273438</v>
      </c>
    </row>
    <row r="36" spans="1:11" ht="15" customHeight="1" x14ac:dyDescent="0.25">
      <c r="A36" s="101" t="s">
        <v>215</v>
      </c>
      <c r="B36" s="101"/>
      <c r="C36" s="101"/>
      <c r="D36" s="101"/>
      <c r="E36" s="101"/>
      <c r="F36" s="101"/>
      <c r="G36" s="101"/>
      <c r="H36" s="101"/>
      <c r="I36" s="101"/>
      <c r="J36" s="101"/>
      <c r="K36" s="101"/>
    </row>
    <row r="37" spans="1:11" x14ac:dyDescent="0.25">
      <c r="A37" s="101"/>
      <c r="B37" s="101"/>
      <c r="C37" s="101"/>
      <c r="D37" s="101"/>
      <c r="E37" s="101"/>
      <c r="F37" s="101"/>
      <c r="G37" s="101"/>
      <c r="H37" s="101"/>
      <c r="I37" s="101"/>
      <c r="J37" s="101"/>
      <c r="K37" s="101"/>
    </row>
    <row r="38" spans="1:11" x14ac:dyDescent="0.25">
      <c r="A38" s="101"/>
      <c r="B38" s="101"/>
      <c r="C38" s="101"/>
      <c r="D38" s="101"/>
      <c r="E38" s="101"/>
      <c r="F38" s="101"/>
      <c r="G38" s="101"/>
      <c r="H38" s="101"/>
      <c r="I38" s="101"/>
      <c r="J38" s="101"/>
      <c r="K38" s="101"/>
    </row>
    <row r="39" spans="1:11" x14ac:dyDescent="0.25">
      <c r="A39" s="101"/>
      <c r="B39" s="101"/>
      <c r="C39" s="101"/>
      <c r="D39" s="101"/>
      <c r="E39" s="101"/>
      <c r="F39" s="101"/>
      <c r="G39" s="101"/>
      <c r="H39" s="101"/>
      <c r="I39" s="101"/>
      <c r="J39" s="101"/>
      <c r="K39" s="101"/>
    </row>
    <row r="40" spans="1:11" x14ac:dyDescent="0.25">
      <c r="A40" s="15" t="s">
        <v>13</v>
      </c>
      <c r="C40" t="s">
        <v>276</v>
      </c>
      <c r="F40">
        <v>60</v>
      </c>
    </row>
    <row r="41" spans="1:11" x14ac:dyDescent="0.25">
      <c r="C41" t="s">
        <v>277</v>
      </c>
      <c r="F41">
        <v>20</v>
      </c>
    </row>
    <row r="42" spans="1:11" x14ac:dyDescent="0.25">
      <c r="C42" t="s">
        <v>278</v>
      </c>
      <c r="F42">
        <v>3</v>
      </c>
    </row>
    <row r="43" spans="1:11" x14ac:dyDescent="0.25">
      <c r="C43" t="s">
        <v>279</v>
      </c>
      <c r="F43">
        <v>3</v>
      </c>
    </row>
    <row r="44" spans="1:11" x14ac:dyDescent="0.25">
      <c r="G44" s="12">
        <f>_xlfn.HYPGEOM.DIST(F43,F42,F41,F40,FALSE)</f>
        <v>3.3313851548801864E-2</v>
      </c>
    </row>
    <row r="47" spans="1:11" ht="15" customHeight="1" x14ac:dyDescent="0.25">
      <c r="A47" s="101" t="s">
        <v>216</v>
      </c>
      <c r="B47" s="101"/>
      <c r="C47" s="101"/>
      <c r="D47" s="101"/>
      <c r="E47" s="101"/>
      <c r="F47" s="101"/>
      <c r="G47" s="101"/>
      <c r="H47" s="101"/>
      <c r="I47" s="101"/>
      <c r="J47" s="101"/>
      <c r="K47" s="101"/>
    </row>
    <row r="48" spans="1:11" x14ac:dyDescent="0.25">
      <c r="A48" s="101"/>
      <c r="B48" s="101"/>
      <c r="C48" s="101"/>
      <c r="D48" s="101"/>
      <c r="E48" s="101"/>
      <c r="F48" s="101"/>
      <c r="G48" s="101"/>
      <c r="H48" s="101"/>
      <c r="I48" s="101"/>
      <c r="J48" s="101"/>
      <c r="K48" s="101"/>
    </row>
    <row r="49" spans="1:11" x14ac:dyDescent="0.25">
      <c r="A49" s="101"/>
      <c r="B49" s="101"/>
      <c r="C49" s="101"/>
      <c r="D49" s="101"/>
      <c r="E49" s="101"/>
      <c r="F49" s="101"/>
      <c r="G49" s="101"/>
      <c r="H49" s="101"/>
      <c r="I49" s="101"/>
      <c r="J49" s="101"/>
      <c r="K49" s="101"/>
    </row>
    <row r="50" spans="1:11" x14ac:dyDescent="0.25">
      <c r="A50" s="101"/>
      <c r="B50" s="101"/>
      <c r="C50" s="101"/>
      <c r="D50" s="101"/>
      <c r="E50" s="101"/>
      <c r="F50" s="101"/>
      <c r="G50" s="101"/>
      <c r="H50" s="101"/>
      <c r="I50" s="101"/>
      <c r="J50" s="101"/>
      <c r="K50" s="101"/>
    </row>
    <row r="51" spans="1:11" x14ac:dyDescent="0.25">
      <c r="A51" s="15" t="s">
        <v>13</v>
      </c>
      <c r="C51" s="34" t="s">
        <v>238</v>
      </c>
      <c r="D51" s="34">
        <v>10</v>
      </c>
    </row>
    <row r="52" spans="1:11" x14ac:dyDescent="0.25">
      <c r="C52" s="34" t="s">
        <v>281</v>
      </c>
      <c r="D52" s="34">
        <v>3</v>
      </c>
    </row>
    <row r="53" spans="1:11" x14ac:dyDescent="0.25">
      <c r="C53" s="34" t="s">
        <v>237</v>
      </c>
      <c r="D53" s="34">
        <v>0.3</v>
      </c>
      <c r="E53" s="12">
        <f>_xlfn.BINOM.DIST(D52,D51,D53,FALSE)</f>
        <v>0.26682793200000005</v>
      </c>
    </row>
  </sheetData>
  <mergeCells count="9">
    <mergeCell ref="A29:I29"/>
    <mergeCell ref="C2:K2"/>
    <mergeCell ref="A6:K8"/>
    <mergeCell ref="A36:K39"/>
    <mergeCell ref="A47:K50"/>
    <mergeCell ref="E4:H4"/>
    <mergeCell ref="D12:E12"/>
    <mergeCell ref="A15:I18"/>
    <mergeCell ref="A25:I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7AA1E-7AA9-4328-8EA6-925BC3C8CF33}">
  <dimension ref="A2:M61"/>
  <sheetViews>
    <sheetView workbookViewId="0">
      <selection activeCell="L16" sqref="L16"/>
    </sheetView>
  </sheetViews>
  <sheetFormatPr defaultRowHeight="15" x14ac:dyDescent="0.25"/>
  <sheetData>
    <row r="2" spans="1:11" ht="15" customHeight="1" x14ac:dyDescent="0.25">
      <c r="C2" s="139" t="s">
        <v>217</v>
      </c>
      <c r="D2" s="158"/>
      <c r="E2" s="158"/>
      <c r="F2" s="158"/>
      <c r="G2" s="159"/>
    </row>
    <row r="3" spans="1:11" ht="15" customHeight="1" x14ac:dyDescent="0.25">
      <c r="C3" s="160"/>
      <c r="D3" s="161"/>
      <c r="E3" s="161"/>
      <c r="F3" s="161"/>
      <c r="G3" s="162"/>
    </row>
    <row r="4" spans="1:11" ht="20.25" x14ac:dyDescent="0.25">
      <c r="C4" s="83"/>
      <c r="D4" s="83"/>
      <c r="E4" s="83"/>
      <c r="F4" s="83"/>
    </row>
    <row r="5" spans="1:11" ht="15" customHeight="1" x14ac:dyDescent="0.25">
      <c r="A5" s="101" t="s">
        <v>218</v>
      </c>
      <c r="B5" s="101"/>
      <c r="C5" s="101"/>
      <c r="D5" s="101"/>
      <c r="E5" s="101"/>
      <c r="F5" s="101"/>
      <c r="G5" s="101"/>
      <c r="H5" s="101"/>
      <c r="I5" s="101"/>
      <c r="J5" s="101"/>
      <c r="K5" s="101"/>
    </row>
    <row r="6" spans="1:11" x14ac:dyDescent="0.25">
      <c r="A6" s="101"/>
      <c r="B6" s="101"/>
      <c r="C6" s="101"/>
      <c r="D6" s="101"/>
      <c r="E6" s="101"/>
      <c r="F6" s="101"/>
      <c r="G6" s="101"/>
      <c r="H6" s="101"/>
      <c r="I6" s="101"/>
      <c r="J6" s="101"/>
      <c r="K6" s="101"/>
    </row>
    <row r="7" spans="1:11" x14ac:dyDescent="0.25">
      <c r="A7" s="101"/>
      <c r="B7" s="101"/>
      <c r="C7" s="101"/>
      <c r="D7" s="101"/>
      <c r="E7" s="101"/>
      <c r="F7" s="101"/>
      <c r="G7" s="101"/>
      <c r="H7" s="101"/>
      <c r="I7" s="101"/>
      <c r="J7" s="101"/>
      <c r="K7" s="101"/>
    </row>
    <row r="8" spans="1:11" x14ac:dyDescent="0.25">
      <c r="A8" s="101"/>
      <c r="B8" s="101"/>
      <c r="C8" s="101"/>
      <c r="D8" s="101"/>
      <c r="E8" s="101"/>
      <c r="F8" s="101"/>
      <c r="G8" s="101"/>
      <c r="H8" s="101"/>
      <c r="I8" s="101"/>
      <c r="J8" s="101"/>
      <c r="K8" s="101"/>
    </row>
    <row r="9" spans="1:11" x14ac:dyDescent="0.25">
      <c r="A9" s="101"/>
      <c r="B9" s="101"/>
      <c r="C9" s="101"/>
      <c r="D9" s="101"/>
      <c r="E9" s="101"/>
      <c r="F9" s="101"/>
      <c r="G9" s="101"/>
      <c r="H9" s="101"/>
      <c r="I9" s="101"/>
      <c r="J9" s="101"/>
      <c r="K9" s="101"/>
    </row>
    <row r="10" spans="1:11" x14ac:dyDescent="0.25">
      <c r="A10" s="101"/>
      <c r="B10" s="101"/>
      <c r="C10" s="101"/>
      <c r="D10" s="101"/>
      <c r="E10" s="101"/>
      <c r="F10" s="101"/>
      <c r="G10" s="101"/>
      <c r="H10" s="101"/>
      <c r="I10" s="101"/>
      <c r="J10" s="101"/>
      <c r="K10" s="101"/>
    </row>
    <row r="11" spans="1:11" x14ac:dyDescent="0.25">
      <c r="A11" s="15" t="s">
        <v>13</v>
      </c>
      <c r="C11" s="34" t="s">
        <v>226</v>
      </c>
      <c r="D11" s="34">
        <v>165</v>
      </c>
    </row>
    <row r="12" spans="1:11" x14ac:dyDescent="0.25">
      <c r="C12" s="34" t="s">
        <v>266</v>
      </c>
      <c r="D12" s="34">
        <v>10</v>
      </c>
    </row>
    <row r="13" spans="1:11" x14ac:dyDescent="0.25">
      <c r="C13" s="34" t="s">
        <v>236</v>
      </c>
      <c r="D13" s="34">
        <v>180</v>
      </c>
    </row>
    <row r="14" spans="1:11" x14ac:dyDescent="0.25">
      <c r="C14" s="55"/>
      <c r="D14" s="55"/>
      <c r="E14" t="s">
        <v>270</v>
      </c>
      <c r="F14" s="12">
        <f>_xlfn.NORM.DIST(D13,D11,D12,TRUE)</f>
        <v>0.93319279873114191</v>
      </c>
    </row>
    <row r="15" spans="1:11" x14ac:dyDescent="0.25">
      <c r="C15" s="55"/>
      <c r="D15" s="55"/>
    </row>
    <row r="16" spans="1:11" x14ac:dyDescent="0.25">
      <c r="C16" s="55"/>
      <c r="D16" s="55"/>
    </row>
    <row r="17" spans="1:13" x14ac:dyDescent="0.25">
      <c r="A17" s="101" t="s">
        <v>219</v>
      </c>
      <c r="B17" s="101"/>
      <c r="C17" s="101"/>
      <c r="D17" s="101"/>
      <c r="E17" s="101"/>
      <c r="F17" s="101"/>
      <c r="G17" s="101"/>
      <c r="H17" s="101"/>
      <c r="I17" s="101"/>
    </row>
    <row r="18" spans="1:13" x14ac:dyDescent="0.25">
      <c r="A18" s="101"/>
      <c r="B18" s="101"/>
      <c r="C18" s="101"/>
      <c r="D18" s="101"/>
      <c r="E18" s="101"/>
      <c r="F18" s="101"/>
      <c r="G18" s="101"/>
      <c r="H18" s="101"/>
      <c r="I18" s="101"/>
    </row>
    <row r="19" spans="1:13" x14ac:dyDescent="0.25">
      <c r="A19" s="101"/>
      <c r="B19" s="101"/>
      <c r="C19" s="101"/>
      <c r="D19" s="101"/>
      <c r="E19" s="101"/>
      <c r="F19" s="101"/>
      <c r="G19" s="101"/>
      <c r="H19" s="101"/>
      <c r="I19" s="101"/>
    </row>
    <row r="20" spans="1:13" x14ac:dyDescent="0.25">
      <c r="A20" s="101"/>
      <c r="B20" s="101"/>
      <c r="C20" s="101"/>
      <c r="D20" s="101"/>
      <c r="E20" s="101"/>
      <c r="F20" s="101"/>
      <c r="G20" s="101"/>
      <c r="H20" s="101"/>
      <c r="I20" s="101"/>
    </row>
    <row r="21" spans="1:13" x14ac:dyDescent="0.25">
      <c r="A21" s="101"/>
      <c r="B21" s="101"/>
      <c r="C21" s="101"/>
      <c r="D21" s="101"/>
      <c r="E21" s="101"/>
      <c r="F21" s="101"/>
      <c r="G21" s="101"/>
      <c r="H21" s="101"/>
      <c r="I21" s="101"/>
    </row>
    <row r="22" spans="1:13" x14ac:dyDescent="0.25">
      <c r="A22" s="101"/>
      <c r="B22" s="101"/>
      <c r="C22" s="101"/>
      <c r="D22" s="101"/>
      <c r="E22" s="101"/>
      <c r="F22" s="101"/>
      <c r="G22" s="101"/>
      <c r="H22" s="101"/>
      <c r="I22" s="101"/>
    </row>
    <row r="23" spans="1:13" x14ac:dyDescent="0.25">
      <c r="A23" s="15" t="s">
        <v>13</v>
      </c>
      <c r="C23" s="34" t="s">
        <v>346</v>
      </c>
      <c r="D23" s="34">
        <v>5</v>
      </c>
    </row>
    <row r="24" spans="1:13" x14ac:dyDescent="0.25">
      <c r="C24" s="34" t="s">
        <v>236</v>
      </c>
      <c r="D24" s="34">
        <v>3</v>
      </c>
    </row>
    <row r="25" spans="1:13" x14ac:dyDescent="0.25">
      <c r="E25" s="34" t="s">
        <v>347</v>
      </c>
      <c r="F25">
        <f>_xlfn.EXPON.DIST(3,0.2,TRUE)</f>
        <v>0.45118836390597356</v>
      </c>
    </row>
    <row r="30" spans="1:13" ht="15" customHeight="1" x14ac:dyDescent="0.25">
      <c r="A30" s="101" t="s">
        <v>221</v>
      </c>
      <c r="B30" s="101"/>
      <c r="C30" s="101"/>
      <c r="D30" s="101"/>
      <c r="E30" s="101"/>
      <c r="F30" s="101"/>
      <c r="G30" s="101"/>
      <c r="H30" s="101"/>
      <c r="I30" s="101"/>
      <c r="J30" s="101"/>
      <c r="K30" s="101"/>
      <c r="L30" s="101"/>
      <c r="M30" s="101"/>
    </row>
    <row r="31" spans="1:13" x14ac:dyDescent="0.25">
      <c r="A31" s="101"/>
      <c r="B31" s="101"/>
      <c r="C31" s="101"/>
      <c r="D31" s="101"/>
      <c r="E31" s="101"/>
      <c r="F31" s="101"/>
      <c r="G31" s="101"/>
      <c r="H31" s="101"/>
      <c r="I31" s="101"/>
      <c r="J31" s="101"/>
      <c r="K31" s="101"/>
      <c r="L31" s="101"/>
      <c r="M31" s="101"/>
    </row>
    <row r="32" spans="1:13" x14ac:dyDescent="0.25">
      <c r="A32" s="101"/>
      <c r="B32" s="101"/>
      <c r="C32" s="101"/>
      <c r="D32" s="101"/>
      <c r="E32" s="101"/>
      <c r="F32" s="101"/>
      <c r="G32" s="101"/>
      <c r="H32" s="101"/>
      <c r="I32" s="101"/>
      <c r="J32" s="101"/>
      <c r="K32" s="101"/>
      <c r="L32" s="101"/>
      <c r="M32" s="101"/>
    </row>
    <row r="33" spans="1:13" x14ac:dyDescent="0.25">
      <c r="A33" s="101"/>
      <c r="B33" s="101"/>
      <c r="C33" s="101"/>
      <c r="D33" s="101"/>
      <c r="E33" s="101"/>
      <c r="F33" s="101"/>
      <c r="G33" s="101"/>
      <c r="H33" s="101"/>
      <c r="I33" s="101"/>
      <c r="J33" s="101"/>
      <c r="K33" s="101"/>
      <c r="L33" s="101"/>
      <c r="M33" s="101"/>
    </row>
    <row r="34" spans="1:13" x14ac:dyDescent="0.25">
      <c r="A34" s="101"/>
      <c r="B34" s="101"/>
      <c r="C34" s="101"/>
      <c r="D34" s="101"/>
      <c r="E34" s="101"/>
      <c r="F34" s="101"/>
      <c r="G34" s="101"/>
      <c r="H34" s="101"/>
      <c r="I34" s="101"/>
      <c r="J34" s="101"/>
      <c r="K34" s="101"/>
      <c r="L34" s="101"/>
      <c r="M34" s="101"/>
    </row>
    <row r="35" spans="1:13" x14ac:dyDescent="0.25">
      <c r="A35" s="101"/>
      <c r="B35" s="101"/>
      <c r="C35" s="101"/>
      <c r="D35" s="101"/>
      <c r="E35" s="101"/>
      <c r="F35" s="101"/>
      <c r="G35" s="101"/>
      <c r="H35" s="101"/>
      <c r="I35" s="101"/>
      <c r="J35" s="101"/>
      <c r="K35" s="101"/>
      <c r="L35" s="101"/>
      <c r="M35" s="101"/>
    </row>
    <row r="36" spans="1:13" x14ac:dyDescent="0.25">
      <c r="A36" s="15" t="s">
        <v>13</v>
      </c>
      <c r="C36" s="34" t="s">
        <v>226</v>
      </c>
      <c r="D36" s="34">
        <v>1000</v>
      </c>
    </row>
    <row r="37" spans="1:13" x14ac:dyDescent="0.25">
      <c r="C37" s="34" t="s">
        <v>266</v>
      </c>
      <c r="D37" s="34">
        <v>100</v>
      </c>
      <c r="E37" s="38" t="s">
        <v>267</v>
      </c>
      <c r="F37" s="17">
        <f>_xlfn.NORM.DIST(900,D36,D37,TRUE)</f>
        <v>0.15865525393145699</v>
      </c>
    </row>
    <row r="38" spans="1:13" x14ac:dyDescent="0.25">
      <c r="C38" s="34" t="s">
        <v>228</v>
      </c>
      <c r="D38" s="34">
        <v>900</v>
      </c>
      <c r="E38" s="51" t="s">
        <v>268</v>
      </c>
      <c r="F38" s="18">
        <f>_xlfn.NORM.DIST(1100,D36,D37,TRUE)</f>
        <v>0.84134474606854304</v>
      </c>
    </row>
    <row r="39" spans="1:13" x14ac:dyDescent="0.25">
      <c r="C39" s="34" t="s">
        <v>229</v>
      </c>
      <c r="D39" s="34">
        <v>1100</v>
      </c>
      <c r="E39" s="40" t="s">
        <v>269</v>
      </c>
      <c r="F39" s="19">
        <f>F38-F37</f>
        <v>0.68268949213708607</v>
      </c>
    </row>
    <row r="42" spans="1:13" x14ac:dyDescent="0.25">
      <c r="A42" s="101" t="s">
        <v>220</v>
      </c>
      <c r="B42" s="101"/>
      <c r="C42" s="101"/>
      <c r="D42" s="101"/>
      <c r="E42" s="101"/>
      <c r="F42" s="101"/>
      <c r="G42" s="101"/>
      <c r="H42" s="101"/>
      <c r="I42" s="101"/>
      <c r="J42" s="101"/>
      <c r="K42" s="101"/>
    </row>
    <row r="43" spans="1:13" x14ac:dyDescent="0.25">
      <c r="A43" s="101"/>
      <c r="B43" s="101"/>
      <c r="C43" s="101"/>
      <c r="D43" s="101"/>
      <c r="E43" s="101"/>
      <c r="F43" s="101"/>
      <c r="G43" s="101"/>
      <c r="H43" s="101"/>
      <c r="I43" s="101"/>
      <c r="J43" s="101"/>
      <c r="K43" s="101"/>
    </row>
    <row r="44" spans="1:13" x14ac:dyDescent="0.25">
      <c r="A44" s="101"/>
      <c r="B44" s="101"/>
      <c r="C44" s="101"/>
      <c r="D44" s="101"/>
      <c r="E44" s="101"/>
      <c r="F44" s="101"/>
      <c r="G44" s="101"/>
      <c r="H44" s="101"/>
      <c r="I44" s="101"/>
      <c r="J44" s="101"/>
      <c r="K44" s="101"/>
    </row>
    <row r="45" spans="1:13" x14ac:dyDescent="0.25">
      <c r="A45" s="101"/>
      <c r="B45" s="101"/>
      <c r="C45" s="101"/>
      <c r="D45" s="101"/>
      <c r="E45" s="101"/>
      <c r="F45" s="101"/>
      <c r="G45" s="101"/>
      <c r="H45" s="101"/>
      <c r="I45" s="101"/>
      <c r="J45" s="101"/>
      <c r="K45" s="101"/>
    </row>
    <row r="46" spans="1:13" x14ac:dyDescent="0.25">
      <c r="A46" s="101"/>
      <c r="B46" s="101"/>
      <c r="C46" s="101"/>
      <c r="D46" s="101"/>
      <c r="E46" s="101"/>
      <c r="F46" s="101"/>
      <c r="G46" s="101"/>
      <c r="H46" s="101"/>
      <c r="I46" s="101"/>
      <c r="J46" s="101"/>
      <c r="K46" s="101"/>
    </row>
    <row r="47" spans="1:13" x14ac:dyDescent="0.25">
      <c r="A47" s="15" t="s">
        <v>13</v>
      </c>
    </row>
    <row r="48" spans="1:13" x14ac:dyDescent="0.25">
      <c r="C48" t="s">
        <v>355</v>
      </c>
      <c r="D48" t="s">
        <v>357</v>
      </c>
    </row>
    <row r="49" spans="1:11" x14ac:dyDescent="0.25">
      <c r="C49" t="s">
        <v>356</v>
      </c>
      <c r="D49" t="s">
        <v>358</v>
      </c>
    </row>
    <row r="53" spans="1:11" x14ac:dyDescent="0.25">
      <c r="A53" s="101" t="s">
        <v>222</v>
      </c>
      <c r="B53" s="101"/>
      <c r="C53" s="101"/>
      <c r="D53" s="101"/>
      <c r="E53" s="101"/>
      <c r="F53" s="101"/>
      <c r="G53" s="101"/>
      <c r="H53" s="101"/>
      <c r="I53" s="101"/>
      <c r="J53" s="101"/>
      <c r="K53" s="101"/>
    </row>
    <row r="54" spans="1:11" x14ac:dyDescent="0.25">
      <c r="A54" s="101"/>
      <c r="B54" s="101"/>
      <c r="C54" s="101"/>
      <c r="D54" s="101"/>
      <c r="E54" s="101"/>
      <c r="F54" s="101"/>
      <c r="G54" s="101"/>
      <c r="H54" s="101"/>
      <c r="I54" s="101"/>
      <c r="J54" s="101"/>
      <c r="K54" s="101"/>
    </row>
    <row r="55" spans="1:11" x14ac:dyDescent="0.25">
      <c r="A55" s="101"/>
      <c r="B55" s="101"/>
      <c r="C55" s="101"/>
      <c r="D55" s="101"/>
      <c r="E55" s="101"/>
      <c r="F55" s="101"/>
      <c r="G55" s="101"/>
      <c r="H55" s="101"/>
      <c r="I55" s="101"/>
      <c r="J55" s="101"/>
      <c r="K55" s="101"/>
    </row>
    <row r="56" spans="1:11" x14ac:dyDescent="0.25">
      <c r="A56" s="101"/>
      <c r="B56" s="101"/>
      <c r="C56" s="101"/>
      <c r="D56" s="101"/>
      <c r="E56" s="101"/>
      <c r="F56" s="101"/>
      <c r="G56" s="101"/>
      <c r="H56" s="101"/>
      <c r="I56" s="101"/>
      <c r="J56" s="101"/>
      <c r="K56" s="101"/>
    </row>
    <row r="57" spans="1:11" x14ac:dyDescent="0.25">
      <c r="A57" s="101"/>
      <c r="B57" s="101"/>
      <c r="C57" s="101"/>
      <c r="D57" s="101"/>
      <c r="E57" s="101"/>
      <c r="F57" s="101"/>
      <c r="G57" s="101"/>
      <c r="H57" s="101"/>
      <c r="I57" s="101"/>
      <c r="J57" s="101"/>
      <c r="K57" s="101"/>
    </row>
    <row r="58" spans="1:11" x14ac:dyDescent="0.25">
      <c r="A58" s="15" t="s">
        <v>13</v>
      </c>
    </row>
    <row r="59" spans="1:11" x14ac:dyDescent="0.25">
      <c r="C59" s="34" t="s">
        <v>346</v>
      </c>
      <c r="D59" s="34">
        <v>20</v>
      </c>
    </row>
    <row r="60" spans="1:11" x14ac:dyDescent="0.25">
      <c r="C60" s="34" t="s">
        <v>351</v>
      </c>
      <c r="D60" s="34">
        <v>15</v>
      </c>
      <c r="E60" s="20">
        <f>_xlfn.EXPON.DIST(15,0.05,TRUE)</f>
        <v>0.52763344725898531</v>
      </c>
    </row>
    <row r="61" spans="1:11" x14ac:dyDescent="0.25">
      <c r="C61" t="s">
        <v>361</v>
      </c>
    </row>
  </sheetData>
  <mergeCells count="6">
    <mergeCell ref="A17:I22"/>
    <mergeCell ref="A42:K46"/>
    <mergeCell ref="A53:K57"/>
    <mergeCell ref="C2:G3"/>
    <mergeCell ref="A5:K10"/>
    <mergeCell ref="A30:M3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E1E2-142D-463A-8762-49917CC080C8}">
  <dimension ref="A2:M32"/>
  <sheetViews>
    <sheetView topLeftCell="A20" workbookViewId="0">
      <selection activeCell="A6" sqref="A6:M10"/>
    </sheetView>
  </sheetViews>
  <sheetFormatPr defaultRowHeight="15" x14ac:dyDescent="0.25"/>
  <sheetData>
    <row r="2" spans="1:13" ht="18" x14ac:dyDescent="0.25">
      <c r="C2" s="98" t="s">
        <v>223</v>
      </c>
      <c r="D2" s="99"/>
      <c r="E2" s="99"/>
      <c r="F2" s="99"/>
      <c r="G2" s="99"/>
      <c r="H2" s="99"/>
      <c r="I2" s="99"/>
      <c r="J2" s="99"/>
      <c r="K2" s="99"/>
      <c r="L2" s="100"/>
    </row>
    <row r="3" spans="1:13" ht="18.75" x14ac:dyDescent="0.25">
      <c r="C3" s="45"/>
    </row>
    <row r="4" spans="1:13" ht="18" x14ac:dyDescent="0.25">
      <c r="F4" s="98" t="s">
        <v>224</v>
      </c>
      <c r="G4" s="99"/>
      <c r="H4" s="99"/>
      <c r="I4" s="100"/>
    </row>
    <row r="5" spans="1:13" ht="20.25" x14ac:dyDescent="0.25">
      <c r="E5" s="37"/>
    </row>
    <row r="6" spans="1:13" ht="15" customHeight="1" x14ac:dyDescent="0.25">
      <c r="A6" s="101" t="s">
        <v>225</v>
      </c>
      <c r="B6" s="101"/>
      <c r="C6" s="101"/>
      <c r="D6" s="101"/>
      <c r="E6" s="101"/>
      <c r="F6" s="101"/>
      <c r="G6" s="101"/>
      <c r="H6" s="101"/>
      <c r="I6" s="101"/>
      <c r="J6" s="101"/>
      <c r="K6" s="101"/>
      <c r="L6" s="101"/>
      <c r="M6" s="101"/>
    </row>
    <row r="7" spans="1:13" x14ac:dyDescent="0.25">
      <c r="A7" s="101"/>
      <c r="B7" s="101"/>
      <c r="C7" s="101"/>
      <c r="D7" s="101"/>
      <c r="E7" s="101"/>
      <c r="F7" s="101"/>
      <c r="G7" s="101"/>
      <c r="H7" s="101"/>
      <c r="I7" s="101"/>
      <c r="J7" s="101"/>
      <c r="K7" s="101"/>
      <c r="L7" s="101"/>
      <c r="M7" s="101"/>
    </row>
    <row r="8" spans="1:13" x14ac:dyDescent="0.25">
      <c r="A8" s="101"/>
      <c r="B8" s="101"/>
      <c r="C8" s="101"/>
      <c r="D8" s="101"/>
      <c r="E8" s="101"/>
      <c r="F8" s="101"/>
      <c r="G8" s="101"/>
      <c r="H8" s="101"/>
      <c r="I8" s="101"/>
      <c r="J8" s="101"/>
      <c r="K8" s="101"/>
      <c r="L8" s="101"/>
      <c r="M8" s="101"/>
    </row>
    <row r="9" spans="1:13" x14ac:dyDescent="0.25">
      <c r="A9" s="101"/>
      <c r="B9" s="101"/>
      <c r="C9" s="101"/>
      <c r="D9" s="101"/>
      <c r="E9" s="101"/>
      <c r="F9" s="101"/>
      <c r="G9" s="101"/>
      <c r="H9" s="101"/>
      <c r="I9" s="101"/>
      <c r="J9" s="101"/>
      <c r="K9" s="101"/>
      <c r="L9" s="101"/>
      <c r="M9" s="101"/>
    </row>
    <row r="10" spans="1:13" x14ac:dyDescent="0.25">
      <c r="A10" s="101"/>
      <c r="B10" s="101"/>
      <c r="C10" s="101"/>
      <c r="D10" s="101"/>
      <c r="E10" s="101"/>
      <c r="F10" s="101"/>
      <c r="G10" s="101"/>
      <c r="H10" s="101"/>
      <c r="I10" s="101"/>
      <c r="J10" s="101"/>
      <c r="K10" s="101"/>
      <c r="L10" s="101"/>
      <c r="M10" s="101"/>
    </row>
    <row r="11" spans="1:13" x14ac:dyDescent="0.25">
      <c r="A11" s="101"/>
      <c r="B11" s="101"/>
      <c r="C11" s="101"/>
      <c r="D11" s="101"/>
      <c r="E11" s="101"/>
      <c r="F11" s="101"/>
      <c r="G11" s="101"/>
      <c r="H11" s="101"/>
      <c r="I11" s="101"/>
      <c r="J11" s="101"/>
      <c r="K11" s="101"/>
    </row>
    <row r="12" spans="1:13" x14ac:dyDescent="0.25">
      <c r="A12" s="15" t="s">
        <v>13</v>
      </c>
      <c r="B12" s="34" t="s">
        <v>226</v>
      </c>
      <c r="C12" s="34">
        <v>150</v>
      </c>
    </row>
    <row r="13" spans="1:13" x14ac:dyDescent="0.25">
      <c r="B13" s="34" t="s">
        <v>227</v>
      </c>
      <c r="C13" s="34">
        <v>10</v>
      </c>
    </row>
    <row r="14" spans="1:13" x14ac:dyDescent="0.25">
      <c r="B14" s="34" t="s">
        <v>228</v>
      </c>
      <c r="C14" s="34">
        <v>140</v>
      </c>
      <c r="E14" s="46"/>
    </row>
    <row r="15" spans="1:13" x14ac:dyDescent="0.25">
      <c r="B15" s="34" t="s">
        <v>229</v>
      </c>
      <c r="C15" s="34">
        <v>160</v>
      </c>
    </row>
    <row r="17" spans="1:11" x14ac:dyDescent="0.25">
      <c r="C17" t="s">
        <v>230</v>
      </c>
      <c r="D17">
        <f>_xlfn.NORM.DIST(160,150,10,160)</f>
        <v>0.84134474606854304</v>
      </c>
    </row>
    <row r="18" spans="1:11" x14ac:dyDescent="0.25">
      <c r="C18" t="s">
        <v>231</v>
      </c>
      <c r="D18">
        <f>_xlfn.NORM.DIST(140,150,10,140)</f>
        <v>0.15865525393145699</v>
      </c>
    </row>
    <row r="20" spans="1:11" ht="30" x14ac:dyDescent="0.25">
      <c r="D20" s="47" t="s">
        <v>232</v>
      </c>
      <c r="E20" s="5">
        <f>D17-D18</f>
        <v>0.68268949213708607</v>
      </c>
    </row>
    <row r="23" spans="1:11" x14ac:dyDescent="0.25">
      <c r="A23" s="101" t="s">
        <v>233</v>
      </c>
      <c r="B23" s="101"/>
      <c r="C23" s="101"/>
      <c r="D23" s="101"/>
      <c r="E23" s="101"/>
      <c r="F23" s="101"/>
      <c r="G23" s="101"/>
      <c r="H23" s="101"/>
      <c r="I23" s="101"/>
      <c r="J23" s="101"/>
      <c r="K23" s="101"/>
    </row>
    <row r="24" spans="1:11" x14ac:dyDescent="0.25">
      <c r="A24" s="101"/>
      <c r="B24" s="101"/>
      <c r="C24" s="101"/>
      <c r="D24" s="101"/>
      <c r="E24" s="101"/>
      <c r="F24" s="101"/>
      <c r="G24" s="101"/>
      <c r="H24" s="101"/>
      <c r="I24" s="101"/>
      <c r="J24" s="101"/>
      <c r="K24" s="101"/>
    </row>
    <row r="25" spans="1:11" x14ac:dyDescent="0.25">
      <c r="A25" s="101"/>
      <c r="B25" s="101"/>
      <c r="C25" s="101"/>
      <c r="D25" s="101"/>
      <c r="E25" s="101"/>
      <c r="F25" s="101"/>
      <c r="G25" s="101"/>
      <c r="H25" s="101"/>
      <c r="I25" s="101"/>
      <c r="J25" s="101"/>
      <c r="K25" s="101"/>
    </row>
    <row r="26" spans="1:11" x14ac:dyDescent="0.25">
      <c r="A26" s="101"/>
      <c r="B26" s="101"/>
      <c r="C26" s="101"/>
      <c r="D26" s="101"/>
      <c r="E26" s="101"/>
      <c r="F26" s="101"/>
      <c r="G26" s="101"/>
      <c r="H26" s="101"/>
      <c r="I26" s="101"/>
      <c r="J26" s="101"/>
      <c r="K26" s="101"/>
    </row>
    <row r="27" spans="1:11" x14ac:dyDescent="0.25">
      <c r="A27" s="101"/>
      <c r="B27" s="101"/>
      <c r="C27" s="101"/>
      <c r="D27" s="101"/>
      <c r="E27" s="101"/>
      <c r="F27" s="101"/>
      <c r="G27" s="101"/>
      <c r="H27" s="101"/>
      <c r="I27" s="101"/>
      <c r="J27" s="101"/>
      <c r="K27" s="101"/>
    </row>
    <row r="28" spans="1:11" x14ac:dyDescent="0.25">
      <c r="A28" s="15" t="s">
        <v>13</v>
      </c>
      <c r="C28" s="34" t="s">
        <v>226</v>
      </c>
      <c r="D28" s="34">
        <v>1000</v>
      </c>
    </row>
    <row r="29" spans="1:11" x14ac:dyDescent="0.25">
      <c r="C29" s="34" t="s">
        <v>266</v>
      </c>
      <c r="D29" s="34">
        <v>100</v>
      </c>
    </row>
    <row r="30" spans="1:11" x14ac:dyDescent="0.25">
      <c r="C30" s="34" t="s">
        <v>228</v>
      </c>
      <c r="D30" s="34">
        <v>900</v>
      </c>
      <c r="F30" t="s">
        <v>267</v>
      </c>
      <c r="G30">
        <f>_xlfn.NORM.DIST(900,D28,D29,TRUE)</f>
        <v>0.15865525393145699</v>
      </c>
    </row>
    <row r="31" spans="1:11" x14ac:dyDescent="0.25">
      <c r="C31" s="34" t="s">
        <v>229</v>
      </c>
      <c r="D31" s="34">
        <v>1100</v>
      </c>
      <c r="F31" t="s">
        <v>268</v>
      </c>
      <c r="G31">
        <f>_xlfn.NORM.DIST(1100,D28,D29,TRUE)</f>
        <v>0.84134474606854304</v>
      </c>
    </row>
    <row r="32" spans="1:11" x14ac:dyDescent="0.25">
      <c r="F32" s="53" t="s">
        <v>269</v>
      </c>
      <c r="G32" s="54">
        <f>G31-G30</f>
        <v>0.68268949213708607</v>
      </c>
    </row>
  </sheetData>
  <mergeCells count="5">
    <mergeCell ref="A11:K11"/>
    <mergeCell ref="A23:K27"/>
    <mergeCell ref="C2:L2"/>
    <mergeCell ref="F4:I4"/>
    <mergeCell ref="A6:M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 Measure of Central Tendency</vt:lpstr>
      <vt:lpstr>Questions measure of dispersion</vt:lpstr>
      <vt:lpstr>More statistics questions</vt:lpstr>
      <vt:lpstr>Measure of skewness &amp; kurtosis</vt:lpstr>
      <vt:lpstr>Que. on percentile &amp; quartiles</vt:lpstr>
      <vt:lpstr>Que on Correlation &amp; Covariance</vt:lpstr>
      <vt:lpstr>Discrete Random Variable</vt:lpstr>
      <vt:lpstr>Continuous Random Variable</vt:lpstr>
      <vt:lpstr>Continuous Distribution</vt:lpstr>
      <vt:lpstr>Discreate Distribution</vt:lpstr>
      <vt:lpstr>Confidence Interval Problem</vt:lpstr>
      <vt:lpstr>Hypothesis Testing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2024-03-10T07:40:23Z</dcterms:created>
  <dcterms:modified xsi:type="dcterms:W3CDTF">2024-04-22T04:11:30Z</dcterms:modified>
</cp:coreProperties>
</file>