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M8">
      <text>
        <t xml:space="preserve">Legal charges will be incurred for privacy compliance, data regulations, licensing of recording technology, etc.
As revenue grows, legal costs can be spread over a larger revenue base, allowing the percentage to decrease over time.</t>
      </text>
    </comment>
    <comment authorId="0" ref="M10">
      <text>
        <t xml:space="preserve">https://isrg.gcs-web.com/news-releases/news-release-details/database-study-shows-shorter-hospital-stay-fewer-complications
Average time taken by Intuitive surgical and the fee charged by Livepeer
Additionally emphasizing on how training/devlopment etc will be done by Livepeer
Although the transaction fee is high, I'm assuming the company will hire experts and upgrade to new versions of software.</t>
      </text>
    </comment>
    <comment authorId="0" ref="E23">
      <text>
        <t xml:space="preserve">Reference from valuation project</t>
      </text>
    </comment>
    <comment authorId="0" ref="E24">
      <text>
        <t xml:space="preserve">Unexpected number but the 378.33% is exceptionally high and indicates that the investment is expected to generate substantial returns, I'm not a fan of IRR as it isn't reliable.</t>
      </text>
    </comment>
  </commentList>
</comments>
</file>

<file path=xl/sharedStrings.xml><?xml version="1.0" encoding="utf-8"?>
<sst xmlns="http://schemas.openxmlformats.org/spreadsheetml/2006/main" count="29" uniqueCount="29">
  <si>
    <t>FINAL PROJECT</t>
  </si>
  <si>
    <t>Revenue from proposal</t>
  </si>
  <si>
    <t>Actual</t>
  </si>
  <si>
    <t>Forecasted</t>
  </si>
  <si>
    <t>Assumptions</t>
  </si>
  <si>
    <t>Revenue</t>
  </si>
  <si>
    <t>1- % Growth of Video streaming in US</t>
  </si>
  <si>
    <t>Revenue forecast taken from Valuation project Baseline</t>
  </si>
  <si>
    <t>Legal Charges (in %)</t>
  </si>
  <si>
    <t>2- Legal charges at decreasing rate as company matures</t>
  </si>
  <si>
    <t>Legal Charges</t>
  </si>
  <si>
    <t>Transaction Fee (of Livepeer)</t>
  </si>
  <si>
    <t>3- Transaction fee 7.5%</t>
  </si>
  <si>
    <t>New Revenue</t>
  </si>
  <si>
    <t>EBIT</t>
  </si>
  <si>
    <t>Capex</t>
  </si>
  <si>
    <t>Capex % change</t>
  </si>
  <si>
    <t xml:space="preserve"> </t>
  </si>
  <si>
    <t>4- Capex is assumed at a decreasing rate as I'm outsourcing the project</t>
  </si>
  <si>
    <t>NOWC</t>
  </si>
  <si>
    <t>5- I've assumed a average % change in NOWC.</t>
  </si>
  <si>
    <t>NOWC as % change</t>
  </si>
  <si>
    <t>Tax Rate</t>
  </si>
  <si>
    <t>6- Tax rate taken from Valuation project.</t>
  </si>
  <si>
    <t>EBIT(1-T)</t>
  </si>
  <si>
    <t>FCF</t>
  </si>
  <si>
    <t>NPV</t>
  </si>
  <si>
    <t>WACC</t>
  </si>
  <si>
    <t>IRR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</si>
</sst>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&quot;$&quot;#,##0.00"/>
  </numFmts>
  <fonts count="10">
    <font>
      <sz val="10.0"/>
      <color rgb="FF000000"/>
      <name val="Arial"/>
      <scheme val="minor"/>
    </font>
    <font>
      <sz val="11.0"/>
      <color theme="1"/>
      <name val="Arial"/>
      <scheme val="minor"/>
    </font>
    <font>
      <b/>
      <sz val="11.0"/>
      <color theme="1"/>
      <name val="Arial"/>
      <scheme val="minor"/>
    </font>
    <font>
      <b/>
      <sz val="14.0"/>
      <color theme="1"/>
      <name val="Arial"/>
      <scheme val="minor"/>
    </font>
    <font/>
    <font>
      <b/>
      <sz val="12.0"/>
      <color theme="1"/>
      <name val="Arial"/>
      <scheme val="minor"/>
    </font>
    <font>
      <u/>
      <sz val="11.0"/>
      <color rgb="FF0000FF"/>
    </font>
    <font>
      <u/>
      <sz val="11.0"/>
      <color rgb="FF1155CC"/>
      <name val="Arial"/>
      <scheme val="minor"/>
    </font>
    <font>
      <sz val="11.0"/>
      <color rgb="FF000000"/>
      <name val="Arial"/>
      <scheme val="minor"/>
    </font>
    <font>
      <sz val="11.0"/>
      <color rgb="FFFF0000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C9DAF8"/>
        <bgColor rgb="FFC9DAF8"/>
      </patternFill>
    </fill>
    <fill>
      <patternFill patternType="solid">
        <fgColor rgb="FF6FA8DC"/>
        <bgColor rgb="FF6FA8DC"/>
      </patternFill>
    </fill>
  </fills>
  <borders count="22">
    <border/>
    <border>
      <left style="thick">
        <color rgb="FF0000FF"/>
      </left>
      <top style="thick">
        <color rgb="FF0000FF"/>
      </top>
      <bottom style="thick">
        <color rgb="FF0000FF"/>
      </bottom>
    </border>
    <border>
      <top style="thick">
        <color rgb="FF0000FF"/>
      </top>
      <bottom style="thick">
        <color rgb="FF0000FF"/>
      </bottom>
    </border>
    <border>
      <right style="thick">
        <color rgb="FF0000FF"/>
      </right>
      <top style="thick">
        <color rgb="FF0000FF"/>
      </top>
      <bottom style="thick">
        <color rgb="FF0000FF"/>
      </bottom>
    </border>
    <border>
      <left style="thick">
        <color rgb="FF0000FF"/>
      </left>
      <right style="thin">
        <color rgb="FF000000"/>
      </right>
      <top style="thick">
        <color rgb="FF0000FF"/>
      </top>
      <bottom style="thick">
        <color rgb="FF0000FF"/>
      </bottom>
    </border>
    <border>
      <left style="thin">
        <color rgb="FF000000"/>
      </left>
      <right style="thick">
        <color rgb="FF0000FF"/>
      </right>
      <top style="thick">
        <color rgb="FF0000FF"/>
      </top>
      <bottom style="thick">
        <color rgb="FF0000FF"/>
      </bottom>
    </border>
    <border>
      <left style="thick">
        <color rgb="FF0000FF"/>
      </left>
      <right style="thin">
        <color rgb="FF000000"/>
      </right>
      <top style="thick">
        <color rgb="FF0000FF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FF"/>
      </top>
      <bottom style="thin">
        <color rgb="FF000000"/>
      </bottom>
    </border>
    <border>
      <left style="thin">
        <color rgb="FF000000"/>
      </left>
      <top style="thick">
        <color rgb="FF0000FF"/>
      </top>
      <bottom style="thin">
        <color rgb="FF000000"/>
      </bottom>
    </border>
    <border>
      <top style="thick">
        <color rgb="FF0000FF"/>
      </top>
      <bottom style="thin">
        <color rgb="FF000000"/>
      </bottom>
    </border>
    <border>
      <right style="thick">
        <color rgb="FF0000FF"/>
      </right>
      <top style="thick">
        <color rgb="FF0000FF"/>
      </top>
      <bottom style="thin">
        <color rgb="FF000000"/>
      </bottom>
    </border>
    <border>
      <left style="thick">
        <color rgb="FF0000FF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FF"/>
      </right>
      <top style="thin">
        <color rgb="FF000000"/>
      </top>
      <bottom style="thin">
        <color rgb="FF000000"/>
      </bottom>
    </border>
    <border>
      <left style="thick">
        <color rgb="FF0000FF"/>
      </left>
      <right style="thick">
        <color rgb="FF0000FF"/>
      </right>
      <top style="thick">
        <color rgb="FF0000FF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FF"/>
      </left>
      <right style="thick">
        <color rgb="FF0000FF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ck">
        <color rgb="FF0000FF"/>
      </left>
      <right style="thick">
        <color rgb="FF0000FF"/>
      </right>
      <top style="thin">
        <color rgb="FF000000"/>
      </top>
      <bottom style="thick">
        <color rgb="FF0000FF"/>
      </bottom>
    </border>
    <border>
      <left style="thick">
        <color rgb="FF0000FF"/>
      </left>
      <right style="thin">
        <color rgb="FF000000"/>
      </right>
      <top style="thin">
        <color rgb="FF000000"/>
      </top>
      <bottom style="thick">
        <color rgb="FF0000F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FF"/>
      </bottom>
    </border>
    <border>
      <left style="thin">
        <color rgb="FF000000"/>
      </left>
      <right style="thick">
        <color rgb="FF0000FF"/>
      </right>
      <top style="thin">
        <color rgb="FF000000"/>
      </top>
      <bottom style="thick">
        <color rgb="FF0000FF"/>
      </bottom>
    </border>
  </borders>
  <cellStyleXfs count="1">
    <xf borderId="0" fillId="0" fontId="0" numFmtId="0" applyAlignment="1" applyFont="1"/>
  </cellStyleXfs>
  <cellXfs count="5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1" numFmtId="0" xfId="0" applyAlignment="1" applyFont="1">
      <alignment horizontal="center" readingOrder="0" vertical="center"/>
    </xf>
    <xf borderId="0" fillId="0" fontId="1" numFmtId="10" xfId="0" applyAlignment="1" applyFont="1" applyNumberFormat="1">
      <alignment horizontal="center" readingOrder="0" vertical="center"/>
    </xf>
    <xf borderId="1" fillId="2" fontId="3" numFmtId="0" xfId="0" applyAlignment="1" applyBorder="1" applyFill="1" applyFont="1">
      <alignment horizontal="center" readingOrder="0" vertical="center"/>
    </xf>
    <xf borderId="2" fillId="0" fontId="4" numFmtId="0" xfId="0" applyBorder="1" applyFont="1"/>
    <xf borderId="3" fillId="0" fontId="4" numFmtId="0" xfId="0" applyBorder="1" applyFont="1"/>
    <xf borderId="4" fillId="2" fontId="1" numFmtId="0" xfId="0" applyAlignment="1" applyBorder="1" applyFont="1">
      <alignment horizontal="center" readingOrder="0" vertical="center"/>
    </xf>
    <xf borderId="5" fillId="0" fontId="1" numFmtId="10" xfId="0" applyAlignment="1" applyBorder="1" applyFont="1" applyNumberFormat="1">
      <alignment horizontal="center" readingOrder="0" vertical="center"/>
    </xf>
    <xf borderId="0" fillId="0" fontId="2" numFmtId="0" xfId="0" applyAlignment="1" applyFont="1">
      <alignment horizontal="center" vertical="center"/>
    </xf>
    <xf borderId="6" fillId="0" fontId="1" numFmtId="0" xfId="0" applyAlignment="1" applyBorder="1" applyFont="1">
      <alignment horizontal="center" vertical="center"/>
    </xf>
    <xf borderId="7" fillId="3" fontId="5" numFmtId="0" xfId="0" applyAlignment="1" applyBorder="1" applyFill="1" applyFont="1">
      <alignment horizontal="center" vertical="center"/>
    </xf>
    <xf borderId="8" fillId="4" fontId="5" numFmtId="0" xfId="0" applyAlignment="1" applyBorder="1" applyFill="1" applyFont="1">
      <alignment horizontal="center" vertical="center"/>
    </xf>
    <xf borderId="9" fillId="0" fontId="4" numFmtId="0" xfId="0" applyBorder="1" applyFont="1"/>
    <xf borderId="10" fillId="0" fontId="4" numFmtId="0" xfId="0" applyBorder="1" applyFont="1"/>
    <xf borderId="11" fillId="0" fontId="1" numFmtId="0" xfId="0" applyAlignment="1" applyBorder="1" applyFont="1">
      <alignment horizontal="center" vertical="center"/>
    </xf>
    <xf borderId="12" fillId="3" fontId="2" numFmtId="0" xfId="0" applyAlignment="1" applyBorder="1" applyFont="1">
      <alignment horizontal="center" readingOrder="0" vertical="center"/>
    </xf>
    <xf borderId="12" fillId="4" fontId="2" numFmtId="0" xfId="0" applyAlignment="1" applyBorder="1" applyFont="1">
      <alignment horizontal="center" readingOrder="0" vertical="center"/>
    </xf>
    <xf borderId="12" fillId="4" fontId="2" numFmtId="0" xfId="0" applyAlignment="1" applyBorder="1" applyFont="1">
      <alignment horizontal="center" vertical="center"/>
    </xf>
    <xf borderId="13" fillId="4" fontId="2" numFmtId="0" xfId="0" applyAlignment="1" applyBorder="1" applyFont="1">
      <alignment horizontal="center" vertical="center"/>
    </xf>
    <xf borderId="14" fillId="2" fontId="2" numFmtId="0" xfId="0" applyAlignment="1" applyBorder="1" applyFont="1">
      <alignment horizontal="center" vertical="center"/>
    </xf>
    <xf borderId="11" fillId="0" fontId="2" numFmtId="0" xfId="0" applyAlignment="1" applyBorder="1" applyFont="1">
      <alignment horizontal="center" vertical="center"/>
    </xf>
    <xf borderId="12" fillId="0" fontId="1" numFmtId="1" xfId="0" applyAlignment="1" applyBorder="1" applyFont="1" applyNumberFormat="1">
      <alignment horizontal="center" readingOrder="0" vertical="center"/>
    </xf>
    <xf borderId="15" fillId="0" fontId="1" numFmtId="1" xfId="0" applyAlignment="1" applyBorder="1" applyFont="1" applyNumberFormat="1">
      <alignment horizontal="center" readingOrder="0" vertical="center"/>
    </xf>
    <xf borderId="13" fillId="0" fontId="1" numFmtId="1" xfId="0" applyAlignment="1" applyBorder="1" applyFont="1" applyNumberFormat="1">
      <alignment horizontal="center" readingOrder="0" vertical="center"/>
    </xf>
    <xf borderId="0" fillId="0" fontId="1" numFmtId="0" xfId="0" applyAlignment="1" applyFont="1">
      <alignment horizontal="center" readingOrder="0" vertical="center"/>
    </xf>
    <xf borderId="16" fillId="0" fontId="6" numFmtId="0" xfId="0" applyAlignment="1" applyBorder="1" applyFont="1">
      <alignment horizontal="center" readingOrder="0" vertical="center"/>
    </xf>
    <xf borderId="0" fillId="0" fontId="7" numFmtId="0" xfId="0" applyAlignment="1" applyFont="1">
      <alignment horizontal="center" vertical="center"/>
    </xf>
    <xf borderId="11" fillId="0" fontId="2" numFmtId="0" xfId="0" applyAlignment="1" applyBorder="1" applyFont="1">
      <alignment horizontal="center" readingOrder="0" vertical="center"/>
    </xf>
    <xf borderId="12" fillId="0" fontId="1" numFmtId="0" xfId="0" applyAlignment="1" applyBorder="1" applyFont="1">
      <alignment horizontal="center" vertical="center"/>
    </xf>
    <xf borderId="12" fillId="0" fontId="1" numFmtId="10" xfId="0" applyAlignment="1" applyBorder="1" applyFont="1" applyNumberFormat="1">
      <alignment horizontal="center" readingOrder="0" vertical="center"/>
    </xf>
    <xf borderId="13" fillId="0" fontId="1" numFmtId="10" xfId="0" applyAlignment="1" applyBorder="1" applyFont="1" applyNumberFormat="1">
      <alignment horizontal="center" readingOrder="0" vertical="center"/>
    </xf>
    <xf borderId="16" fillId="0" fontId="1" numFmtId="0" xfId="0" applyAlignment="1" applyBorder="1" applyFont="1">
      <alignment horizontal="center" readingOrder="0" vertical="center"/>
    </xf>
    <xf borderId="12" fillId="0" fontId="1" numFmtId="4" xfId="0" applyAlignment="1" applyBorder="1" applyFont="1" applyNumberFormat="1">
      <alignment horizontal="center" readingOrder="0" vertical="center"/>
    </xf>
    <xf borderId="13" fillId="0" fontId="1" numFmtId="4" xfId="0" applyAlignment="1" applyBorder="1" applyFont="1" applyNumberFormat="1">
      <alignment horizontal="center" readingOrder="0" vertical="center"/>
    </xf>
    <xf borderId="12" fillId="0" fontId="1" numFmtId="1" xfId="0" applyAlignment="1" applyBorder="1" applyFont="1" applyNumberFormat="1">
      <alignment horizontal="center" vertical="center"/>
    </xf>
    <xf borderId="13" fillId="0" fontId="1" numFmtId="1" xfId="0" applyAlignment="1" applyBorder="1" applyFont="1" applyNumberFormat="1">
      <alignment horizontal="center" vertical="center"/>
    </xf>
    <xf borderId="12" fillId="0" fontId="1" numFmtId="3" xfId="0" applyAlignment="1" applyBorder="1" applyFont="1" applyNumberFormat="1">
      <alignment horizontal="center" readingOrder="0" vertical="center"/>
    </xf>
    <xf borderId="12" fillId="0" fontId="1" numFmtId="164" xfId="0" applyAlignment="1" applyBorder="1" applyFont="1" applyNumberFormat="1">
      <alignment horizontal="center" readingOrder="0" vertical="center"/>
    </xf>
    <xf borderId="13" fillId="0" fontId="1" numFmtId="164" xfId="0" applyAlignment="1" applyBorder="1" applyFont="1" applyNumberFormat="1">
      <alignment horizontal="center" readingOrder="0" vertical="center"/>
    </xf>
    <xf borderId="16" fillId="0" fontId="1" numFmtId="0" xfId="0" applyAlignment="1" applyBorder="1" applyFont="1">
      <alignment horizontal="center" readingOrder="0" vertical="center"/>
    </xf>
    <xf borderId="12" fillId="0" fontId="1" numFmtId="9" xfId="0" applyAlignment="1" applyBorder="1" applyFont="1" applyNumberFormat="1">
      <alignment horizontal="center" readingOrder="0" vertical="center"/>
    </xf>
    <xf borderId="13" fillId="0" fontId="1" numFmtId="9" xfId="0" applyAlignment="1" applyBorder="1" applyFont="1" applyNumberFormat="1">
      <alignment horizontal="center" readingOrder="0" vertical="center"/>
    </xf>
    <xf borderId="17" fillId="0" fontId="8" numFmtId="164" xfId="0" applyAlignment="1" applyBorder="1" applyFont="1" applyNumberFormat="1">
      <alignment horizontal="center" readingOrder="0" shrinkToFit="0" vertical="center" wrapText="0"/>
    </xf>
    <xf borderId="12" fillId="0" fontId="1" numFmtId="164" xfId="0" applyAlignment="1" applyBorder="1" applyFont="1" applyNumberFormat="1">
      <alignment horizontal="center" vertical="center"/>
    </xf>
    <xf borderId="13" fillId="0" fontId="1" numFmtId="164" xfId="0" applyAlignment="1" applyBorder="1" applyFont="1" applyNumberFormat="1">
      <alignment horizontal="center" vertical="center"/>
    </xf>
    <xf borderId="16" fillId="0" fontId="1" numFmtId="0" xfId="0" applyAlignment="1" applyBorder="1" applyFont="1">
      <alignment horizontal="center" vertical="center"/>
    </xf>
    <xf borderId="12" fillId="0" fontId="8" numFmtId="10" xfId="0" applyAlignment="1" applyBorder="1" applyFont="1" applyNumberFormat="1">
      <alignment horizontal="center" readingOrder="0" shrinkToFit="0" vertical="center" wrapText="0"/>
    </xf>
    <xf borderId="12" fillId="0" fontId="1" numFmtId="10" xfId="0" applyAlignment="1" applyBorder="1" applyFont="1" applyNumberFormat="1">
      <alignment horizontal="center" vertical="center"/>
    </xf>
    <xf borderId="13" fillId="0" fontId="1" numFmtId="10" xfId="0" applyAlignment="1" applyBorder="1" applyFont="1" applyNumberFormat="1">
      <alignment horizontal="center" vertical="center"/>
    </xf>
    <xf borderId="18" fillId="0" fontId="1" numFmtId="0" xfId="0" applyAlignment="1" applyBorder="1" applyFont="1">
      <alignment horizontal="center" readingOrder="0" vertical="center"/>
    </xf>
    <xf borderId="0" fillId="0" fontId="9" numFmtId="0" xfId="0" applyAlignment="1" applyFont="1">
      <alignment horizontal="center" readingOrder="0" vertical="center"/>
    </xf>
    <xf borderId="13" fillId="0" fontId="1" numFmtId="0" xfId="0" applyAlignment="1" applyBorder="1" applyFont="1">
      <alignment horizontal="center" vertical="center"/>
    </xf>
    <xf borderId="12" fillId="0" fontId="1" numFmtId="165" xfId="0" applyAlignment="1" applyBorder="1" applyFont="1" applyNumberFormat="1">
      <alignment horizontal="center" vertical="center"/>
    </xf>
    <xf borderId="19" fillId="0" fontId="2" numFmtId="0" xfId="0" applyAlignment="1" applyBorder="1" applyFont="1">
      <alignment horizontal="center" readingOrder="0" vertical="center"/>
    </xf>
    <xf borderId="20" fillId="0" fontId="1" numFmtId="10" xfId="0" applyAlignment="1" applyBorder="1" applyFont="1" applyNumberFormat="1">
      <alignment horizontal="center" vertical="center"/>
    </xf>
    <xf borderId="20" fillId="0" fontId="1" numFmtId="0" xfId="0" applyAlignment="1" applyBorder="1" applyFont="1">
      <alignment horizontal="center" vertical="center"/>
    </xf>
    <xf borderId="21" fillId="0" fontId="1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www.statista.com/outlook/dmo/digital-media/video-on-demand/video-streaming-svod/worldwide" TargetMode="External"/><Relationship Id="rId3" Type="http://schemas.openxmlformats.org/officeDocument/2006/relationships/hyperlink" Target="https://livepeer.studio/pricing" TargetMode="External"/><Relationship Id="rId4" Type="http://schemas.openxmlformats.org/officeDocument/2006/relationships/drawing" Target="../drawings/drawing1.xml"/><Relationship Id="rId5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13"/>
    <col customWidth="1" min="2" max="2" width="9.25"/>
    <col customWidth="1" min="3" max="3" width="4.63"/>
    <col customWidth="1" min="4" max="4" width="26.63"/>
    <col customWidth="1" min="12" max="12" width="7.13"/>
    <col customWidth="1" min="13" max="13" width="59.5"/>
    <col customWidth="1" min="17" max="17" width="37.25"/>
  </cols>
  <sheetData>
    <row r="1">
      <c r="A1" s="1"/>
      <c r="B1" s="1"/>
      <c r="C1" s="1"/>
      <c r="D1" s="1"/>
      <c r="E1" s="1"/>
      <c r="F1" s="1"/>
      <c r="G1" s="2"/>
      <c r="H1" s="2"/>
      <c r="I1" s="2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/>
      <c r="B2" s="4"/>
      <c r="C2" s="1"/>
      <c r="D2" s="5" t="s">
        <v>0</v>
      </c>
      <c r="E2" s="6"/>
      <c r="F2" s="6"/>
      <c r="G2" s="6"/>
      <c r="H2" s="6"/>
      <c r="I2" s="6"/>
      <c r="J2" s="6"/>
      <c r="K2" s="7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8" t="s">
        <v>1</v>
      </c>
      <c r="B3" s="9">
        <v>0.086</v>
      </c>
      <c r="C3" s="10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1"/>
      <c r="D4" s="11"/>
      <c r="E4" s="12" t="s">
        <v>2</v>
      </c>
      <c r="F4" s="13" t="s">
        <v>3</v>
      </c>
      <c r="G4" s="14"/>
      <c r="H4" s="14"/>
      <c r="I4" s="14"/>
      <c r="J4" s="14"/>
      <c r="K4" s="15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1"/>
      <c r="D5" s="16"/>
      <c r="E5" s="17">
        <v>2023.0</v>
      </c>
      <c r="F5" s="18">
        <v>2024.0</v>
      </c>
      <c r="G5" s="19">
        <f t="shared" ref="G5:J5" si="1">F5+1</f>
        <v>2025</v>
      </c>
      <c r="H5" s="19">
        <f t="shared" si="1"/>
        <v>2026</v>
      </c>
      <c r="I5" s="19">
        <f t="shared" si="1"/>
        <v>2027</v>
      </c>
      <c r="J5" s="19">
        <f t="shared" si="1"/>
        <v>2028</v>
      </c>
      <c r="K5" s="20">
        <v>2028.0</v>
      </c>
      <c r="L5" s="10"/>
      <c r="M5" s="21" t="s">
        <v>4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1"/>
      <c r="D6" s="22" t="s">
        <v>5</v>
      </c>
      <c r="E6" s="23">
        <v>7218.0</v>
      </c>
      <c r="F6" s="24">
        <v>8373.0</v>
      </c>
      <c r="G6" s="24">
        <v>9712.0</v>
      </c>
      <c r="H6" s="24">
        <v>11266.0</v>
      </c>
      <c r="I6" s="24">
        <v>13069.0</v>
      </c>
      <c r="J6" s="24">
        <v>15160.0</v>
      </c>
      <c r="K6" s="25">
        <v>17585.0</v>
      </c>
      <c r="L6" s="26"/>
      <c r="M6" s="27" t="s">
        <v>6</v>
      </c>
      <c r="N6" s="28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1"/>
      <c r="D7" s="29"/>
      <c r="E7" s="30"/>
      <c r="F7" s="31"/>
      <c r="G7" s="31"/>
      <c r="H7" s="31"/>
      <c r="I7" s="31"/>
      <c r="J7" s="31"/>
      <c r="K7" s="32"/>
      <c r="L7" s="26"/>
      <c r="M7" s="33" t="s">
        <v>7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29" t="s">
        <v>8</v>
      </c>
      <c r="E8" s="31">
        <v>0.03</v>
      </c>
      <c r="F8" s="31">
        <v>0.02</v>
      </c>
      <c r="G8" s="31">
        <v>0.018</v>
      </c>
      <c r="H8" s="31">
        <v>0.017</v>
      </c>
      <c r="I8" s="31">
        <v>0.015</v>
      </c>
      <c r="J8" s="31">
        <v>0.014</v>
      </c>
      <c r="K8" s="32">
        <v>0.0123</v>
      </c>
      <c r="L8" s="26"/>
      <c r="M8" s="33" t="s">
        <v>9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/>
      <c r="D9" s="29" t="s">
        <v>10</v>
      </c>
      <c r="E9" s="34"/>
      <c r="F9" s="34">
        <f t="shared" ref="F9:K9" si="2">-F8*F12</f>
        <v>-14.40156</v>
      </c>
      <c r="G9" s="34">
        <f t="shared" si="2"/>
        <v>-15.034176</v>
      </c>
      <c r="H9" s="34">
        <f t="shared" si="2"/>
        <v>-16.470892</v>
      </c>
      <c r="I9" s="34">
        <f t="shared" si="2"/>
        <v>-16.85901</v>
      </c>
      <c r="J9" s="34">
        <f t="shared" si="2"/>
        <v>-18.25264</v>
      </c>
      <c r="K9" s="35">
        <f t="shared" si="2"/>
        <v>-18.601413</v>
      </c>
      <c r="L9" s="26"/>
      <c r="M9" s="33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29" t="s">
        <v>11</v>
      </c>
      <c r="E10" s="34"/>
      <c r="F10" s="34">
        <f t="shared" ref="F10:K10" si="3">-F6*7.5%</f>
        <v>-627.975</v>
      </c>
      <c r="G10" s="34">
        <f t="shared" si="3"/>
        <v>-728.4</v>
      </c>
      <c r="H10" s="34">
        <f t="shared" si="3"/>
        <v>-844.95</v>
      </c>
      <c r="I10" s="34">
        <f t="shared" si="3"/>
        <v>-980.175</v>
      </c>
      <c r="J10" s="34">
        <f t="shared" si="3"/>
        <v>-1137</v>
      </c>
      <c r="K10" s="35">
        <f t="shared" si="3"/>
        <v>-1318.875</v>
      </c>
      <c r="L10" s="26"/>
      <c r="M10" s="27" t="s">
        <v>12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29"/>
      <c r="E11" s="34"/>
      <c r="F11" s="36"/>
      <c r="G11" s="36"/>
      <c r="H11" s="36"/>
      <c r="I11" s="36"/>
      <c r="J11" s="36"/>
      <c r="K11" s="37"/>
      <c r="L11" s="26"/>
      <c r="M11" s="33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29" t="s">
        <v>13</v>
      </c>
      <c r="E12" s="36"/>
      <c r="F12" s="36">
        <f t="shared" ref="F12:K12" si="4">F6*$B$3</f>
        <v>720.078</v>
      </c>
      <c r="G12" s="36">
        <f t="shared" si="4"/>
        <v>835.232</v>
      </c>
      <c r="H12" s="36">
        <f t="shared" si="4"/>
        <v>968.876</v>
      </c>
      <c r="I12" s="36">
        <f t="shared" si="4"/>
        <v>1123.934</v>
      </c>
      <c r="J12" s="36">
        <f t="shared" si="4"/>
        <v>1303.76</v>
      </c>
      <c r="K12" s="37">
        <f t="shared" si="4"/>
        <v>1512.31</v>
      </c>
      <c r="L12" s="26"/>
      <c r="M12" s="33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22" t="s">
        <v>14</v>
      </c>
      <c r="E13" s="36"/>
      <c r="F13" s="36">
        <f t="shared" ref="F13:K13" si="5">sum(F9:F12)</f>
        <v>77.70144</v>
      </c>
      <c r="G13" s="36">
        <f t="shared" si="5"/>
        <v>91.797824</v>
      </c>
      <c r="H13" s="36">
        <f t="shared" si="5"/>
        <v>107.455108</v>
      </c>
      <c r="I13" s="36">
        <f t="shared" si="5"/>
        <v>126.89999</v>
      </c>
      <c r="J13" s="36">
        <f t="shared" si="5"/>
        <v>148.50736</v>
      </c>
      <c r="K13" s="37">
        <f t="shared" si="5"/>
        <v>174.833587</v>
      </c>
      <c r="L13" s="26"/>
      <c r="M13" s="33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29" t="s">
        <v>15</v>
      </c>
      <c r="E14" s="38">
        <v>5.0</v>
      </c>
      <c r="F14" s="39">
        <f t="shared" ref="F14:K14" si="6">E14+(E14*F15)</f>
        <v>3.5</v>
      </c>
      <c r="G14" s="39">
        <f t="shared" si="6"/>
        <v>2.38</v>
      </c>
      <c r="H14" s="39">
        <f t="shared" si="6"/>
        <v>1.666</v>
      </c>
      <c r="I14" s="39">
        <f t="shared" si="6"/>
        <v>1.2495</v>
      </c>
      <c r="J14" s="39">
        <f t="shared" si="6"/>
        <v>0.9996</v>
      </c>
      <c r="K14" s="40">
        <f t="shared" si="6"/>
        <v>0.84966</v>
      </c>
      <c r="L14" s="3"/>
      <c r="M14" s="4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29" t="s">
        <v>16</v>
      </c>
      <c r="E15" s="38"/>
      <c r="F15" s="42">
        <v>-0.3</v>
      </c>
      <c r="G15" s="42">
        <v>-0.32</v>
      </c>
      <c r="H15" s="42">
        <v>-0.3</v>
      </c>
      <c r="I15" s="42">
        <v>-0.25</v>
      </c>
      <c r="J15" s="42">
        <v>-0.2</v>
      </c>
      <c r="K15" s="43">
        <v>-0.15</v>
      </c>
      <c r="L15" s="3" t="s">
        <v>17</v>
      </c>
      <c r="M15" s="41" t="s">
        <v>18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22" t="s">
        <v>19</v>
      </c>
      <c r="E16" s="44"/>
      <c r="F16" s="45">
        <f t="shared" ref="F16:K16" si="7">F12*F17</f>
        <v>65.0230434</v>
      </c>
      <c r="G16" s="45">
        <f t="shared" si="7"/>
        <v>75.4214496</v>
      </c>
      <c r="H16" s="45">
        <f t="shared" si="7"/>
        <v>87.4895028</v>
      </c>
      <c r="I16" s="45">
        <f t="shared" si="7"/>
        <v>101.4912402</v>
      </c>
      <c r="J16" s="45">
        <f t="shared" si="7"/>
        <v>117.729528</v>
      </c>
      <c r="K16" s="46">
        <f t="shared" si="7"/>
        <v>136.561593</v>
      </c>
      <c r="L16" s="1"/>
      <c r="M16" s="41" t="s">
        <v>20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29" t="s">
        <v>21</v>
      </c>
      <c r="E17" s="42"/>
      <c r="F17" s="31">
        <v>0.0903</v>
      </c>
      <c r="G17" s="31">
        <v>0.0903</v>
      </c>
      <c r="H17" s="31">
        <v>0.0903</v>
      </c>
      <c r="I17" s="31">
        <v>0.0903</v>
      </c>
      <c r="J17" s="31">
        <v>0.0903</v>
      </c>
      <c r="K17" s="32">
        <v>0.0903</v>
      </c>
      <c r="L17" s="1"/>
      <c r="M17" s="47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22" t="s">
        <v>22</v>
      </c>
      <c r="E18" s="48">
        <v>0.1132</v>
      </c>
      <c r="F18" s="49">
        <f t="shared" ref="F18:K18" si="8">E18</f>
        <v>0.1132</v>
      </c>
      <c r="G18" s="49">
        <f t="shared" si="8"/>
        <v>0.1132</v>
      </c>
      <c r="H18" s="49">
        <f t="shared" si="8"/>
        <v>0.1132</v>
      </c>
      <c r="I18" s="49">
        <f t="shared" si="8"/>
        <v>0.1132</v>
      </c>
      <c r="J18" s="49">
        <f t="shared" si="8"/>
        <v>0.1132</v>
      </c>
      <c r="K18" s="50">
        <f t="shared" si="8"/>
        <v>0.1132</v>
      </c>
      <c r="L18" s="3"/>
      <c r="M18" s="51" t="s">
        <v>23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22" t="s">
        <v>24</v>
      </c>
      <c r="E19" s="45"/>
      <c r="F19" s="45">
        <f t="shared" ref="F19:K19" si="9">F13*(1-F18)</f>
        <v>68.90563699</v>
      </c>
      <c r="G19" s="45">
        <f t="shared" si="9"/>
        <v>81.40631032</v>
      </c>
      <c r="H19" s="45">
        <f t="shared" si="9"/>
        <v>95.29118977</v>
      </c>
      <c r="I19" s="45">
        <f t="shared" si="9"/>
        <v>112.5349111</v>
      </c>
      <c r="J19" s="45">
        <f t="shared" si="9"/>
        <v>131.6963268</v>
      </c>
      <c r="K19" s="46">
        <f t="shared" si="9"/>
        <v>155.042425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22" t="s">
        <v>25</v>
      </c>
      <c r="E20" s="45">
        <f t="shared" ref="E20:K20" si="10">E19-E14-E16</f>
        <v>-5</v>
      </c>
      <c r="F20" s="45">
        <f t="shared" si="10"/>
        <v>0.382593592</v>
      </c>
      <c r="G20" s="45">
        <f t="shared" si="10"/>
        <v>3.604860723</v>
      </c>
      <c r="H20" s="45">
        <f t="shared" si="10"/>
        <v>6.135686974</v>
      </c>
      <c r="I20" s="45">
        <f t="shared" si="10"/>
        <v>9.794170932</v>
      </c>
      <c r="J20" s="45">
        <f t="shared" si="10"/>
        <v>12.96719885</v>
      </c>
      <c r="K20" s="46">
        <f t="shared" si="10"/>
        <v>17.63117195</v>
      </c>
      <c r="L20" s="52"/>
      <c r="M20" s="52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6"/>
      <c r="E21" s="30"/>
      <c r="F21" s="30"/>
      <c r="G21" s="30"/>
      <c r="H21" s="30"/>
      <c r="I21" s="30"/>
      <c r="J21" s="30"/>
      <c r="K21" s="53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29" t="s">
        <v>26</v>
      </c>
      <c r="E22" s="54">
        <f t="array" ref="E22">npv(E23,F20:K20)+E20</f>
        <v>28.77764103</v>
      </c>
      <c r="F22" s="30"/>
      <c r="G22" s="30"/>
      <c r="H22" s="30"/>
      <c r="I22" s="30"/>
      <c r="J22" s="30"/>
      <c r="K22" s="53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22" t="s">
        <v>27</v>
      </c>
      <c r="E23" s="31">
        <v>0.0916</v>
      </c>
      <c r="F23" s="30"/>
      <c r="G23" s="30"/>
      <c r="H23" s="30"/>
      <c r="I23" s="30"/>
      <c r="J23" s="30"/>
      <c r="K23" s="53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55" t="s">
        <v>28</v>
      </c>
      <c r="E24" s="56">
        <f>irr(E20:K20)</f>
        <v>0.7488957924</v>
      </c>
      <c r="F24" s="57"/>
      <c r="G24" s="57"/>
      <c r="H24" s="57"/>
      <c r="I24" s="57"/>
      <c r="J24" s="57"/>
      <c r="K24" s="58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</sheetData>
  <mergeCells count="2">
    <mergeCell ref="F4:K4"/>
    <mergeCell ref="D2:K2"/>
  </mergeCells>
  <hyperlinks>
    <hyperlink r:id="rId2" ref="M6"/>
    <hyperlink r:id="rId3" ref="M10"/>
  </hyperlinks>
  <drawing r:id="rId4"/>
  <legacyDrawing r:id="rId5"/>
</worksheet>
</file>