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tabRatio="993" firstSheet="3" activeTab="3"/>
  </bookViews>
  <sheets>
    <sheet name="Title" sheetId="2" r:id="rId1"/>
    <sheet name="ClotQuant2-BD" sheetId="1" r:id="rId2"/>
    <sheet name="Connection" sheetId="59" r:id="rId3"/>
    <sheet name="Index" sheetId="3" r:id="rId4"/>
    <sheet name="Test Setup" sheetId="4" r:id="rId5"/>
    <sheet name="Design History" sheetId="5" r:id="rId6"/>
    <sheet name="Visual Inspection" sheetId="6" r:id="rId7"/>
    <sheet name="Impedance Measurement" sheetId="7" r:id="rId8"/>
    <sheet name="Supply Rails" sheetId="8" r:id="rId9"/>
    <sheet name="Sheet1" sheetId="19" state="hidden" r:id="rId10"/>
    <sheet name="SWD LED CODE FLASH" sheetId="42" r:id="rId11"/>
    <sheet name="Temprature Sensor" sheetId="43" r:id="rId12"/>
    <sheet name="Display Test" sheetId="44" r:id="rId13"/>
    <sheet name="Pipette" sheetId="45" r:id="rId14"/>
    <sheet name="Wifi module " sheetId="46" r:id="rId15"/>
    <sheet name="BLE" sheetId="47" r:id="rId16"/>
    <sheet name="USB OTG1 Test" sheetId="18" r:id="rId17"/>
    <sheet name="USB OTG2 Test" sheetId="28" r:id="rId18"/>
    <sheet name="RFID" sheetId="48" r:id="rId19"/>
    <sheet name="Printer" sheetId="49" r:id="rId20"/>
    <sheet name="Ethernet" sheetId="16" r:id="rId21"/>
    <sheet name="Heater " sheetId="50" r:id="rId22"/>
    <sheet name="SDRAM" sheetId="40" r:id="rId23"/>
    <sheet name="QSPI Flash" sheetId="15" r:id="rId24"/>
    <sheet name="ADC" sheetId="51" r:id="rId25"/>
    <sheet name="IR LED test " sheetId="56" r:id="rId26"/>
    <sheet name="RS232" sheetId="41" r:id="rId27"/>
    <sheet name="BUZZER" sheetId="55" r:id="rId28"/>
    <sheet name="FAN" sheetId="58" r:id="rId29"/>
    <sheet name="RTC" sheetId="57" r:id="rId30"/>
    <sheet name="Encryption IC" sheetId="61" r:id="rId31"/>
    <sheet name="J11" sheetId="60" r:id="rId32"/>
  </sheets>
  <definedNames>
    <definedName name="_xlnm.Print_Area" localSheetId="3">Index!$A$1:$N$15</definedName>
    <definedName name="_xlnm.Print_Area" localSheetId="4">'Test Setup'!$A$1:$M$18</definedName>
    <definedName name="_xlnm.Print_Area" localSheetId="0">Title!$A$1:$O$18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96526CFEDAF4D1C933510E39AFAE41B" descr="20241213_MERIL SYS BD.drawi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4230" y="372110"/>
          <a:ext cx="9762490" cy="10211435"/>
        </a:xfrm>
        <a:prstGeom prst="rect">
          <a:avLst/>
        </a:prstGeom>
      </xdr:spPr>
    </xdr:pic>
  </etc:cellImage>
  <etc:cellImage>
    <xdr:pic>
      <xdr:nvPicPr>
        <xdr:cNvPr id="3" name="ID_3D7D83ABAF524CD7902A430F61513E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19800" y="3105785"/>
          <a:ext cx="2549525" cy="1788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33C4A193FD84952A980861C4B8DD1E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88050" y="4792980"/>
          <a:ext cx="1327150" cy="1657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EBB852DB0E64F47A31FCCD3BA83C50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22420" y="7320280"/>
          <a:ext cx="3405505" cy="18357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6C71ADB2F4B54669AAB6CDA90E22D5E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65575" y="10256520"/>
          <a:ext cx="6318250" cy="3536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15AA6EA26C844EA921F8A9D1FD768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17950" y="11601450"/>
          <a:ext cx="4457700" cy="353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D4699378D1894BA9A734C03AB5522D9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06850" y="14481175"/>
          <a:ext cx="4825365" cy="25920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5B0F0D79556480C80A48C8E5C526F3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822950" y="19359880"/>
          <a:ext cx="2896235" cy="14560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6814CA93F8A4A6EB7B8966FDEEAB2C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886450" y="21109305"/>
          <a:ext cx="2926080" cy="1097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CCDD50D8DFA7414B8FC61639EEC8334D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848350" y="22595205"/>
          <a:ext cx="2844165" cy="1069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F80A23843E8A457D88D02E5FDAAE51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918200" y="24944705"/>
          <a:ext cx="2780030" cy="16325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432AC574255D480B9AFDCD0517F381C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923915" y="16242665"/>
          <a:ext cx="2248535" cy="14154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CE9C7081A13D489C8D551AC7DBD39CD9" descr="2025-03-18_HEATER_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949700" y="6479540"/>
          <a:ext cx="3390900" cy="819150"/>
        </a:xfrm>
        <a:prstGeom prst="rect">
          <a:avLst/>
        </a:prstGeom>
      </xdr:spPr>
    </xdr:pic>
  </etc:cellImage>
  <etc:cellImage>
    <xdr:pic>
      <xdr:nvPicPr>
        <xdr:cNvPr id="30" name="ID_623C35EBAB42466297410B738AE4BB87" descr="2025-03-18_DISPLAY_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403600" y="6979285"/>
          <a:ext cx="7200900" cy="2172335"/>
        </a:xfrm>
        <a:prstGeom prst="rect">
          <a:avLst/>
        </a:prstGeom>
      </xdr:spPr>
    </xdr:pic>
  </etc:cellImage>
  <etc:cellImage>
    <xdr:pic>
      <xdr:nvPicPr>
        <xdr:cNvPr id="31" name="ID_EA26FC03F4E64C6F85204D371C27E2A8" descr="2025-03-18_Display_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863850" y="5442585"/>
          <a:ext cx="7181850" cy="2571750"/>
        </a:xfrm>
        <a:prstGeom prst="rect">
          <a:avLst/>
        </a:prstGeom>
      </xdr:spPr>
    </xdr:pic>
  </etc:cellImage>
  <etc:cellImage>
    <xdr:pic>
      <xdr:nvPicPr>
        <xdr:cNvPr id="32" name="ID_86505F2351A246D3BAF4F5D8FD255048" descr="2025-03-18_SWD_LED_CODE_UPLOADED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146550" y="5225415"/>
          <a:ext cx="7775575" cy="2249805"/>
        </a:xfrm>
        <a:prstGeom prst="rect">
          <a:avLst/>
        </a:prstGeom>
      </xdr:spPr>
    </xdr:pic>
  </etc:cellImage>
  <etc:cellImage>
    <xdr:pic>
      <xdr:nvPicPr>
        <xdr:cNvPr id="33" name="ID_8F1594E4AAD24941899BB833EC9D8FB8" descr="2025-03-18_BLE_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133850" y="5708650"/>
          <a:ext cx="6473825" cy="1601470"/>
        </a:xfrm>
        <a:prstGeom prst="rect">
          <a:avLst/>
        </a:prstGeom>
      </xdr:spPr>
    </xdr:pic>
  </etc:cellImage>
  <etc:cellImage>
    <xdr:pic>
      <xdr:nvPicPr>
        <xdr:cNvPr id="37" name="ID_4B1A2B51068045A99380799A600DE1D0" descr="2025-03-18_Wifi_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14165" y="5368290"/>
          <a:ext cx="4369435" cy="1861185"/>
        </a:xfrm>
        <a:prstGeom prst="rect">
          <a:avLst/>
        </a:prstGeom>
      </xdr:spPr>
    </xdr:pic>
  </etc:cellImage>
  <etc:cellImage>
    <xdr:pic>
      <xdr:nvPicPr>
        <xdr:cNvPr id="40" name="ID_A5086C6C0E8B4D93850002E4F166A2C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26000" y="7151370"/>
          <a:ext cx="1879600" cy="1263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B055495C3FDC43AD916990FEA161AC12" descr="Screenshot 2025-03-18_DHCP_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422650" y="4879975"/>
          <a:ext cx="2886075" cy="1851025"/>
        </a:xfrm>
        <a:prstGeom prst="rect">
          <a:avLst/>
        </a:prstGeom>
      </xdr:spPr>
    </xdr:pic>
  </etc:cellImage>
  <etc:cellImage>
    <xdr:pic>
      <xdr:nvPicPr>
        <xdr:cNvPr id="44" name="ID_6E23CEE7991247E88E3ACEC285030820" descr="2025-03-18_DHCP_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581400" y="5927725"/>
          <a:ext cx="5257800" cy="2692400"/>
        </a:xfrm>
        <a:prstGeom prst="rect">
          <a:avLst/>
        </a:prstGeom>
      </xdr:spPr>
    </xdr:pic>
  </etc:cellImage>
  <etc:cellImage>
    <xdr:pic>
      <xdr:nvPicPr>
        <xdr:cNvPr id="45" name="ID_3158C83935BC49309808493199235372" descr="2025-03-18_STATIC_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835400" y="6773545"/>
          <a:ext cx="5194300" cy="1979930"/>
        </a:xfrm>
        <a:prstGeom prst="rect">
          <a:avLst/>
        </a:prstGeom>
      </xdr:spPr>
    </xdr:pic>
  </etc:cellImage>
  <etc:cellImage>
    <xdr:pic>
      <xdr:nvPicPr>
        <xdr:cNvPr id="46" name="ID_F23CB39EAE30448CBDFEEA7409904D80" descr="2025-03-18_RS23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260850" y="6017260"/>
          <a:ext cx="5908675" cy="1840865"/>
        </a:xfrm>
        <a:prstGeom prst="rect">
          <a:avLst/>
        </a:prstGeom>
      </xdr:spPr>
    </xdr:pic>
  </etc:cellImage>
  <etc:cellImage>
    <xdr:pic>
      <xdr:nvPicPr>
        <xdr:cNvPr id="51" name="ID_53C63F431F8E450DB66412877B6165A9" descr="5Vv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463550" y="11971020"/>
          <a:ext cx="4526280" cy="4290695"/>
        </a:xfrm>
        <a:prstGeom prst="rect">
          <a:avLst/>
        </a:prstGeom>
      </xdr:spPr>
    </xdr:pic>
  </etc:cellImage>
  <etc:cellImage>
    <xdr:pic>
      <xdr:nvPicPr>
        <xdr:cNvPr id="54" name="ID_6D4CE2CFC5F64A73AA8FCEC16C059EE1" descr="12vv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920750" y="5807710"/>
          <a:ext cx="3479165" cy="3409950"/>
        </a:xfrm>
        <a:prstGeom prst="rect">
          <a:avLst/>
        </a:prstGeom>
      </xdr:spPr>
    </xdr:pic>
  </etc:cellImage>
  <etc:cellImage>
    <xdr:pic>
      <xdr:nvPicPr>
        <xdr:cNvPr id="66" name="ID_3B1F1F37F3C2468EB1E908D47387CA9A" descr="3.3V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330200" y="17699990"/>
          <a:ext cx="4526280" cy="5579110"/>
        </a:xfrm>
        <a:prstGeom prst="rect">
          <a:avLst/>
        </a:prstGeom>
      </xdr:spPr>
    </xdr:pic>
  </etc:cellImage>
  <etc:cellImage>
    <xdr:pic>
      <xdr:nvPicPr>
        <xdr:cNvPr id="67" name="ID_DF00B11E9C28420EACE0F5E74CDAA902" descr="12vv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1022350" y="28117800"/>
          <a:ext cx="3219450" cy="3463925"/>
        </a:xfrm>
        <a:prstGeom prst="rect">
          <a:avLst/>
        </a:prstGeom>
      </xdr:spPr>
    </xdr:pic>
  </etc:cellImage>
  <etc:cellImage>
    <xdr:pic>
      <xdr:nvPicPr>
        <xdr:cNvPr id="68" name="ID_8EA428021F70405EA6AFA0A79F405620" descr="12V AC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5524500" y="6074410"/>
          <a:ext cx="3657600" cy="3515360"/>
        </a:xfrm>
        <a:prstGeom prst="rect">
          <a:avLst/>
        </a:prstGeom>
      </xdr:spPr>
    </xdr:pic>
  </etc:cellImage>
  <etc:cellImage>
    <xdr:pic>
      <xdr:nvPicPr>
        <xdr:cNvPr id="69" name="ID_93C28E6BF5D84AEFBFC213CC1F56CA51" descr="5V AC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007100" y="11818620"/>
          <a:ext cx="2876550" cy="3521075"/>
        </a:xfrm>
        <a:prstGeom prst="rect">
          <a:avLst/>
        </a:prstGeom>
      </xdr:spPr>
    </xdr:pic>
  </etc:cellImage>
  <etc:cellImage>
    <xdr:pic>
      <xdr:nvPicPr>
        <xdr:cNvPr id="70" name="ID_340BA1B69D1F4387AE643EDF2343B5E0" descr="3.3V AC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5689600" y="18233390"/>
          <a:ext cx="3657600" cy="3677285"/>
        </a:xfrm>
        <a:prstGeom prst="rect">
          <a:avLst/>
        </a:prstGeom>
      </xdr:spPr>
    </xdr:pic>
  </etc:cellImage>
  <etc:cellImage>
    <xdr:pic>
      <xdr:nvPicPr>
        <xdr:cNvPr id="74" name="ID_05FEC8309FCE4E42AB8E2319FBEE4443" descr="-12VV  AC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5715000" y="29206825"/>
          <a:ext cx="3657600" cy="3546475"/>
        </a:xfrm>
        <a:prstGeom prst="rect">
          <a:avLst/>
        </a:prstGeom>
      </xdr:spPr>
    </xdr:pic>
  </etc:cellImage>
  <etc:cellImage>
    <xdr:pic>
      <xdr:nvPicPr>
        <xdr:cNvPr id="15" name="ID_C9136C83582F4A11B97FF33822DD4A7B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865495" y="16362045"/>
          <a:ext cx="3176905" cy="18294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1A47546BB4584A4FB482A4D2E593072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165850" y="20370800"/>
          <a:ext cx="3384550" cy="1884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E64239F61E8C4EE4B55CFBEC8FD1F84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892800" y="6520815"/>
          <a:ext cx="3651250" cy="23679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813D6950A26B407C8D59F770CAB7433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869305" y="8234045"/>
          <a:ext cx="3681095" cy="20135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BAD2BF8D9BDF4A168BBCDAB9CF077FD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963035" y="6017895"/>
          <a:ext cx="3602990" cy="20942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E909EA5A4FDD4499A186A4081481F23D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845810" y="11979275"/>
          <a:ext cx="3716020" cy="33216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A73FADEF73994847BA0988067C9FF090" descr="TEMP SENSOR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409440" y="5269230"/>
          <a:ext cx="3203575" cy="1706245"/>
        </a:xfrm>
        <a:prstGeom prst="rect">
          <a:avLst/>
        </a:prstGeom>
      </xdr:spPr>
    </xdr:pic>
  </etc:cellImage>
  <etc:cellImage>
    <xdr:pic>
      <xdr:nvPicPr>
        <xdr:cNvPr id="28" name="ID_61661EA0A74946AD8B2473FC4A162C06" descr="USB-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299460" y="4962525"/>
          <a:ext cx="3152775" cy="1765300"/>
        </a:xfrm>
        <a:prstGeom prst="rect">
          <a:avLst/>
        </a:prstGeom>
      </xdr:spPr>
    </xdr:pic>
  </etc:cellImage>
  <etc:cellImage>
    <xdr:pic>
      <xdr:nvPicPr>
        <xdr:cNvPr id="29" name="ID_5B17E7B64BDC4840B1A17D36AF91CDCA" descr="USB-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345180" y="5073015"/>
          <a:ext cx="3190875" cy="1838960"/>
        </a:xfrm>
        <a:prstGeom prst="rect">
          <a:avLst/>
        </a:prstGeom>
      </xdr:spPr>
    </xdr:pic>
  </etc:cellImage>
  <etc:cellImage>
    <xdr:pic>
      <xdr:nvPicPr>
        <xdr:cNvPr id="39" name="ID_5888C88F69C8473CBD2D75CEB064CFD2" descr="RFID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131945" y="6026785"/>
          <a:ext cx="3232785" cy="1927860"/>
        </a:xfrm>
        <a:prstGeom prst="rect">
          <a:avLst/>
        </a:prstGeom>
      </xdr:spPr>
    </xdr:pic>
  </etc:cellImage>
  <etc:cellImage>
    <xdr:pic>
      <xdr:nvPicPr>
        <xdr:cNvPr id="47" name="ID_5082A422A79F4C50B42816466746A477" descr="SDRAM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161790" y="5384800"/>
          <a:ext cx="3246755" cy="2023745"/>
        </a:xfrm>
        <a:prstGeom prst="rect">
          <a:avLst/>
        </a:prstGeom>
      </xdr:spPr>
    </xdr:pic>
  </etc:cellImage>
  <etc:cellImage>
    <xdr:pic>
      <xdr:nvPicPr>
        <xdr:cNvPr id="49" name="ID_6CE15B985E1B40309D2EBD2FAAC7CF69" descr="ADC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028440" y="5340350"/>
          <a:ext cx="3165475" cy="1927225"/>
        </a:xfrm>
        <a:prstGeom prst="rect">
          <a:avLst/>
        </a:prstGeom>
      </xdr:spPr>
    </xdr:pic>
  </etc:cellImage>
  <etc:cellImage>
    <xdr:pic>
      <xdr:nvPicPr>
        <xdr:cNvPr id="50" name="ID_DE2ABA55A5404AD6BC72E7FE205E5E6E" descr="PRINTER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015105" y="5977255"/>
          <a:ext cx="3267710" cy="1807845"/>
        </a:xfrm>
        <a:prstGeom prst="rect">
          <a:avLst/>
        </a:prstGeom>
      </xdr:spPr>
    </xdr:pic>
  </etc:cellImage>
  <etc:cellImage>
    <xdr:pic>
      <xdr:nvPicPr>
        <xdr:cNvPr id="52" name="ID_10D7CEE562B5450DA7A232D26C7FA72F" descr="RTC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098290" y="5577840"/>
          <a:ext cx="3368675" cy="1778635"/>
        </a:xfrm>
        <a:prstGeom prst="rect">
          <a:avLst/>
        </a:prstGeom>
      </xdr:spPr>
    </xdr:pic>
  </etc:cellImage>
  <etc:cellImage>
    <xdr:pic>
      <xdr:nvPicPr>
        <xdr:cNvPr id="22" name="ID_D37F93B8A6BF4D94995AF4186CADFBFB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869940" y="18872200"/>
          <a:ext cx="2515870" cy="139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C40B8C82DDF44D3B9927FAD266FAF7CB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868035" y="20097115"/>
          <a:ext cx="3357245" cy="25025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1A25E0C8C6E4EE7A621054FAADB48B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878195" y="22421215"/>
          <a:ext cx="3683635" cy="23882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8B80AEFA9BF14FCD9EB3C50696B6BC72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089015" y="21348700"/>
          <a:ext cx="2181860" cy="1587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<sst xmlns="http://schemas.openxmlformats.org/spreadsheetml/2006/main" count="1214" uniqueCount="315">
  <si>
    <t>&lt;&lt;INDEX</t>
  </si>
  <si>
    <t>Project Name</t>
  </si>
  <si>
    <t>ClotQuant 2</t>
  </si>
  <si>
    <t>Document Details</t>
  </si>
  <si>
    <t>ClotQuant 2 Bringup Test</t>
  </si>
  <si>
    <t>Version</t>
  </si>
  <si>
    <t>Revision History</t>
  </si>
  <si>
    <t>Sr No</t>
  </si>
  <si>
    <t>Date</t>
  </si>
  <si>
    <t>Revision</t>
  </si>
  <si>
    <t>Release Notes</t>
  </si>
  <si>
    <t>Author</t>
  </si>
  <si>
    <t xml:space="preserve">Draft Version </t>
  </si>
  <si>
    <t>SqM Technologies</t>
  </si>
  <si>
    <t>Connector Mapping</t>
  </si>
  <si>
    <t>Connector Details - 1</t>
  </si>
  <si>
    <t>&lt;&lt;Title</t>
  </si>
  <si>
    <t>ClotQuant2 Board Bring up (CQ2BB) Report</t>
  </si>
  <si>
    <t>SR.
No.</t>
  </si>
  <si>
    <t>Test Group</t>
  </si>
  <si>
    <t>Test Cases</t>
  </si>
  <si>
    <t>Status</t>
  </si>
  <si>
    <t>NA</t>
  </si>
  <si>
    <t>Test Setup</t>
  </si>
  <si>
    <t>Design History</t>
  </si>
  <si>
    <t>CQ2BB1</t>
  </si>
  <si>
    <t>Visual Inspection</t>
  </si>
  <si>
    <t>CQ2BB2</t>
  </si>
  <si>
    <t>Impedance Measurement</t>
  </si>
  <si>
    <t>CQ2BB3</t>
  </si>
  <si>
    <t>Supply Rails</t>
  </si>
  <si>
    <t>CQ2BB4</t>
  </si>
  <si>
    <t>SWD LED code flash</t>
  </si>
  <si>
    <t>CQ2BB5</t>
  </si>
  <si>
    <t>Temperature Sensor</t>
  </si>
  <si>
    <t>CQ2BB6</t>
  </si>
  <si>
    <t>Display Test</t>
  </si>
  <si>
    <t>CQ2BB7</t>
  </si>
  <si>
    <t>Pipette</t>
  </si>
  <si>
    <t>CQ2BB8</t>
  </si>
  <si>
    <t>WiFi module</t>
  </si>
  <si>
    <t>CQ2BB9</t>
  </si>
  <si>
    <t>BLE</t>
  </si>
  <si>
    <t>CQ2BB10</t>
  </si>
  <si>
    <t>USB OTG 1</t>
  </si>
  <si>
    <t>CQ2BB11</t>
  </si>
  <si>
    <t>USB OTG 2</t>
  </si>
  <si>
    <t>CQ2BB12</t>
  </si>
  <si>
    <t>RFID</t>
  </si>
  <si>
    <t>CQ2BB13</t>
  </si>
  <si>
    <t>Printer</t>
  </si>
  <si>
    <t>CQ2BB14</t>
  </si>
  <si>
    <t>Ethernet</t>
  </si>
  <si>
    <t>CQ2BB15</t>
  </si>
  <si>
    <t>Heater</t>
  </si>
  <si>
    <t>CQ2BB16</t>
  </si>
  <si>
    <t>SDRAM</t>
  </si>
  <si>
    <t>CQ2BB17</t>
  </si>
  <si>
    <t>QSPI NOR</t>
  </si>
  <si>
    <t>CQ2BB18</t>
  </si>
  <si>
    <t>ADC  Read</t>
  </si>
  <si>
    <t>CQ2BB19</t>
  </si>
  <si>
    <t>IR LED test</t>
  </si>
  <si>
    <t>CQ2BB20</t>
  </si>
  <si>
    <t>RS232</t>
  </si>
  <si>
    <t>CQ2BB21</t>
  </si>
  <si>
    <t>Buzzer</t>
  </si>
  <si>
    <t>CQ2BB22</t>
  </si>
  <si>
    <t>FAN</t>
  </si>
  <si>
    <t>CQ2BB23</t>
  </si>
  <si>
    <t>RTC</t>
  </si>
  <si>
    <t>CQ2BB24</t>
  </si>
  <si>
    <t>Encryption IC</t>
  </si>
  <si>
    <t>CQ2BB25</t>
  </si>
  <si>
    <t>J11 Connector</t>
  </si>
  <si>
    <t>Board and Test Details</t>
  </si>
  <si>
    <t>Board Serial Number</t>
  </si>
  <si>
    <t>Version3.0 No.2</t>
  </si>
  <si>
    <t>Test Engineers</t>
  </si>
  <si>
    <t>Harshit Shakya</t>
  </si>
  <si>
    <t>Bare Board Received Date</t>
  </si>
  <si>
    <t>Assembled Board Received Date</t>
  </si>
  <si>
    <t>Date Of Testing</t>
  </si>
  <si>
    <t>List of Equipment</t>
  </si>
  <si>
    <t>Description</t>
  </si>
  <si>
    <t>Quantity</t>
  </si>
  <si>
    <t>Remark</t>
  </si>
  <si>
    <t>Power Supply</t>
  </si>
  <si>
    <t>DMM</t>
  </si>
  <si>
    <t>Oscilloscope</t>
  </si>
  <si>
    <t>List Of DNI Components</t>
  </si>
  <si>
    <t>Reference Designator</t>
  </si>
  <si>
    <t>L6</t>
  </si>
  <si>
    <t>R27, R33, R64, R68, R81, R105</t>
  </si>
  <si>
    <t>U26 (Due to internal Vref of ADC)</t>
  </si>
  <si>
    <t>List Of HW Changes</t>
  </si>
  <si>
    <t>Change Description</t>
  </si>
  <si>
    <t xml:space="preserve">Images </t>
  </si>
  <si>
    <t>U18</t>
  </si>
  <si>
    <t>Connect U18 Pin33 (IRQN) to MCU PB1 pin.</t>
  </si>
  <si>
    <t>Changes has been done.</t>
  </si>
  <si>
    <t>J7</t>
  </si>
  <si>
    <t>Printer Power J7 pin 3 requires a 5V supply.</t>
  </si>
  <si>
    <t xml:space="preserve">R22, R25,R47,R96 </t>
  </si>
  <si>
    <t>IR receiver op-amp feedback resistor R22, R25,R47,R96 should always be 5K or below.</t>
  </si>
  <si>
    <t>Have to set manually.</t>
  </si>
  <si>
    <t>R7</t>
  </si>
  <si>
    <t>Pipette R7 routing is missing for 3.3V.</t>
  </si>
  <si>
    <t>Connect 12VB to the 12V pin.</t>
  </si>
  <si>
    <t>Changes has been done. Because we have 15V pin from power card.</t>
  </si>
  <si>
    <t>J18</t>
  </si>
  <si>
    <t xml:space="preserve">Align J18 connector properly. </t>
  </si>
  <si>
    <t>L4</t>
  </si>
  <si>
    <t>Need to add ferrite bead between DGND and AGND.</t>
  </si>
  <si>
    <t>R85,R67</t>
  </si>
  <si>
    <t>Keep R85 and R67 as zero ohm</t>
  </si>
  <si>
    <t>R21,R23</t>
  </si>
  <si>
    <t>Set R21 and R23 to 20K.</t>
  </si>
  <si>
    <t>J15</t>
  </si>
  <si>
    <t>Verify J15 footprint.</t>
  </si>
  <si>
    <t>Changes has been done. L4 changed to R112 which is 0 ohm.</t>
  </si>
  <si>
    <t>Keep L4 as zero ohm</t>
  </si>
  <si>
    <t>J14</t>
  </si>
  <si>
    <t>J14 connector +5V supply trace width need to increase</t>
  </si>
  <si>
    <t>Changes has been done. Updated on controller page.</t>
  </si>
  <si>
    <t>U6</t>
  </si>
  <si>
    <t>Change U6 package to small SOIC, MFR PN: MAX3232CDR.</t>
  </si>
  <si>
    <t xml:space="preserve">R108 </t>
  </si>
  <si>
    <t>Keep the value of R108 as 100K ohm.</t>
  </si>
  <si>
    <t>J10</t>
  </si>
  <si>
    <t>Add power supply marking for J10 connector on the silkscreen.</t>
  </si>
  <si>
    <t>Changes has been done in silkscreen.</t>
  </si>
  <si>
    <t>J19</t>
  </si>
  <si>
    <t>Changed the power supply connectors (replacing 2 connectors from 
earlier versions into single connector)</t>
  </si>
  <si>
    <t>J11</t>
  </si>
  <si>
    <t>Added a separate connector near J6 (Pipette connector) for extra 
peripherals to add in future.</t>
  </si>
  <si>
    <t>J9</t>
  </si>
  <si>
    <t>Changed connector for new RFID module.</t>
  </si>
  <si>
    <t xml:space="preserve">SOM Change </t>
  </si>
  <si>
    <t>SB127,SB125,SB133,SB132</t>
  </si>
  <si>
    <t>Remove SB127,SB125,SB133,SB132</t>
  </si>
  <si>
    <t>SB13,SB160,SB164,SB178,SB181,SB182,SB183</t>
  </si>
  <si>
    <t>Remove SB13,SB160,SB164,SB178,SB181,SB182,SB183</t>
  </si>
  <si>
    <t>JP6, JP7</t>
  </si>
  <si>
    <t>Remove JP6, JP7</t>
  </si>
  <si>
    <t>JP3 Vin_5</t>
  </si>
  <si>
    <t>JP3 Vin_5 jumper always keep connected</t>
  </si>
  <si>
    <t>X3</t>
  </si>
  <si>
    <t>X3 need to solder MFR PN- NX3225GD-8.000M-EXS00A-CG04874</t>
  </si>
  <si>
    <t>C37,C38</t>
  </si>
  <si>
    <t xml:space="preserve">Solder C37,C38 10pf/4.3 PF </t>
  </si>
  <si>
    <t>SB8,SB9</t>
  </si>
  <si>
    <t>Solder SB8,SB9  zero Ohm res</t>
  </si>
  <si>
    <t>Disconnect the Nucleo programmer.</t>
  </si>
  <si>
    <t>Test Ref No.</t>
  </si>
  <si>
    <t>Test Engineer</t>
  </si>
  <si>
    <t>Test Date</t>
  </si>
  <si>
    <t>Hardware Details</t>
  </si>
  <si>
    <t>MD_MB_CLQTnew_V3</t>
  </si>
  <si>
    <t>Firmware Version</t>
  </si>
  <si>
    <t>Software version</t>
  </si>
  <si>
    <t>Test Name</t>
  </si>
  <si>
    <t>Test Case Objective</t>
  </si>
  <si>
    <t>Visual verification of PCB to check for Silkscreen.</t>
  </si>
  <si>
    <t>Test Case Procedure</t>
  </si>
  <si>
    <t xml:space="preserve">Verification of Silkscreen </t>
  </si>
  <si>
    <t>- All reference designators should be clearly visible.</t>
  </si>
  <si>
    <t>PASS</t>
  </si>
  <si>
    <t>- Marking for pin 1 near all IC footprints, connectors and other parts should be visible.</t>
  </si>
  <si>
    <t>- All component outlines should be properly aligned and visible after the component is mounted</t>
  </si>
  <si>
    <t>- All silkscreen labels should be visible and verify with the silkscreen verification sheet.</t>
  </si>
  <si>
    <t>- Polarity marking should be available for the polarized components (Capacitor ,Diode, LED, Connectors)</t>
  </si>
  <si>
    <t>- Using Fluke multimeter, measure and note down the resistance between the Supply rails and Ground rails as specified in the Bare Board Impedance Measurement Matrix.</t>
  </si>
  <si>
    <t>Bare Board Impedance Measurement Matrix (Expected Result)*</t>
  </si>
  <si>
    <t>Test 
Signals</t>
  </si>
  <si>
    <t>-12V</t>
  </si>
  <si>
    <t>+12V</t>
  </si>
  <si>
    <t>+5V</t>
  </si>
  <si>
    <t xml:space="preserve"> +3.3V</t>
  </si>
  <si>
    <t>DGND</t>
  </si>
  <si>
    <t>Test Result</t>
  </si>
  <si>
    <t>OPEN</t>
  </si>
  <si>
    <t>Verification of Assembled Components</t>
  </si>
  <si>
    <t>- All components should be assembled as per the assembly guidelines/BOM.</t>
  </si>
  <si>
    <t>- All polarized components should be assembled correctly with proper polarity.</t>
  </si>
  <si>
    <t>- All ICs should be oriented as per pin 1 marking in silkscreen.</t>
  </si>
  <si>
    <t>- All components should be properly placed on their footprints.</t>
  </si>
  <si>
    <t>- There should not be any soldering shorts or solder bridges on PCB</t>
  </si>
  <si>
    <t>- There should not be any dry solder points</t>
  </si>
  <si>
    <t>Assembled Board Impedance Measurement</t>
  </si>
  <si>
    <t>Pre power impedance measurements</t>
  </si>
  <si>
    <t>Verify short / impedance between Supply rails and Ground rails</t>
  </si>
  <si>
    <t>Test Case Description</t>
  </si>
  <si>
    <t>1. Using Fluke multimeter, measure and note down the resistance between the Supply rails and Ground rails as specified in the Assembled Board Impedance Measurement Matrix.
2. Update the test result</t>
  </si>
  <si>
    <t>Assembled Board Impedance Measurement Matrix (Expected Result)*</t>
  </si>
  <si>
    <t>+3.3V</t>
  </si>
  <si>
    <t xml:space="preserve"> -</t>
  </si>
  <si>
    <t>-</t>
  </si>
  <si>
    <t xml:space="preserve">0M </t>
  </si>
  <si>
    <t>38.7M</t>
  </si>
  <si>
    <t>11.2M</t>
  </si>
  <si>
    <t>3.74K</t>
  </si>
  <si>
    <t>Assembled Board Impedance Measurement Matrix</t>
  </si>
  <si>
    <t>UNATTEMPTED</t>
  </si>
  <si>
    <t>0M</t>
  </si>
  <si>
    <t>FAIL</t>
  </si>
  <si>
    <t>Supply Rails Measurement</t>
  </si>
  <si>
    <t>Supply Rail and Ripple Measurements</t>
  </si>
  <si>
    <t>Test Case objective</t>
  </si>
  <si>
    <t xml:space="preserve">To verify tolerance and ripple of supply rail to be within +- 5 % </t>
  </si>
  <si>
    <r>
      <rPr>
        <b/>
        <sz val="10"/>
        <color rgb="FF000000"/>
        <rFont val="Calibri"/>
        <charset val="134"/>
      </rPr>
      <t xml:space="preserve">Process - 
</t>
    </r>
    <r>
      <rPr>
        <sz val="10"/>
        <color rgb="FF000000"/>
        <rFont val="Calibri"/>
        <charset val="134"/>
      </rPr>
      <t>- Connect the Board to Back Panel and Power Card.
- Turn on +12V to Power Card.
- Measure and capture voltage +1.1V  w.r.t. DGND 
- Measure  and capture Ripple for + 1.8V  w.r.t. DGND 
- Measure and capture voltage +1.2V w.r.t. DGND 
- Measure  and capture Ripple for +3.3V w.r.t. DGND
- Measure and capture voltage +5V  w.r.t. DGND 
- Measure  and capture Ripple for +0.85 w.r.t. DGND</t>
    </r>
  </si>
  <si>
    <t xml:space="preserve"> </t>
  </si>
  <si>
    <t xml:space="preserve">+12V Rail Voltage </t>
  </si>
  <si>
    <t xml:space="preserve">+12V Ripple Voltage </t>
  </si>
  <si>
    <t>Low Voltage
Differential Probe Settings</t>
  </si>
  <si>
    <t>Coupling</t>
  </si>
  <si>
    <t>DC</t>
  </si>
  <si>
    <t>AC</t>
  </si>
  <si>
    <t>Gain</t>
  </si>
  <si>
    <t>Bandwidth</t>
  </si>
  <si>
    <t>FULL</t>
  </si>
  <si>
    <t>Scope Settings</t>
  </si>
  <si>
    <t>Trigger</t>
  </si>
  <si>
    <t>Rising Edge</t>
  </si>
  <si>
    <t>Expected Voltage</t>
  </si>
  <si>
    <t>Observed 
Voltage</t>
  </si>
  <si>
    <t>Observed 
Ripple Voltage</t>
  </si>
  <si>
    <t xml:space="preserve">+5V Rail Voltage </t>
  </si>
  <si>
    <t xml:space="preserve">+5V Ripple Voltage </t>
  </si>
  <si>
    <t xml:space="preserve">+3.3V Rail Voltage </t>
  </si>
  <si>
    <t xml:space="preserve">+3.3V Ripple Voltage </t>
  </si>
  <si>
    <t xml:space="preserve">-12V Rail Voltage </t>
  </si>
  <si>
    <t xml:space="preserve">-12V Ripple Voltage </t>
  </si>
  <si>
    <t>SWD LED CODE FLASH</t>
  </si>
  <si>
    <t>V1.0</t>
  </si>
  <si>
    <t>STM32CubeIDE Version: 1.19.0</t>
  </si>
  <si>
    <t>Serial Wire Debugger LED code flash test</t>
  </si>
  <si>
    <t>To verify functionality of Serial Wire Debugger</t>
  </si>
  <si>
    <t>Process -
- Use connector J15 for SWD Debugger. 
- Power On the  Board.
- Connect SWD debugger (SWDIO, SWCLK, GND, NRST).
- Verify MCU detection in the debugger tool or STM32CubeIDE.
- Write simple LED blink code.
- Reset the MCU after flashing.
- Observe LED blinking.</t>
  </si>
  <si>
    <t>Expected 
Result</t>
  </si>
  <si>
    <t>Observed
 Result</t>
  </si>
  <si>
    <t>Temperature Sensor Test</t>
  </si>
  <si>
    <t>To verify functionality of Temperature Sensor</t>
  </si>
  <si>
    <t>Process - 
- Use connector J13 for Temperature Sensor (CT from J13). 
- Power On the System Manager Board.
- Configure the ADC for 12-bit resolution in the firmware.
-Flash the firmware to the Nucleo board.
-Reset the board after flashing.
-Read ADC values and convert them to temperature.
-Verify sensor output with expected temperature range.</t>
  </si>
  <si>
    <t>To verify functionality of Display</t>
  </si>
  <si>
    <t>Process - 
- Use connector J14 for Display.
- Power On the System Manager Board.
- Connect the 7-inch UART display to the MCU (TX, RX, GND, VCC).
-Initialize UART communication in the firmware.
-Verify the received data from display.
-Receive the data from display and perform LED operation.
-Flash the firmware to the Nucleo board.
-Reset the board after flashing.
-Test touch inputs and verify correct data reception.</t>
  </si>
  <si>
    <t>Pipette Test</t>
  </si>
  <si>
    <t>To verify functionality of Pipette</t>
  </si>
  <si>
    <t xml:space="preserve">Process - 
- Use connector J6 for Pipette.
- Power On the System Manager Board.
- Connect the Pipette to Board 
- Press pipette Buton
- Monitor the PC10 pin, if PC10 Pin High Send the puls on nucleo CS4 pin.
</t>
  </si>
  <si>
    <t>Pipette is working properly.</t>
  </si>
  <si>
    <t>Wifi Module Test</t>
  </si>
  <si>
    <t>To verify functionality of Wifi Module</t>
  </si>
  <si>
    <t>Process - 
- Power On the System Manager Board.
- Initialize communication in the firmware and driver files.
- Configure the Wi-Fi module to connect to a network (SSID, password).
- Flash the firmware to the Nucleo board.
- Reset the board after flashing.
- Verify connection by pinging a server or checking an IP address.</t>
  </si>
  <si>
    <t>BLE Test</t>
  </si>
  <si>
    <t>To verify functionality of BLE</t>
  </si>
  <si>
    <t>Process - 
- Power On the System Manager Board.
- Initialize communication in the firmware.
- Configure the BLE module in driver files.
- Flash the firmware to the Nucleo board.
- Reset the board after flashing.
- Scan and connect using a BLE-enabled device (mobile app or another module).
- Verify the connection of BLE and BLE address.</t>
  </si>
  <si>
    <t>USB Test</t>
  </si>
  <si>
    <t>USB OTG1 Test</t>
  </si>
  <si>
    <t>To verify functionality of USB</t>
  </si>
  <si>
    <t>Process - 
- Use connector J1 for USB OTG1.
- Power On the System Manager Board.
- Connect the USB OTG adapter and pen drive to the board.
- Initialize USB Host mode in the firmware.
- Detect the USB device connection.
- Mount the file system on the pen drive.
- Read and write a test file to verify functionality.
- Flash the firmware to the Nucleo board.
- Reset the board after flashing.
- Verify data integrity by checking the file contents.</t>
  </si>
  <si>
    <t>USB OTG2 Test</t>
  </si>
  <si>
    <t>Process - 
- Use connector J2 for USB OTG2.
- Power On the System Manager Board.
- Connect the USB OTG adapter and pen drive to the board.
- Initialize USB Host mode in the firmware.
- Detect the USB device connection.
- Mount the file system on the pen drive.
- Read and write a test file to verify functionality.
- Flash the firmware to the Nucleo board.
- Reset the board after flashing.
- Verify data integrity by checking the file contents.</t>
  </si>
  <si>
    <t>RFID Test</t>
  </si>
  <si>
    <t>To verify functionality of RFID</t>
  </si>
  <si>
    <t>Process - 
- Use connector J9 for RFID.
- Power On the System Manager Board.
- Connect the RFID module to the MCU 
- Initialize communication in the firmware.
- Send a test command to check module response.
- Flash the firmware to the Nucleo board.
- Reset the board after flashing.
- Scan an RFID tag and read its unique ID.
- Verify the received data with expected values.</t>
  </si>
  <si>
    <t>Printer Test</t>
  </si>
  <si>
    <t>v1.0</t>
  </si>
  <si>
    <t>To verify functionality of Printer</t>
  </si>
  <si>
    <t>Process - 
- Use connector J7 for Printer Power and J12 for Pinter Connection.
- Power On the System Manager Board.
-Initialize communication in the firmware.
-Send a test print command (e.g., "Hello, World!").
-Flash the firmware to the Nucleo board.
- Reset the board after flashing.
- Verify that the printer prints the test message correctly.</t>
  </si>
  <si>
    <t>Ethernet  Test</t>
  </si>
  <si>
    <t>Ethernet Test</t>
  </si>
  <si>
    <t>To verify functionality of Ethernet</t>
  </si>
  <si>
    <t>Process - 
- Use connector J18 for Ethernet Testing.
- Power On the System Manager Board.
- Connect the board to a network via an Ethernet cable.
- Initialize the Ethernet interface in the firmware.
- Flash the firmware to the Nucleo board.
- Reset the board after flashing.
- Obtain an IP address via DHCP or set a static IP.
- Ping the board from a PC to verify connectivity.
- Test data transmission by sending and receiving packets.</t>
  </si>
  <si>
    <t>Ping from both sides should result in verifying correct link establishment</t>
  </si>
  <si>
    <t>Heater  Test</t>
  </si>
  <si>
    <t>Heater Test</t>
  </si>
  <si>
    <t>To verify functionality of Heater</t>
  </si>
  <si>
    <t>Process - 
- Use connector J5 for Heater.
- Power On the System Manager Board.
- Initialize GPIO output for heater control in the firmware.
- Flash the firmware to the Nucleo board.
- Reset the board after flashing.
- Send a command or set a condition to turn the heater ON.
- Verify heater activation (check voltage or temperature rise).
- Send a command or set a condition to turn the heater OFF.</t>
  </si>
  <si>
    <t>SDRAM Memory Test</t>
  </si>
  <si>
    <t>To verify functionality of SDRAM Memory</t>
  </si>
  <si>
    <t>Process - 
- Power On the System Manager Board.
- Initialize SDRAM controller in the firmware.
- Flash the firmware to the Nucleo board.
- Reset the board after flashing.
- Perform a write test (store known data in SDRAM).
- Perform a read test (verify stored data matches expected values).
- Verify data integrity and SDRAM stability.</t>
  </si>
  <si>
    <t>QSPI Flash Test</t>
  </si>
  <si>
    <t>To verify functionality of QSPI Flash</t>
  </si>
  <si>
    <t>Process - 
- Power On the System Manager Board.
- Flash the firmware to the Nucleo board.
- Reset the board after flashing.
- Perform a write test (store known data in QSPI memory).
- Perform a read test (verify stored data matches expected values).
- Run an erase test and verify memory clearing.
- Check data integrity and QSPI performance</t>
  </si>
  <si>
    <t>ADC Test</t>
  </si>
  <si>
    <t>To verify functionality of ADC</t>
  </si>
  <si>
    <t>Process - 
- Power On the System Manager Board.
- Configure SPI settings in the firmware (clock speed, mode, data format).
- Flash the firmware to the Nucleo board.
- Reset the board after flashing.
- Read ADC values from the connected channels.
- Convert raw ADC data to voltage values.
- Verify readings using a known voltage source or sensor input.</t>
  </si>
  <si>
    <t>IR LED Test</t>
  </si>
  <si>
    <t>To verify IR LED working properly</t>
  </si>
  <si>
    <t>Process - 
- Use connector J8 for IR LED Testing.
- Power On the System Manager Board.
- Expose the photo transistor to different light levels.
- Read ADC values and convert them to voltage.
- Verify response by observing voltage changes with varying light intensity.</t>
  </si>
  <si>
    <t>IR LED is working properly.</t>
  </si>
  <si>
    <t>RS232 Test</t>
  </si>
  <si>
    <t xml:space="preserve"> RS232 Test</t>
  </si>
  <si>
    <t>To verify functionality of RS232</t>
  </si>
  <si>
    <t xml:space="preserve">Process - 
- Use connector J3 for RS232 Testing.
-  Power On the System Manager Board.
-  Configure UART settings in the firmware (baud rate, parity, stop bits).
- Flash the firmware to the Nucleo board.
- Reset the board after flashing.
- Send a test message from the MCU over RS232.
- Receive the message on a PC or another device using a serial terminal.
- Verify data integrity by checking if the sent and received messages match.
</t>
  </si>
  <si>
    <t>BUZZER Test</t>
  </si>
  <si>
    <t>Buzzer Test</t>
  </si>
  <si>
    <t>To verify functionality of Buzzer</t>
  </si>
  <si>
    <t>Process - 
- Power On the System Manager Board.
- configure the GPIO as an output in the firmware.
- Flash the firmware to the Nucleo board.
- Reset the board after flashing.
- Set the GPIO HIGH to turn the buzzer ON.
- Set the GPIO LOW to turn the buzzer OFF.
- Verify the buzzer sound activation and deactivation.</t>
  </si>
  <si>
    <t>Buzzer is working properly.</t>
  </si>
  <si>
    <t>FAN Test</t>
  </si>
  <si>
    <t>Fan Test</t>
  </si>
  <si>
    <t>To verify Fan working properly</t>
  </si>
  <si>
    <t>Process - 
- Use connector J14 for Fan Testing.
- Power ON the System Manager Board.
- Connect the FAN.</t>
  </si>
  <si>
    <t>Fan is working properly.</t>
  </si>
  <si>
    <t>RTC Test</t>
  </si>
  <si>
    <t>STM32CubeIDE Version: 1.18.0</t>
  </si>
  <si>
    <t>To verify the functionality of RTC.</t>
  </si>
  <si>
    <t>Process - 
- Power On the System Manager Board.
- Connect a backup battery (if required) to the RTC module.
- Initialize the RTC peripheral in the firmware.
- Flash the firmware to the Nucleo board.
- Reset the board after flashing.
- Set the current date and time in the RTC.
- Read and display the RTC time.
- Power cycle the board and verify if the RTC maintains the correct time.</t>
  </si>
  <si>
    <t>Encryption IC Test</t>
  </si>
  <si>
    <t>To verify the functionality of Encryption IC</t>
  </si>
  <si>
    <t>Process - 
- Power On the Board.
- Initialize I²C peripheral on MCU (pins connected to ATSHA204A SDA &amp; SCL).
- Send I²C wake-up sequence to ATSHA204A.
- Verify device acknowledgment on I²C bus.
- Send “Read Serial Number” command to ATSHA204A.
- Confirm valid serial number response is received.
- Execute “Random Number” command to verify proper operation.
- Check response data format and length (matches datasheet spec).
- Reset the MCU after test execution.
- Confirm ATSHA204A responds correctly after reset.</t>
  </si>
  <si>
    <t>Connector J11 Test</t>
  </si>
  <si>
    <t>To verify the connector J11 is connected with MCU properly</t>
  </si>
  <si>
    <t>Process - 
- Use connector J11 (3-pin GPIO connector).
- Power On the Board.
- Configure 3 GPIO pins in firmware as digital outputs.
- Connect DMM to the 3 GPIO pins and GND.
- Toggle each GPIO pin HIGH → LOW in sequence with delay.
- Verify voltage transitions on all 3 pins using measurement tool.
- Reset the MCU after test execution.
- Confirm all GPIO pins return to default LOW state.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</si>
</sst>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mm/yy"/>
    <numFmt numFmtId="181" formatCode="0.000000"/>
    <numFmt numFmtId="182" formatCode="dd/mm/yyyy"/>
    <numFmt numFmtId="183" formatCode="0.0"/>
  </numFmts>
  <fonts count="63">
    <font>
      <sz val="11"/>
      <color indexed="8"/>
      <name val="Calibri"/>
      <charset val="134"/>
    </font>
    <font>
      <u/>
      <sz val="10"/>
      <color rgb="FF800080"/>
      <name val="Calibri"/>
      <charset val="134"/>
    </font>
    <font>
      <u/>
      <sz val="10"/>
      <color indexed="12"/>
      <name val="Calibri"/>
      <charset val="134"/>
    </font>
    <font>
      <b/>
      <sz val="16"/>
      <color indexed="62"/>
      <name val="Calibri"/>
      <charset val="134"/>
    </font>
    <font>
      <b/>
      <sz val="10"/>
      <color indexed="9"/>
      <name val="Calibri"/>
      <charset val="134"/>
    </font>
    <font>
      <sz val="10"/>
      <color indexed="8"/>
      <name val="Calibri"/>
      <charset val="134"/>
    </font>
    <font>
      <b/>
      <sz val="10"/>
      <color indexed="8"/>
      <name val="Calibri"/>
      <charset val="134"/>
    </font>
    <font>
      <sz val="11"/>
      <name val="Calibri"/>
      <charset val="134"/>
    </font>
    <font>
      <b/>
      <sz val="16"/>
      <color indexed="8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u/>
      <sz val="12.65"/>
      <color indexed="12"/>
      <name val="Calibri"/>
      <charset val="134"/>
    </font>
    <font>
      <sz val="18"/>
      <color indexed="8"/>
      <name val="Calibri"/>
      <charset val="134"/>
    </font>
    <font>
      <sz val="11"/>
      <color indexed="9"/>
      <name val="Calibri"/>
      <charset val="134"/>
    </font>
    <font>
      <b/>
      <u/>
      <sz val="16"/>
      <color indexed="62"/>
      <name val="Calibri"/>
      <charset val="134"/>
    </font>
    <font>
      <b/>
      <sz val="11"/>
      <color indexed="9"/>
      <name val="Calibri"/>
      <charset val="134"/>
    </font>
    <font>
      <sz val="12"/>
      <color indexed="8"/>
      <name val="Calibri"/>
      <charset val="134"/>
    </font>
    <font>
      <sz val="10"/>
      <color theme="0"/>
      <name val="Calibri"/>
      <charset val="134"/>
    </font>
    <font>
      <b/>
      <sz val="14"/>
      <color indexed="8"/>
      <name val="Arial"/>
      <charset val="134"/>
    </font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</font>
    <font>
      <b/>
      <sz val="14"/>
      <color indexed="9"/>
      <name val="Calibri"/>
      <charset val="134"/>
    </font>
    <font>
      <b/>
      <sz val="12"/>
      <color indexed="9"/>
      <name val="Calibri"/>
      <charset val="134"/>
    </font>
    <font>
      <b/>
      <sz val="11"/>
      <color theme="0"/>
      <name val="Calibri"/>
      <charset val="134"/>
    </font>
    <font>
      <sz val="10"/>
      <name val="Calibri"/>
      <charset val="134"/>
    </font>
    <font>
      <sz val="12"/>
      <color theme="0"/>
      <name val="Calibri"/>
      <charset val="134"/>
    </font>
    <font>
      <b/>
      <sz val="11"/>
      <color indexed="19"/>
      <name val="Calibri"/>
      <charset val="134"/>
    </font>
    <font>
      <sz val="10"/>
      <color indexed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sz val="11"/>
      <color indexed="52"/>
      <name val="ＭＳ Ｐゴシック"/>
      <charset val="134"/>
    </font>
    <font>
      <sz val="11"/>
      <color indexed="62"/>
      <name val="ＭＳ Ｐゴシック"/>
      <charset val="134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1"/>
      <color indexed="17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b/>
      <sz val="11"/>
      <color indexed="52"/>
      <name val="ＭＳ Ｐゴシック"/>
      <charset val="134"/>
    </font>
    <font>
      <i/>
      <sz val="11"/>
      <color indexed="23"/>
      <name val="ＭＳ Ｐゴシック"/>
      <charset val="134"/>
    </font>
    <font>
      <sz val="11"/>
      <color indexed="10"/>
      <name val="ＭＳ Ｐゴシック"/>
      <charset val="134"/>
    </font>
    <font>
      <b/>
      <sz val="11"/>
      <color indexed="8"/>
      <name val="ＭＳ Ｐゴシック"/>
      <charset val="134"/>
    </font>
  </fonts>
  <fills count="6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62"/>
        <bgColor indexed="59"/>
      </patternFill>
    </fill>
    <fill>
      <patternFill patternType="solid">
        <fgColor indexed="30"/>
        <bgColor indexed="21"/>
      </patternFill>
    </fill>
    <fill>
      <patternFill patternType="solid">
        <fgColor theme="0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theme="0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0"/>
        <bgColor indexed="5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</fills>
  <borders count="145">
    <border>
      <left/>
      <right/>
      <top/>
      <bottom/>
      <diagonal/>
    </border>
    <border>
      <left/>
      <right/>
      <top/>
      <bottom style="thick">
        <color indexed="56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/>
      <diagonal/>
    </border>
    <border>
      <left style="thin">
        <color indexed="59"/>
      </left>
      <right style="thin">
        <color indexed="59"/>
      </right>
      <top style="medium">
        <color indexed="59"/>
      </top>
      <bottom/>
      <diagonal/>
    </border>
    <border>
      <left style="thin">
        <color indexed="59"/>
      </left>
      <right style="medium">
        <color indexed="59"/>
      </right>
      <top style="medium">
        <color indexed="5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 style="medium">
        <color auto="1"/>
      </left>
      <right style="medium">
        <color indexed="59"/>
      </right>
      <top style="medium">
        <color auto="1"/>
      </top>
      <bottom style="medium">
        <color auto="1"/>
      </bottom>
      <diagonal/>
    </border>
    <border>
      <left style="medium">
        <color indexed="59"/>
      </left>
      <right style="medium">
        <color indexed="59"/>
      </right>
      <top style="medium">
        <color auto="1"/>
      </top>
      <bottom style="medium">
        <color auto="1"/>
      </bottom>
      <diagonal/>
    </border>
    <border>
      <left style="medium">
        <color indexed="5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/>
      <bottom style="medium">
        <color indexed="59"/>
      </bottom>
      <diagonal/>
    </border>
    <border>
      <left style="thin">
        <color indexed="59"/>
      </left>
      <right style="thin">
        <color indexed="59"/>
      </right>
      <top/>
      <bottom style="medium">
        <color indexed="59"/>
      </bottom>
      <diagonal/>
    </border>
    <border>
      <left style="thin">
        <color indexed="59"/>
      </left>
      <right style="medium">
        <color indexed="59"/>
      </right>
      <top/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 style="thin">
        <color indexed="59"/>
      </right>
      <top/>
      <bottom/>
      <diagonal/>
    </border>
    <border>
      <left style="thin">
        <color indexed="59"/>
      </left>
      <right style="medium">
        <color indexed="59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medium">
        <color indexed="59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indexed="59"/>
      </top>
      <bottom/>
      <diagonal/>
    </border>
    <border>
      <left/>
      <right style="medium">
        <color indexed="59"/>
      </right>
      <top/>
      <bottom/>
      <diagonal/>
    </border>
    <border>
      <left style="medium">
        <color indexed="59"/>
      </left>
      <right/>
      <top/>
      <bottom style="medium">
        <color indexed="59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59"/>
      </right>
      <top/>
      <bottom style="medium">
        <color indexed="59"/>
      </bottom>
      <diagonal/>
    </border>
    <border>
      <left style="thin">
        <color indexed="59"/>
      </left>
      <right/>
      <top/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/>
      <bottom/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auto="1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auto="1"/>
      </right>
      <top style="thin">
        <color indexed="59"/>
      </top>
      <bottom style="thin">
        <color indexed="59"/>
      </bottom>
      <diagonal/>
    </border>
    <border>
      <left style="medium">
        <color auto="1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auto="1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auto="1"/>
      </right>
      <top style="thin">
        <color indexed="5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59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indexed="59"/>
      </bottom>
      <diagonal/>
    </border>
    <border>
      <left style="medium">
        <color auto="1"/>
      </left>
      <right style="thin">
        <color indexed="59"/>
      </right>
      <top/>
      <bottom style="medium">
        <color indexed="59"/>
      </bottom>
      <diagonal/>
    </border>
    <border>
      <left/>
      <right style="thin">
        <color indexed="59"/>
      </right>
      <top/>
      <bottom style="medium">
        <color indexed="59"/>
      </bottom>
      <diagonal/>
    </border>
    <border>
      <left style="thin">
        <color indexed="59"/>
      </left>
      <right style="medium">
        <color auto="1"/>
      </right>
      <top/>
      <bottom style="medium">
        <color indexed="59"/>
      </bottom>
      <diagonal/>
    </border>
    <border>
      <left style="medium">
        <color auto="1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auto="1"/>
      </left>
      <right style="thin">
        <color indexed="59"/>
      </right>
      <top style="medium">
        <color indexed="59"/>
      </top>
      <bottom style="medium">
        <color auto="1"/>
      </bottom>
      <diagonal/>
    </border>
    <border>
      <left style="thin">
        <color indexed="59"/>
      </left>
      <right/>
      <top style="medium">
        <color indexed="59"/>
      </top>
      <bottom style="medium">
        <color auto="1"/>
      </bottom>
      <diagonal/>
    </border>
    <border>
      <left/>
      <right/>
      <top style="medium">
        <color indexed="59"/>
      </top>
      <bottom style="medium">
        <color auto="1"/>
      </bottom>
      <diagonal/>
    </border>
    <border>
      <left/>
      <right style="medium">
        <color auto="1"/>
      </right>
      <top style="medium">
        <color indexed="59"/>
      </top>
      <bottom style="medium">
        <color auto="1"/>
      </bottom>
      <diagonal/>
    </border>
    <border>
      <left style="thin">
        <color indexed="59"/>
      </left>
      <right style="medium">
        <color auto="1"/>
      </right>
      <top style="thin">
        <color indexed="59"/>
      </top>
      <bottom style="medium">
        <color indexed="59"/>
      </bottom>
      <diagonal/>
    </border>
    <border>
      <left/>
      <right/>
      <top style="medium">
        <color indexed="59"/>
      </top>
      <bottom/>
      <diagonal/>
    </border>
    <border>
      <left/>
      <right style="medium">
        <color auto="1"/>
      </right>
      <top style="medium">
        <color indexed="59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59"/>
      </bottom>
      <diagonal/>
    </border>
    <border>
      <left/>
      <right style="medium">
        <color auto="1"/>
      </right>
      <top/>
      <bottom style="medium">
        <color indexed="59"/>
      </bottom>
      <diagonal/>
    </border>
    <border>
      <left style="thin">
        <color indexed="59"/>
      </left>
      <right style="medium">
        <color auto="1"/>
      </right>
      <top style="medium">
        <color indexed="59"/>
      </top>
      <bottom style="medium">
        <color indexed="59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1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medium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indexed="59"/>
      </right>
      <top style="medium">
        <color auto="1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auto="1"/>
      </top>
      <bottom style="medium">
        <color indexed="59"/>
      </bottom>
      <diagonal/>
    </border>
    <border>
      <left style="medium">
        <color indexed="59"/>
      </left>
      <right style="medium">
        <color auto="1"/>
      </right>
      <top style="medium">
        <color auto="1"/>
      </top>
      <bottom style="medium">
        <color indexed="59"/>
      </bottom>
      <diagonal/>
    </border>
    <border>
      <left style="medium">
        <color auto="1"/>
      </left>
      <right style="thin">
        <color indexed="59"/>
      </right>
      <top/>
      <bottom/>
      <diagonal/>
    </border>
    <border>
      <left style="thin">
        <color indexed="59"/>
      </left>
      <right/>
      <top/>
      <bottom/>
      <diagonal/>
    </border>
    <border>
      <left style="thin">
        <color indexed="59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59"/>
      </right>
      <top style="medium">
        <color auto="1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auto="1"/>
      </top>
      <bottom style="thin">
        <color indexed="59"/>
      </bottom>
      <diagonal/>
    </border>
    <border>
      <left style="thin">
        <color indexed="59"/>
      </left>
      <right/>
      <top style="medium">
        <color auto="1"/>
      </top>
      <bottom style="thin">
        <color indexed="59"/>
      </bottom>
      <diagonal/>
    </border>
    <border>
      <left style="thin">
        <color indexed="59"/>
      </left>
      <right style="medium">
        <color auto="1"/>
      </right>
      <top style="medium">
        <color auto="1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59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medium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3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19" fillId="16" borderId="12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9" applyNumberFormat="0" applyFill="0" applyAlignment="0" applyProtection="0">
      <alignment vertical="center"/>
    </xf>
    <xf numFmtId="0" fontId="33" fillId="0" borderId="129" applyNumberFormat="0" applyFill="0" applyAlignment="0" applyProtection="0">
      <alignment vertical="center"/>
    </xf>
    <xf numFmtId="0" fontId="34" fillId="0" borderId="13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7" borderId="131" applyNumberFormat="0" applyAlignment="0" applyProtection="0">
      <alignment vertical="center"/>
    </xf>
    <xf numFmtId="0" fontId="36" fillId="18" borderId="132" applyNumberFormat="0" applyAlignment="0" applyProtection="0">
      <alignment vertical="center"/>
    </xf>
    <xf numFmtId="0" fontId="37" fillId="18" borderId="131" applyNumberFormat="0" applyAlignment="0" applyProtection="0">
      <alignment vertical="center"/>
    </xf>
    <xf numFmtId="0" fontId="38" fillId="19" borderId="133" applyNumberFormat="0" applyAlignment="0" applyProtection="0">
      <alignment vertical="center"/>
    </xf>
    <xf numFmtId="0" fontId="39" fillId="0" borderId="134" applyNumberFormat="0" applyFill="0" applyAlignment="0" applyProtection="0">
      <alignment vertical="center"/>
    </xf>
    <xf numFmtId="0" fontId="40" fillId="0" borderId="135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0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14" borderId="0" applyNumberFormat="0" applyBorder="0" applyAlignment="0" applyProtection="0"/>
    <xf numFmtId="0" fontId="46" fillId="49" borderId="0" applyNumberFormat="0" applyBorder="0" applyAlignment="0" applyProtection="0"/>
    <xf numFmtId="0" fontId="46" fillId="15" borderId="0" applyNumberFormat="0" applyBorder="0" applyAlignment="0" applyProtection="0"/>
    <xf numFmtId="0" fontId="46" fillId="50" borderId="0" applyNumberFormat="0" applyBorder="0" applyAlignment="0" applyProtection="0"/>
    <xf numFmtId="0" fontId="46" fillId="13" borderId="0" applyNumberFormat="0" applyBorder="0" applyAlignment="0" applyProtection="0"/>
    <xf numFmtId="0" fontId="46" fillId="51" borderId="0" applyNumberFormat="0" applyBorder="0" applyAlignment="0" applyProtection="0"/>
    <xf numFmtId="0" fontId="46" fillId="52" borderId="0" applyNumberFormat="0" applyBorder="0" applyAlignment="0" applyProtection="0"/>
    <xf numFmtId="0" fontId="46" fillId="49" borderId="0" applyNumberFormat="0" applyBorder="0" applyAlignment="0" applyProtection="0"/>
    <xf numFmtId="0" fontId="46" fillId="13" borderId="0" applyNumberFormat="0" applyBorder="0" applyAlignment="0" applyProtection="0"/>
    <xf numFmtId="0" fontId="46" fillId="53" borderId="0" applyNumberFormat="0" applyBorder="0" applyAlignment="0" applyProtection="0"/>
    <xf numFmtId="0" fontId="47" fillId="4" borderId="0" applyNumberFormat="0" applyBorder="0" applyAlignment="0" applyProtection="0"/>
    <xf numFmtId="0" fontId="47" fillId="51" borderId="0" applyNumberFormat="0" applyBorder="0" applyAlignment="0" applyProtection="0"/>
    <xf numFmtId="0" fontId="47" fillId="52" borderId="0" applyNumberFormat="0" applyBorder="0" applyAlignment="0" applyProtection="0"/>
    <xf numFmtId="0" fontId="47" fillId="54" borderId="0" applyNumberFormat="0" applyBorder="0" applyAlignment="0" applyProtection="0"/>
    <xf numFmtId="0" fontId="47" fillId="55" borderId="0" applyNumberFormat="0" applyBorder="0" applyAlignment="0" applyProtection="0"/>
    <xf numFmtId="0" fontId="47" fillId="56" borderId="0" applyNumberFormat="0" applyBorder="0" applyAlignment="0" applyProtection="0"/>
    <xf numFmtId="0" fontId="13" fillId="57" borderId="0" applyNumberFormat="0" applyBorder="0" applyAlignment="0" applyProtection="0"/>
    <xf numFmtId="0" fontId="0" fillId="0" borderId="0"/>
    <xf numFmtId="0" fontId="0" fillId="0" borderId="0"/>
    <xf numFmtId="0" fontId="47" fillId="3" borderId="0" applyNumberFormat="0" applyBorder="0" applyAlignment="0" applyProtection="0"/>
    <xf numFmtId="0" fontId="47" fillId="8" borderId="0" applyNumberFormat="0" applyBorder="0" applyAlignment="0" applyProtection="0"/>
    <xf numFmtId="0" fontId="47" fillId="57" borderId="0" applyNumberFormat="0" applyBorder="0" applyAlignment="0" applyProtection="0"/>
    <xf numFmtId="0" fontId="47" fillId="54" borderId="0" applyNumberFormat="0" applyBorder="0" applyAlignment="0" applyProtection="0"/>
    <xf numFmtId="0" fontId="47" fillId="55" borderId="0" applyNumberFormat="0" applyBorder="0" applyAlignment="0" applyProtection="0"/>
    <xf numFmtId="0" fontId="47" fillId="58" borderId="0" applyNumberFormat="0" applyBorder="0" applyAlignment="0" applyProtection="0"/>
    <xf numFmtId="0" fontId="48" fillId="0" borderId="0" applyNumberFormat="0" applyFill="0" applyBorder="0" applyAlignment="0" applyProtection="0"/>
    <xf numFmtId="0" fontId="49" fillId="6" borderId="136" applyNumberFormat="0" applyAlignment="0" applyProtection="0"/>
    <xf numFmtId="0" fontId="50" fillId="59" borderId="0" applyNumberFormat="0" applyBorder="0" applyAlignment="0" applyProtection="0"/>
    <xf numFmtId="0" fontId="0" fillId="60" borderId="137" applyNumberFormat="0" applyAlignment="0" applyProtection="0"/>
    <xf numFmtId="0" fontId="51" fillId="0" borderId="138" applyNumberFormat="0" applyFill="0" applyAlignment="0" applyProtection="0"/>
    <xf numFmtId="0" fontId="52" fillId="50" borderId="139" applyNumberFormat="0" applyAlignment="0" applyProtection="0"/>
    <xf numFmtId="0" fontId="53" fillId="61" borderId="140" applyNumberFormat="0" applyAlignment="0" applyProtection="0"/>
    <xf numFmtId="0" fontId="54" fillId="48" borderId="0" applyNumberFormat="0" applyBorder="0" applyAlignment="0" applyProtection="0"/>
    <xf numFmtId="0" fontId="55" fillId="14" borderId="0" applyNumberFormat="0" applyBorder="0" applyAlignment="0" applyProtection="0"/>
    <xf numFmtId="0" fontId="56" fillId="0" borderId="141" applyNumberFormat="0" applyFill="0" applyAlignment="0" applyProtection="0"/>
    <xf numFmtId="0" fontId="57" fillId="0" borderId="142" applyNumberFormat="0" applyFill="0" applyAlignment="0" applyProtection="0"/>
    <xf numFmtId="0" fontId="58" fillId="0" borderId="143" applyNumberFormat="0" applyFill="0" applyAlignment="0" applyProtection="0"/>
    <xf numFmtId="0" fontId="58" fillId="0" borderId="0" applyNumberFormat="0" applyFill="0" applyBorder="0" applyAlignment="0" applyProtection="0"/>
    <xf numFmtId="0" fontId="59" fillId="61" borderId="139" applyNumberFormat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144" applyNumberFormat="0" applyFill="0" applyAlignment="0" applyProtection="0"/>
  </cellStyleXfs>
  <cellXfs count="362">
    <xf numFmtId="0" fontId="0" fillId="0" borderId="0" xfId="0"/>
    <xf numFmtId="0" fontId="0" fillId="2" borderId="0" xfId="0" applyFill="1"/>
    <xf numFmtId="0" fontId="1" fillId="0" borderId="0" xfId="6" applyNumberFormat="1" applyFont="1" applyFill="1" applyBorder="1" applyAlignment="1" applyProtection="1">
      <alignment horizontal="left"/>
    </xf>
    <xf numFmtId="0" fontId="2" fillId="0" borderId="0" xfId="6" applyNumberFormat="1" applyFont="1" applyFill="1" applyBorder="1" applyAlignment="1" applyProtection="1">
      <alignment horizontal="left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180" fontId="5" fillId="2" borderId="5" xfId="0" applyNumberFormat="1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7" fillId="2" borderId="0" xfId="0" applyFont="1" applyFill="1"/>
    <xf numFmtId="0" fontId="6" fillId="4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80" fontId="5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5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/>
    <xf numFmtId="0" fontId="5" fillId="2" borderId="2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/>
    <xf numFmtId="0" fontId="5" fillId="2" borderId="4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0" fillId="2" borderId="0" xfId="0" applyFill="1" applyAlignment="1"/>
    <xf numFmtId="0" fontId="0" fillId="5" borderId="0" xfId="0" applyFill="1" applyAlignment="1">
      <alignment horizontal="center"/>
    </xf>
    <xf numFmtId="0" fontId="3" fillId="2" borderId="1" xfId="0" applyFont="1" applyFill="1" applyBorder="1"/>
    <xf numFmtId="0" fontId="5" fillId="2" borderId="3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11" fillId="0" borderId="0" xfId="6" applyNumberFormat="1" applyFill="1" applyBorder="1" applyAlignment="1" applyProtection="1"/>
    <xf numFmtId="0" fontId="4" fillId="3" borderId="43" xfId="0" applyFont="1" applyFill="1" applyBorder="1" applyAlignment="1">
      <alignment horizontal="center"/>
    </xf>
    <xf numFmtId="0" fontId="5" fillId="2" borderId="4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5" xfId="0" applyFont="1" applyFill="1" applyBorder="1" applyAlignment="1">
      <alignment horizontal="left" vertical="center"/>
    </xf>
    <xf numFmtId="0" fontId="5" fillId="2" borderId="46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48" xfId="0" applyFont="1" applyFill="1" applyBorder="1" applyAlignment="1">
      <alignment vertical="center"/>
    </xf>
    <xf numFmtId="181" fontId="0" fillId="2" borderId="0" xfId="0" applyNumberFormat="1" applyFill="1"/>
    <xf numFmtId="0" fontId="5" fillId="2" borderId="44" xfId="0" applyFont="1" applyFill="1" applyBorder="1" applyAlignment="1">
      <alignment vertical="center"/>
    </xf>
    <xf numFmtId="0" fontId="5" fillId="2" borderId="45" xfId="0" applyFont="1" applyFill="1" applyBorder="1" applyAlignment="1">
      <alignment vertical="center"/>
    </xf>
    <xf numFmtId="0" fontId="5" fillId="2" borderId="46" xfId="0" applyFont="1" applyFill="1" applyBorder="1" applyAlignment="1">
      <alignment vertical="center"/>
    </xf>
    <xf numFmtId="0" fontId="13" fillId="2" borderId="0" xfId="0" applyFont="1" applyFill="1"/>
    <xf numFmtId="0" fontId="5" fillId="2" borderId="1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/>
    </xf>
    <xf numFmtId="0" fontId="4" fillId="3" borderId="50" xfId="0" applyFont="1" applyFill="1" applyBorder="1" applyAlignment="1">
      <alignment horizontal="center"/>
    </xf>
    <xf numFmtId="0" fontId="4" fillId="3" borderId="51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left" vertical="center" wrapText="1"/>
    </xf>
    <xf numFmtId="0" fontId="5" fillId="2" borderId="53" xfId="0" applyFont="1" applyFill="1" applyBorder="1" applyAlignment="1">
      <alignment horizontal="left" vertical="center"/>
    </xf>
    <xf numFmtId="0" fontId="5" fillId="2" borderId="54" xfId="0" applyFont="1" applyFill="1" applyBorder="1" applyAlignment="1">
      <alignment horizontal="left" vertical="center"/>
    </xf>
    <xf numFmtId="0" fontId="4" fillId="3" borderId="55" xfId="0" applyFont="1" applyFill="1" applyBorder="1" applyAlignment="1">
      <alignment horizontal="left" vertical="center" wrapText="1"/>
    </xf>
    <xf numFmtId="0" fontId="4" fillId="3" borderId="56" xfId="0" applyFont="1" applyFill="1" applyBorder="1" applyAlignment="1">
      <alignment horizontal="left" vertical="center" wrapText="1"/>
    </xf>
    <xf numFmtId="0" fontId="5" fillId="2" borderId="57" xfId="0" applyFont="1" applyFill="1" applyBorder="1" applyAlignment="1">
      <alignment horizontal="left" vertical="center"/>
    </xf>
    <xf numFmtId="0" fontId="5" fillId="2" borderId="58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12" fillId="2" borderId="63" xfId="0" applyFont="1" applyFill="1" applyBorder="1" applyAlignment="1">
      <alignment horizontal="center" vertical="center"/>
    </xf>
    <xf numFmtId="0" fontId="0" fillId="2" borderId="6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5" xfId="0" applyFill="1" applyBorder="1" applyAlignment="1">
      <alignment horizontal="center"/>
    </xf>
    <xf numFmtId="0" fontId="12" fillId="2" borderId="66" xfId="0" applyFont="1" applyFill="1" applyBorder="1" applyAlignment="1">
      <alignment horizontal="center" vertical="center"/>
    </xf>
    <xf numFmtId="0" fontId="0" fillId="2" borderId="67" xfId="0" applyFill="1" applyBorder="1" applyAlignment="1">
      <alignment horizontal="center"/>
    </xf>
    <xf numFmtId="0" fontId="0" fillId="2" borderId="68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12" fillId="2" borderId="70" xfId="0" applyFont="1" applyFill="1" applyBorder="1" applyAlignment="1">
      <alignment horizontal="center" vertical="center"/>
    </xf>
    <xf numFmtId="0" fontId="6" fillId="4" borderId="71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/>
    </xf>
    <xf numFmtId="0" fontId="6" fillId="4" borderId="74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79" xfId="0" applyFont="1" applyFill="1" applyBorder="1" applyAlignment="1">
      <alignment horizontal="left" vertical="center"/>
    </xf>
    <xf numFmtId="0" fontId="12" fillId="2" borderId="80" xfId="0" applyFont="1" applyFill="1" applyBorder="1" applyAlignment="1">
      <alignment horizontal="center" vertical="center"/>
    </xf>
    <xf numFmtId="0" fontId="12" fillId="2" borderId="8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82" xfId="0" applyFont="1" applyFill="1" applyBorder="1" applyAlignment="1">
      <alignment horizontal="center" vertical="center"/>
    </xf>
    <xf numFmtId="0" fontId="12" fillId="2" borderId="83" xfId="0" applyFont="1" applyFill="1" applyBorder="1" applyAlignment="1">
      <alignment horizontal="center" vertical="center"/>
    </xf>
    <xf numFmtId="0" fontId="12" fillId="2" borderId="84" xfId="0" applyFont="1" applyFill="1" applyBorder="1" applyAlignment="1">
      <alignment horizontal="center" vertical="center"/>
    </xf>
    <xf numFmtId="0" fontId="5" fillId="2" borderId="85" xfId="0" applyFont="1" applyFill="1" applyBorder="1" applyAlignment="1">
      <alignment horizontal="center" vertical="center"/>
    </xf>
    <xf numFmtId="0" fontId="5" fillId="2" borderId="86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14" fillId="2" borderId="8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4" fillId="3" borderId="88" xfId="0" applyFont="1" applyFill="1" applyBorder="1" applyAlignment="1">
      <alignment horizontal="center" vertical="center" wrapText="1"/>
    </xf>
    <xf numFmtId="0" fontId="4" fillId="3" borderId="89" xfId="0" applyFont="1" applyFill="1" applyBorder="1" applyAlignment="1">
      <alignment horizontal="center" vertical="center" wrapText="1"/>
    </xf>
    <xf numFmtId="0" fontId="4" fillId="3" borderId="9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3" borderId="91" xfId="0" applyFont="1" applyFill="1" applyBorder="1" applyAlignment="1">
      <alignment horizontal="center" vertical="center" wrapText="1"/>
    </xf>
    <xf numFmtId="0" fontId="5" fillId="6" borderId="92" xfId="0" applyFont="1" applyFill="1" applyBorder="1" applyAlignment="1">
      <alignment horizontal="center" vertical="center"/>
    </xf>
    <xf numFmtId="0" fontId="5" fillId="2" borderId="92" xfId="0" applyFont="1" applyFill="1" applyBorder="1" applyAlignment="1">
      <alignment horizontal="center" vertical="center" wrapText="1"/>
    </xf>
    <xf numFmtId="0" fontId="5" fillId="6" borderId="1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2" borderId="2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2" borderId="0" xfId="0" applyFont="1" applyFill="1"/>
    <xf numFmtId="0" fontId="14" fillId="2" borderId="87" xfId="0" applyFont="1" applyFill="1" applyBorder="1"/>
    <xf numFmtId="0" fontId="4" fillId="3" borderId="93" xfId="0" applyFont="1" applyFill="1" applyBorder="1" applyAlignment="1">
      <alignment horizontal="center" vertical="center" wrapText="1"/>
    </xf>
    <xf numFmtId="0" fontId="5" fillId="0" borderId="94" xfId="0" applyFont="1" applyBorder="1" applyAlignment="1">
      <alignment horizontal="center" vertical="center" wrapText="1"/>
    </xf>
    <xf numFmtId="0" fontId="0" fillId="2" borderId="94" xfId="0" applyFill="1" applyBorder="1"/>
    <xf numFmtId="0" fontId="6" fillId="2" borderId="9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0" borderId="96" xfId="0" applyFont="1" applyBorder="1" applyAlignment="1">
      <alignment horizontal="left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5" fillId="0" borderId="97" xfId="0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5" fillId="8" borderId="2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6" borderId="45" xfId="0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6" fillId="0" borderId="98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99" xfId="0" applyFont="1" applyBorder="1" applyAlignment="1">
      <alignment horizontal="left" vertical="center" wrapText="1"/>
    </xf>
    <xf numFmtId="0" fontId="5" fillId="0" borderId="100" xfId="0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44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0" fontId="5" fillId="2" borderId="10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16" fillId="0" borderId="0" xfId="0" applyFont="1"/>
    <xf numFmtId="0" fontId="17" fillId="4" borderId="9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3" borderId="102" xfId="0" applyFont="1" applyFill="1" applyBorder="1" applyAlignment="1">
      <alignment horizontal="center" vertical="center" wrapText="1"/>
    </xf>
    <xf numFmtId="0" fontId="4" fillId="3" borderId="103" xfId="0" applyFont="1" applyFill="1" applyBorder="1" applyAlignment="1">
      <alignment horizontal="center" vertical="center" wrapText="1"/>
    </xf>
    <xf numFmtId="0" fontId="4" fillId="3" borderId="104" xfId="0" applyFont="1" applyFill="1" applyBorder="1" applyAlignment="1">
      <alignment horizontal="center" vertical="center" wrapText="1"/>
    </xf>
    <xf numFmtId="0" fontId="17" fillId="4" borderId="105" xfId="0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17" fillId="4" borderId="106" xfId="0" applyFont="1" applyFill="1" applyBorder="1" applyAlignment="1">
      <alignment horizontal="center" vertical="center" wrapText="1"/>
    </xf>
    <xf numFmtId="0" fontId="17" fillId="4" borderId="10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108" xfId="0" applyFont="1" applyBorder="1" applyAlignment="1">
      <alignment horizontal="center" vertical="center" wrapText="1"/>
    </xf>
    <xf numFmtId="180" fontId="5" fillId="0" borderId="109" xfId="0" applyNumberFormat="1" applyFont="1" applyBorder="1" applyAlignment="1">
      <alignment horizontal="center" vertical="center"/>
    </xf>
    <xf numFmtId="0" fontId="5" fillId="0" borderId="109" xfId="0" applyFont="1" applyBorder="1" applyAlignment="1">
      <alignment horizontal="left" vertical="center" wrapText="1"/>
    </xf>
    <xf numFmtId="0" fontId="5" fillId="0" borderId="110" xfId="0" applyFont="1" applyBorder="1" applyAlignment="1">
      <alignment horizontal="left" vertical="center" wrapText="1"/>
    </xf>
    <xf numFmtId="0" fontId="5" fillId="0" borderId="111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180" fontId="5" fillId="0" borderId="45" xfId="0" applyNumberFormat="1" applyFont="1" applyBorder="1" applyAlignment="1">
      <alignment horizontal="center" vertical="center"/>
    </xf>
    <xf numFmtId="0" fontId="5" fillId="0" borderId="57" xfId="0" applyFont="1" applyBorder="1" applyAlignment="1">
      <alignment horizontal="left" vertical="center" wrapText="1"/>
    </xf>
    <xf numFmtId="0" fontId="5" fillId="0" borderId="112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19" fillId="0" borderId="12" xfId="0" applyFont="1" applyBorder="1"/>
    <xf numFmtId="0" fontId="5" fillId="0" borderId="12" xfId="0" applyFont="1" applyBorder="1" applyAlignment="1">
      <alignment horizontal="left" vertical="center"/>
    </xf>
    <xf numFmtId="0" fontId="19" fillId="0" borderId="12" xfId="0" applyFont="1" applyBorder="1" applyAlignment="1">
      <alignment vertical="center"/>
    </xf>
    <xf numFmtId="0" fontId="5" fillId="0" borderId="113" xfId="0" applyFont="1" applyBorder="1" applyAlignment="1">
      <alignment horizontal="center" vertical="center" wrapText="1"/>
    </xf>
    <xf numFmtId="0" fontId="19" fillId="0" borderId="113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5" fillId="0" borderId="113" xfId="0" applyFont="1" applyBorder="1" applyAlignment="1">
      <alignment vertical="center" wrapText="1"/>
    </xf>
    <xf numFmtId="0" fontId="19" fillId="0" borderId="113" xfId="0" applyFont="1" applyBorder="1" applyAlignment="1">
      <alignment vertical="center"/>
    </xf>
    <xf numFmtId="0" fontId="5" fillId="0" borderId="114" xfId="0" applyFont="1" applyBorder="1" applyAlignment="1">
      <alignment horizontal="center" vertical="center" wrapText="1"/>
    </xf>
    <xf numFmtId="0" fontId="5" fillId="0" borderId="1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19" fillId="0" borderId="13" xfId="0" applyFont="1" applyBorder="1" applyAlignment="1">
      <alignment vertical="center"/>
    </xf>
    <xf numFmtId="0" fontId="5" fillId="0" borderId="91" xfId="0" applyFont="1" applyBorder="1" applyAlignment="1">
      <alignment horizontal="center" vertical="center" wrapText="1"/>
    </xf>
    <xf numFmtId="180" fontId="5" fillId="0" borderId="116" xfId="0" applyNumberFormat="1" applyFont="1" applyBorder="1" applyAlignment="1">
      <alignment horizontal="center" vertical="center"/>
    </xf>
    <xf numFmtId="0" fontId="5" fillId="0" borderId="92" xfId="0" applyFont="1" applyBorder="1" applyAlignment="1">
      <alignment horizontal="left" vertical="center"/>
    </xf>
    <xf numFmtId="0" fontId="5" fillId="0" borderId="95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left" vertical="center" wrapText="1"/>
    </xf>
    <xf numFmtId="0" fontId="0" fillId="0" borderId="113" xfId="0" applyBorder="1" applyAlignment="1">
      <alignment vertical="center"/>
    </xf>
    <xf numFmtId="0" fontId="19" fillId="0" borderId="92" xfId="0" applyFont="1" applyBorder="1" applyAlignment="1">
      <alignment vertical="center"/>
    </xf>
    <xf numFmtId="0" fontId="18" fillId="0" borderId="6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2" borderId="0" xfId="0" applyFont="1" applyFill="1"/>
    <xf numFmtId="0" fontId="5" fillId="0" borderId="88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/>
    </xf>
    <xf numFmtId="0" fontId="5" fillId="0" borderId="89" xfId="0" applyFont="1" applyBorder="1" applyAlignment="1">
      <alignment horizontal="left" vertical="center"/>
    </xf>
    <xf numFmtId="0" fontId="5" fillId="0" borderId="117" xfId="0" applyFont="1" applyBorder="1" applyAlignment="1">
      <alignment vertical="center" wrapText="1"/>
    </xf>
    <xf numFmtId="0" fontId="5" fillId="0" borderId="93" xfId="0" applyFont="1" applyBorder="1" applyAlignment="1">
      <alignment vertical="center" wrapText="1"/>
    </xf>
    <xf numFmtId="0" fontId="5" fillId="0" borderId="90" xfId="0" applyFont="1" applyBorder="1" applyAlignment="1">
      <alignment horizontal="center" vertical="center" wrapText="1"/>
    </xf>
    <xf numFmtId="0" fontId="5" fillId="0" borderId="94" xfId="0" applyFont="1" applyBorder="1" applyAlignment="1">
      <alignment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/>
    </xf>
    <xf numFmtId="0" fontId="5" fillId="0" borderId="118" xfId="0" applyFont="1" applyBorder="1" applyAlignment="1">
      <alignment vertical="center" wrapText="1"/>
    </xf>
    <xf numFmtId="0" fontId="5" fillId="0" borderId="95" xfId="0" applyFont="1" applyBorder="1" applyAlignment="1">
      <alignment vertical="center" wrapText="1"/>
    </xf>
    <xf numFmtId="0" fontId="21" fillId="3" borderId="24" xfId="0" applyFont="1" applyFill="1" applyBorder="1" applyAlignment="1">
      <alignment horizontal="center" vertical="center"/>
    </xf>
    <xf numFmtId="0" fontId="0" fillId="0" borderId="119" xfId="0" applyBorder="1" applyAlignment="1">
      <alignment vertical="center"/>
    </xf>
    <xf numFmtId="0" fontId="0" fillId="0" borderId="120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80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80" fontId="0" fillId="0" borderId="8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5" fillId="4" borderId="18" xfId="0" applyFont="1" applyFill="1" applyBorder="1" applyAlignment="1">
      <alignment horizontal="left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0" fillId="0" borderId="119" xfId="0" applyBorder="1"/>
    <xf numFmtId="0" fontId="0" fillId="0" borderId="121" xfId="0" applyBorder="1" applyAlignment="1">
      <alignment horizontal="center"/>
    </xf>
    <xf numFmtId="182" fontId="0" fillId="0" borderId="120" xfId="0" applyNumberFormat="1" applyBorder="1" applyAlignment="1">
      <alignment horizontal="center"/>
    </xf>
    <xf numFmtId="0" fontId="0" fillId="0" borderId="4" xfId="0" applyBorder="1"/>
    <xf numFmtId="0" fontId="0" fillId="0" borderId="45" xfId="0" applyBorder="1" applyAlignment="1">
      <alignment horizontal="center"/>
    </xf>
    <xf numFmtId="182" fontId="0" fillId="0" borderId="5" xfId="0" applyNumberFormat="1" applyBorder="1" applyAlignment="1">
      <alignment horizontal="center"/>
    </xf>
    <xf numFmtId="0" fontId="0" fillId="0" borderId="7" xfId="0" applyBorder="1"/>
    <xf numFmtId="0" fontId="0" fillId="0" borderId="46" xfId="0" applyBorder="1" applyAlignment="1">
      <alignment horizontal="center" vertical="center"/>
    </xf>
    <xf numFmtId="182" fontId="0" fillId="0" borderId="8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6" applyNumberFormat="1" applyFont="1" applyFill="1" applyBorder="1" applyAlignment="1" applyProtection="1"/>
    <xf numFmtId="0" fontId="22" fillId="3" borderId="18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5" fillId="0" borderId="88" xfId="0" applyFont="1" applyBorder="1" applyAlignment="1">
      <alignment horizontal="center"/>
    </xf>
    <xf numFmtId="0" fontId="1" fillId="0" borderId="89" xfId="6" applyNumberFormat="1" applyFont="1" applyFill="1" applyBorder="1" applyAlignment="1" applyProtection="1"/>
    <xf numFmtId="0" fontId="24" fillId="9" borderId="93" xfId="0" applyFont="1" applyFill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1" fillId="0" borderId="12" xfId="6" applyNumberFormat="1" applyFont="1" applyFill="1" applyBorder="1" applyAlignment="1" applyProtection="1"/>
    <xf numFmtId="0" fontId="24" fillId="9" borderId="94" xfId="0" applyFont="1" applyFill="1" applyBorder="1" applyAlignment="1">
      <alignment horizontal="center"/>
    </xf>
    <xf numFmtId="0" fontId="1" fillId="0" borderId="12" xfId="6" applyFont="1" applyBorder="1"/>
    <xf numFmtId="0" fontId="24" fillId="0" borderId="94" xfId="0" applyFont="1" applyBorder="1" applyAlignment="1">
      <alignment horizontal="center"/>
    </xf>
    <xf numFmtId="0" fontId="24" fillId="10" borderId="94" xfId="0" applyFont="1" applyFill="1" applyBorder="1" applyAlignment="1">
      <alignment horizontal="center"/>
    </xf>
    <xf numFmtId="0" fontId="24" fillId="11" borderId="94" xfId="0" applyFont="1" applyFill="1" applyBorder="1" applyAlignment="1">
      <alignment horizontal="center"/>
    </xf>
    <xf numFmtId="0" fontId="2" fillId="0" borderId="0" xfId="6" applyNumberFormat="1" applyFont="1" applyFill="1" applyAlignment="1" applyProtection="1"/>
    <xf numFmtId="0" fontId="5" fillId="0" borderId="115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1" fillId="0" borderId="13" xfId="6" applyFont="1" applyBorder="1"/>
    <xf numFmtId="0" fontId="24" fillId="10" borderId="114" xfId="0" applyFont="1" applyFill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1" fillId="0" borderId="92" xfId="6" applyFont="1" applyBorder="1"/>
    <xf numFmtId="0" fontId="24" fillId="10" borderId="95" xfId="0" applyFont="1" applyFill="1" applyBorder="1" applyAlignment="1">
      <alignment horizontal="center"/>
    </xf>
    <xf numFmtId="0" fontId="2" fillId="0" borderId="0" xfId="6" applyNumberFormat="1" applyFont="1" applyFill="1" applyBorder="1" applyAlignment="1" applyProtection="1"/>
    <xf numFmtId="0" fontId="23" fillId="12" borderId="122" xfId="0" applyFont="1" applyFill="1" applyBorder="1" applyAlignment="1">
      <alignment horizontal="center"/>
    </xf>
    <xf numFmtId="0" fontId="23" fillId="12" borderId="123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124" xfId="0" applyBorder="1" applyAlignment="1">
      <alignment horizontal="center"/>
    </xf>
    <xf numFmtId="0" fontId="0" fillId="0" borderId="125" xfId="0" applyBorder="1" applyAlignment="1">
      <alignment horizontal="center"/>
    </xf>
    <xf numFmtId="0" fontId="23" fillId="12" borderId="126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127" xfId="0" applyBorder="1" applyAlignment="1">
      <alignment horizontal="center"/>
    </xf>
    <xf numFmtId="0" fontId="25" fillId="12" borderId="122" xfId="0" applyFont="1" applyFill="1" applyBorder="1" applyAlignment="1">
      <alignment horizontal="center"/>
    </xf>
    <xf numFmtId="0" fontId="25" fillId="12" borderId="123" xfId="0" applyFont="1" applyFill="1" applyBorder="1" applyAlignment="1">
      <alignment horizontal="center"/>
    </xf>
    <xf numFmtId="0" fontId="25" fillId="12" borderId="126" xfId="0" applyFont="1" applyFill="1" applyBorder="1" applyAlignment="1">
      <alignment horizontal="center"/>
    </xf>
    <xf numFmtId="0" fontId="0" fillId="0" borderId="0" xfId="79"/>
    <xf numFmtId="0" fontId="20" fillId="13" borderId="2" xfId="0" applyFont="1" applyFill="1" applyBorder="1" applyAlignment="1">
      <alignment horizontal="center" vertical="center"/>
    </xf>
    <xf numFmtId="0" fontId="26" fillId="0" borderId="3" xfId="78" applyFont="1" applyBorder="1" applyAlignment="1">
      <alignment horizontal="left" vertical="top"/>
    </xf>
    <xf numFmtId="0" fontId="20" fillId="13" borderId="4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horizontal="center" vertical="center"/>
    </xf>
    <xf numFmtId="0" fontId="5" fillId="14" borderId="24" xfId="79" applyFont="1" applyFill="1" applyBorder="1" applyAlignment="1">
      <alignment horizontal="center" vertical="center"/>
    </xf>
    <xf numFmtId="0" fontId="5" fillId="15" borderId="18" xfId="79" applyFont="1" applyFill="1" applyBorder="1" applyAlignment="1">
      <alignment horizontal="center" vertical="center" wrapText="1"/>
    </xf>
    <xf numFmtId="0" fontId="5" fillId="15" borderId="19" xfId="79" applyFont="1" applyFill="1" applyBorder="1" applyAlignment="1">
      <alignment horizontal="center" vertical="center" wrapText="1"/>
    </xf>
    <xf numFmtId="0" fontId="5" fillId="15" borderId="20" xfId="79" applyFont="1" applyFill="1" applyBorder="1" applyAlignment="1">
      <alignment horizontal="center" vertical="center" wrapText="1"/>
    </xf>
    <xf numFmtId="0" fontId="5" fillId="2" borderId="119" xfId="79" applyFont="1" applyFill="1" applyBorder="1" applyAlignment="1">
      <alignment horizontal="center" vertical="center" wrapText="1"/>
    </xf>
    <xf numFmtId="180" fontId="27" fillId="2" borderId="121" xfId="79" applyNumberFormat="1" applyFont="1" applyFill="1" applyBorder="1" applyAlignment="1">
      <alignment horizontal="center" vertical="center" wrapText="1"/>
    </xf>
    <xf numFmtId="183" fontId="27" fillId="2" borderId="121" xfId="79" applyNumberFormat="1" applyFont="1" applyFill="1" applyBorder="1" applyAlignment="1">
      <alignment horizontal="center" vertical="center" wrapText="1"/>
    </xf>
    <xf numFmtId="0" fontId="27" fillId="2" borderId="121" xfId="79" applyFont="1" applyFill="1" applyBorder="1" applyAlignment="1">
      <alignment vertical="center" wrapText="1"/>
    </xf>
    <xf numFmtId="0" fontId="27" fillId="2" borderId="120" xfId="79" applyFont="1" applyFill="1" applyBorder="1" applyAlignment="1">
      <alignment horizontal="center" vertical="center" wrapText="1"/>
    </xf>
    <xf numFmtId="0" fontId="5" fillId="0" borderId="4" xfId="79" applyFont="1" applyBorder="1" applyAlignment="1">
      <alignment horizontal="center"/>
    </xf>
    <xf numFmtId="180" fontId="5" fillId="2" borderId="121" xfId="79" applyNumberFormat="1" applyFont="1" applyFill="1" applyBorder="1" applyAlignment="1">
      <alignment horizontal="center" vertical="center" wrapText="1"/>
    </xf>
    <xf numFmtId="0" fontId="5" fillId="0" borderId="45" xfId="79" applyFont="1" applyBorder="1" applyAlignment="1">
      <alignment horizontal="center" vertical="center"/>
    </xf>
    <xf numFmtId="0" fontId="5" fillId="2" borderId="121" xfId="79" applyFont="1" applyFill="1" applyBorder="1" applyAlignment="1">
      <alignment vertical="center" wrapText="1"/>
    </xf>
    <xf numFmtId="0" fontId="5" fillId="2" borderId="120" xfId="79" applyFont="1" applyFill="1" applyBorder="1" applyAlignment="1">
      <alignment horizontal="center" vertical="center" wrapText="1"/>
    </xf>
    <xf numFmtId="0" fontId="5" fillId="0" borderId="45" xfId="79" applyFont="1" applyBorder="1" applyAlignment="1">
      <alignment horizontal="center"/>
    </xf>
    <xf numFmtId="0" fontId="5" fillId="0" borderId="45" xfId="79" applyFont="1" applyBorder="1"/>
    <xf numFmtId="0" fontId="5" fillId="0" borderId="5" xfId="79" applyFont="1" applyBorder="1" applyAlignment="1">
      <alignment horizontal="center"/>
    </xf>
    <xf numFmtId="0" fontId="5" fillId="0" borderId="6" xfId="79" applyFont="1" applyBorder="1" applyAlignment="1">
      <alignment horizontal="center"/>
    </xf>
    <xf numFmtId="180" fontId="5" fillId="2" borderId="45" xfId="79" applyNumberFormat="1" applyFont="1" applyFill="1" applyBorder="1" applyAlignment="1">
      <alignment horizontal="center" vertical="center" wrapText="1"/>
    </xf>
    <xf numFmtId="0" fontId="5" fillId="0" borderId="57" xfId="79" applyFont="1" applyBorder="1" applyAlignment="1">
      <alignment horizontal="center"/>
    </xf>
    <xf numFmtId="0" fontId="5" fillId="0" borderId="57" xfId="79" applyFont="1" applyBorder="1"/>
    <xf numFmtId="0" fontId="5" fillId="0" borderId="58" xfId="79" applyFont="1" applyBorder="1" applyAlignment="1">
      <alignment horizontal="center"/>
    </xf>
    <xf numFmtId="0" fontId="5" fillId="0" borderId="7" xfId="79" applyFont="1" applyBorder="1"/>
    <xf numFmtId="0" fontId="5" fillId="0" borderId="46" xfId="79" applyFont="1" applyBorder="1"/>
    <xf numFmtId="0" fontId="5" fillId="0" borderId="8" xfId="79" applyFont="1" applyBorder="1"/>
    <xf numFmtId="0" fontId="4" fillId="3" borderId="12" xfId="0" applyFont="1" applyFill="1" applyBorder="1" applyAlignment="1" quotePrefix="1">
      <alignment horizontal="center" vertical="center" wrapText="1"/>
    </xf>
    <xf numFmtId="0" fontId="4" fillId="3" borderId="90" xfId="0" applyFont="1" applyFill="1" applyBorder="1" applyAlignment="1" quotePrefix="1">
      <alignment horizontal="center" vertical="center" wrapText="1"/>
    </xf>
    <xf numFmtId="0" fontId="5" fillId="7" borderId="12" xfId="0" applyFont="1" applyFill="1" applyBorder="1" applyAlignment="1" quotePrefix="1">
      <alignment horizontal="center" vertical="center"/>
    </xf>
    <xf numFmtId="0" fontId="5" fillId="0" borderId="12" xfId="0" applyFont="1" applyBorder="1" applyAlignment="1" quotePrefix="1">
      <alignment horizontal="center" vertical="center"/>
    </xf>
    <xf numFmtId="0" fontId="4" fillId="3" borderId="43" xfId="0" applyFont="1" applyFill="1" applyBorder="1" applyAlignment="1" quotePrefix="1">
      <alignment horizontal="center"/>
    </xf>
    <xf numFmtId="0" fontId="4" fillId="3" borderId="49" xfId="0" applyFont="1" applyFill="1" applyBorder="1" applyAlignment="1" quotePrefix="1">
      <alignment horizontal="center"/>
    </xf>
  </cellXfs>
  <cellStyles count="10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2" xfId="50"/>
    <cellStyle name="20% - Accent1 15" xfId="51"/>
    <cellStyle name="20% - Accent1 17" xfId="52"/>
    <cellStyle name="20% - Accent1 19" xfId="53"/>
    <cellStyle name="20% - Accent1 21" xfId="54"/>
    <cellStyle name="20% - Accent1 23" xfId="55"/>
    <cellStyle name="20% - Accent1 6" xfId="56"/>
    <cellStyle name="20% - Accent1 7" xfId="57"/>
    <cellStyle name="20% - Accent1 8" xfId="58"/>
    <cellStyle name="20% - アクセント 1" xfId="59"/>
    <cellStyle name="20% - アクセント 2" xfId="60"/>
    <cellStyle name="20% - アクセント 3" xfId="61"/>
    <cellStyle name="20% - アクセント 4" xfId="62"/>
    <cellStyle name="20% - アクセント 5" xfId="63"/>
    <cellStyle name="20% - アクセント 6" xfId="64"/>
    <cellStyle name="40% - アクセント 1" xfId="65"/>
    <cellStyle name="40% - アクセント 2" xfId="66"/>
    <cellStyle name="40% - アクセント 3" xfId="67"/>
    <cellStyle name="40% - アクセント 4" xfId="68"/>
    <cellStyle name="40% - アクセント 5" xfId="69"/>
    <cellStyle name="40% - アクセント 6" xfId="70"/>
    <cellStyle name="60% - アクセント 1" xfId="71"/>
    <cellStyle name="60% - アクセント 2" xfId="72"/>
    <cellStyle name="60% - アクセント 3" xfId="73"/>
    <cellStyle name="60% - アクセント 4" xfId="74"/>
    <cellStyle name="60% - アクセント 5" xfId="75"/>
    <cellStyle name="60% - アクセント 6" xfId="76"/>
    <cellStyle name="Accent3 2" xfId="77"/>
    <cellStyle name="Excel Built-in Normal" xfId="78"/>
    <cellStyle name="Normal 2" xfId="79"/>
    <cellStyle name="アクセント 1" xfId="80"/>
    <cellStyle name="アクセント 2" xfId="81"/>
    <cellStyle name="アクセント 3" xfId="82"/>
    <cellStyle name="アクセント 4" xfId="83"/>
    <cellStyle name="アクセント 5" xfId="84"/>
    <cellStyle name="アクセント 6" xfId="85"/>
    <cellStyle name="タイトル" xfId="86"/>
    <cellStyle name="チェック セル" xfId="87"/>
    <cellStyle name="どちらでもない" xfId="88"/>
    <cellStyle name="メモ" xfId="89"/>
    <cellStyle name="リンク セル" xfId="90"/>
    <cellStyle name="入力" xfId="91"/>
    <cellStyle name="出力" xfId="92"/>
    <cellStyle name="悪い" xfId="93"/>
    <cellStyle name="良い" xfId="94"/>
    <cellStyle name="見出し 1" xfId="95"/>
    <cellStyle name="見出し 2" xfId="96"/>
    <cellStyle name="見出し 3" xfId="97"/>
    <cellStyle name="見出し 4" xfId="98"/>
    <cellStyle name="計算" xfId="99"/>
    <cellStyle name="説明文" xfId="100"/>
    <cellStyle name="警告文" xfId="101"/>
    <cellStyle name="集計" xfId="102"/>
  </cellStyles>
  <dxfs count="7">
    <dxf>
      <font>
        <sz val="11"/>
        <color indexed="8"/>
      </font>
      <fill>
        <patternFill patternType="solid">
          <fgColor indexed="31"/>
          <bgColor indexed="22"/>
        </patternFill>
      </fill>
    </dxf>
    <dxf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sz val="11"/>
        <color indexed="8"/>
      </font>
      <fill>
        <patternFill patternType="solid">
          <fgColor indexed="31"/>
          <bgColor indexed="22"/>
        </patternFill>
      </fill>
    </dxf>
    <dxf>
      <font>
        <sz val="11"/>
        <color indexed="8"/>
      </font>
      <fill>
        <patternFill patternType="solid">
          <fgColor indexed="60"/>
          <bgColor indexed="10"/>
        </patternFill>
      </fill>
    </dxf>
    <dxf>
      <font>
        <sz val="11"/>
        <color indexed="8"/>
      </font>
      <fill>
        <patternFill patternType="solid">
          <fgColor indexed="51"/>
          <bgColor indexed="50"/>
        </patternFill>
      </fill>
    </dxf>
    <dxf>
      <font>
        <sz val="11"/>
        <color indexed="8"/>
      </font>
      <fill>
        <patternFill patternType="solid">
          <fgColor indexed="27"/>
          <bgColor indexed="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C3C3C"/>
      <rgbColor rgb="00993300"/>
      <rgbColor rgb="00993366"/>
      <rgbColor rgb="00333399"/>
      <rgbColor rgb="00333333"/>
    </indexedColors>
    <mruColors>
      <color rgb="00CCFFFF"/>
      <color rgb="00CCFFCC"/>
      <color rgb="00800080"/>
      <color rgb="00FF0000"/>
      <color rgb="000066CC"/>
      <color rgb="00969696"/>
      <color rgb="000000FF"/>
      <color rgb="00333399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7.jpeg"/><Relationship Id="rId8" Type="http://schemas.openxmlformats.org/officeDocument/2006/relationships/image" Target="media/image26.jpeg"/><Relationship Id="rId7" Type="http://schemas.openxmlformats.org/officeDocument/2006/relationships/image" Target="media/image25.jpeg"/><Relationship Id="rId6" Type="http://schemas.openxmlformats.org/officeDocument/2006/relationships/image" Target="media/image24.jpeg"/><Relationship Id="rId5" Type="http://schemas.openxmlformats.org/officeDocument/2006/relationships/image" Target="media/image23.jpeg"/><Relationship Id="rId49" Type="http://schemas.openxmlformats.org/officeDocument/2006/relationships/image" Target="media/image67.png"/><Relationship Id="rId48" Type="http://schemas.openxmlformats.org/officeDocument/2006/relationships/image" Target="media/image66.png"/><Relationship Id="rId47" Type="http://schemas.openxmlformats.org/officeDocument/2006/relationships/image" Target="media/image65.png"/><Relationship Id="rId46" Type="http://schemas.openxmlformats.org/officeDocument/2006/relationships/image" Target="media/image64.jpeg"/><Relationship Id="rId45" Type="http://schemas.openxmlformats.org/officeDocument/2006/relationships/image" Target="media/image63.png"/><Relationship Id="rId44" Type="http://schemas.openxmlformats.org/officeDocument/2006/relationships/image" Target="media/image62.png"/><Relationship Id="rId43" Type="http://schemas.openxmlformats.org/officeDocument/2006/relationships/image" Target="media/image61.png"/><Relationship Id="rId42" Type="http://schemas.openxmlformats.org/officeDocument/2006/relationships/image" Target="media/image60.png"/><Relationship Id="rId41" Type="http://schemas.openxmlformats.org/officeDocument/2006/relationships/image" Target="media/image59.png"/><Relationship Id="rId40" Type="http://schemas.openxmlformats.org/officeDocument/2006/relationships/image" Target="media/image58.png"/><Relationship Id="rId4" Type="http://schemas.openxmlformats.org/officeDocument/2006/relationships/image" Target="media/image22.jpeg"/><Relationship Id="rId39" Type="http://schemas.openxmlformats.org/officeDocument/2006/relationships/image" Target="media/image57.png"/><Relationship Id="rId38" Type="http://schemas.openxmlformats.org/officeDocument/2006/relationships/image" Target="media/image56.png"/><Relationship Id="rId37" Type="http://schemas.openxmlformats.org/officeDocument/2006/relationships/image" Target="media/image55.png"/><Relationship Id="rId36" Type="http://schemas.openxmlformats.org/officeDocument/2006/relationships/image" Target="media/image54.jpeg"/><Relationship Id="rId35" Type="http://schemas.openxmlformats.org/officeDocument/2006/relationships/image" Target="media/image53.png"/><Relationship Id="rId34" Type="http://schemas.openxmlformats.org/officeDocument/2006/relationships/image" Target="media/image52.png"/><Relationship Id="rId33" Type="http://schemas.openxmlformats.org/officeDocument/2006/relationships/image" Target="media/image51.png"/><Relationship Id="rId32" Type="http://schemas.openxmlformats.org/officeDocument/2006/relationships/image" Target="media/image50.png"/><Relationship Id="rId31" Type="http://schemas.openxmlformats.org/officeDocument/2006/relationships/image" Target="media/image49.jpeg"/><Relationship Id="rId30" Type="http://schemas.openxmlformats.org/officeDocument/2006/relationships/image" Target="media/image48.jpeg"/><Relationship Id="rId3" Type="http://schemas.openxmlformats.org/officeDocument/2006/relationships/image" Target="media/image21.jpeg"/><Relationship Id="rId29" Type="http://schemas.openxmlformats.org/officeDocument/2006/relationships/image" Target="media/image47.png"/><Relationship Id="rId28" Type="http://schemas.openxmlformats.org/officeDocument/2006/relationships/image" Target="media/image46.jpeg"/><Relationship Id="rId27" Type="http://schemas.openxmlformats.org/officeDocument/2006/relationships/image" Target="media/image45.jpeg"/><Relationship Id="rId26" Type="http://schemas.openxmlformats.org/officeDocument/2006/relationships/image" Target="media/image44.jpeg"/><Relationship Id="rId25" Type="http://schemas.openxmlformats.org/officeDocument/2006/relationships/image" Target="media/image43.jpeg"/><Relationship Id="rId24" Type="http://schemas.openxmlformats.org/officeDocument/2006/relationships/image" Target="media/image42.jpeg"/><Relationship Id="rId23" Type="http://schemas.openxmlformats.org/officeDocument/2006/relationships/image" Target="media/image41.png"/><Relationship Id="rId22" Type="http://schemas.openxmlformats.org/officeDocument/2006/relationships/image" Target="media/image40.png"/><Relationship Id="rId21" Type="http://schemas.openxmlformats.org/officeDocument/2006/relationships/image" Target="media/image39.png"/><Relationship Id="rId20" Type="http://schemas.openxmlformats.org/officeDocument/2006/relationships/image" Target="media/image38.png"/><Relationship Id="rId2" Type="http://schemas.openxmlformats.org/officeDocument/2006/relationships/image" Target="media/image20.jpeg"/><Relationship Id="rId19" Type="http://schemas.openxmlformats.org/officeDocument/2006/relationships/image" Target="media/image37.png"/><Relationship Id="rId18" Type="http://schemas.openxmlformats.org/officeDocument/2006/relationships/image" Target="media/image36.png"/><Relationship Id="rId17" Type="http://schemas.openxmlformats.org/officeDocument/2006/relationships/image" Target="media/image35.png"/><Relationship Id="rId16" Type="http://schemas.openxmlformats.org/officeDocument/2006/relationships/image" Target="media/image34.png"/><Relationship Id="rId15" Type="http://schemas.openxmlformats.org/officeDocument/2006/relationships/image" Target="media/image33.png"/><Relationship Id="rId14" Type="http://schemas.openxmlformats.org/officeDocument/2006/relationships/image" Target="media/image32.png"/><Relationship Id="rId13" Type="http://schemas.openxmlformats.org/officeDocument/2006/relationships/image" Target="media/image31.png"/><Relationship Id="rId12" Type="http://schemas.openxmlformats.org/officeDocument/2006/relationships/image" Target="media/image30.png"/><Relationship Id="rId11" Type="http://schemas.openxmlformats.org/officeDocument/2006/relationships/image" Target="media/image29.jpeg"/><Relationship Id="rId10" Type="http://schemas.openxmlformats.org/officeDocument/2006/relationships/image" Target="media/image28.jpeg"/><Relationship Id="rId1" Type="http://schemas.openxmlformats.org/officeDocument/2006/relationships/image" Target="media/image1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www.wps.cn/officeDocument/2020/cellImage" Target="cellimag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customXml" Target="../customXml/item3.xml"/><Relationship Id="rId34" Type="http://schemas.openxmlformats.org/officeDocument/2006/relationships/customXml" Target="../customXml/item2.xml"/><Relationship Id="rId33" Type="http://schemas.openxmlformats.org/officeDocument/2006/relationships/customXml" Target="../customXml/item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245110</xdr:colOff>
      <xdr:row>2</xdr:row>
      <xdr:rowOff>167640</xdr:rowOff>
    </xdr:from>
    <xdr:to>
      <xdr:col>32</xdr:col>
      <xdr:colOff>290195</xdr:colOff>
      <xdr:row>50</xdr:row>
      <xdr:rowOff>46990</xdr:rowOff>
    </xdr:to>
    <xdr:pic>
      <xdr:nvPicPr>
        <xdr:cNvPr id="2" name="Picture 1" descr="clotquant2_ass_top_pic_00"/>
        <xdr:cNvPicPr>
          <a:picLocks noChangeAspect="1"/>
        </xdr:cNvPicPr>
      </xdr:nvPicPr>
      <xdr:blipFill>
        <a:blip r:embed="rId1"/>
        <a:srcRect l="19520" r="8623"/>
        <a:stretch>
          <a:fillRect/>
        </a:stretch>
      </xdr:blipFill>
      <xdr:spPr>
        <a:xfrm>
          <a:off x="10171430" y="567690"/>
          <a:ext cx="9971405" cy="8728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250190</xdr:colOff>
      <xdr:row>2</xdr:row>
      <xdr:rowOff>122555</xdr:rowOff>
    </xdr:from>
    <xdr:to>
      <xdr:col>13</xdr:col>
      <xdr:colOff>206375</xdr:colOff>
      <xdr:row>51</xdr:row>
      <xdr:rowOff>95885</xdr:rowOff>
    </xdr:to>
    <xdr:pic>
      <xdr:nvPicPr>
        <xdr:cNvPr id="4" name="Picture 3" descr="C:\Users\anilk\Desktop\Meril\Connection diagram\right half.pngright half"/>
        <xdr:cNvPicPr>
          <a:picLocks noChangeAspect="1"/>
        </xdr:cNvPicPr>
      </xdr:nvPicPr>
      <xdr:blipFill>
        <a:blip r:embed="rId1"/>
        <a:srcRect t="468" b="461"/>
        <a:stretch>
          <a:fillRect/>
        </a:stretch>
      </xdr:blipFill>
      <xdr:spPr>
        <a:xfrm>
          <a:off x="531495" y="509905"/>
          <a:ext cx="7271385" cy="8996680"/>
        </a:xfrm>
        <a:prstGeom prst="rect">
          <a:avLst/>
        </a:prstGeom>
      </xdr:spPr>
    </xdr:pic>
    <xdr:clientData/>
  </xdr:twoCellAnchor>
  <xdr:twoCellAnchor editAs="oneCell">
    <xdr:from>
      <xdr:col>15</xdr:col>
      <xdr:colOff>191135</xdr:colOff>
      <xdr:row>2</xdr:row>
      <xdr:rowOff>48895</xdr:rowOff>
    </xdr:from>
    <xdr:to>
      <xdr:col>27</xdr:col>
      <xdr:colOff>596900</xdr:colOff>
      <xdr:row>51</xdr:row>
      <xdr:rowOff>61595</xdr:rowOff>
    </xdr:to>
    <xdr:pic>
      <xdr:nvPicPr>
        <xdr:cNvPr id="5" name="Picture 4" descr="C:\Users\anilk\Desktop\Meril\Connection diagram\left half.pngleft half"/>
        <xdr:cNvPicPr>
          <a:picLocks noChangeAspect="1"/>
        </xdr:cNvPicPr>
      </xdr:nvPicPr>
      <xdr:blipFill>
        <a:blip r:embed="rId2"/>
        <a:srcRect t="433" b="426"/>
        <a:stretch>
          <a:fillRect/>
        </a:stretch>
      </xdr:blipFill>
      <xdr:spPr>
        <a:xfrm>
          <a:off x="8696325" y="436245"/>
          <a:ext cx="7720965" cy="9036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2124075</xdr:colOff>
      <xdr:row>12</xdr:row>
      <xdr:rowOff>41910</xdr:rowOff>
    </xdr:from>
    <xdr:to>
      <xdr:col>4</xdr:col>
      <xdr:colOff>4033520</xdr:colOff>
      <xdr:row>12</xdr:row>
      <xdr:rowOff>1344930</xdr:rowOff>
    </xdr:to>
    <xdr:pic>
      <xdr:nvPicPr>
        <xdr:cNvPr id="2" name="Picture 1" descr="SW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54090" y="2718435"/>
          <a:ext cx="1909445" cy="1303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1962785</xdr:colOff>
      <xdr:row>12</xdr:row>
      <xdr:rowOff>13335</xdr:rowOff>
    </xdr:from>
    <xdr:to>
      <xdr:col>5</xdr:col>
      <xdr:colOff>160655</xdr:colOff>
      <xdr:row>12</xdr:row>
      <xdr:rowOff>1329055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92800" y="2689860"/>
          <a:ext cx="1638300" cy="1315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2679700</xdr:colOff>
      <xdr:row>12</xdr:row>
      <xdr:rowOff>100330</xdr:rowOff>
    </xdr:from>
    <xdr:to>
      <xdr:col>5</xdr:col>
      <xdr:colOff>698500</xdr:colOff>
      <xdr:row>12</xdr:row>
      <xdr:rowOff>1670685</xdr:rowOff>
    </xdr:to>
    <xdr:pic>
      <xdr:nvPicPr>
        <xdr:cNvPr id="2" name="Picture 1" descr="Display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44820" y="2776855"/>
          <a:ext cx="2891155" cy="15703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2190115</xdr:colOff>
      <xdr:row>12</xdr:row>
      <xdr:rowOff>120015</xdr:rowOff>
    </xdr:from>
    <xdr:to>
      <xdr:col>5</xdr:col>
      <xdr:colOff>694055</xdr:colOff>
      <xdr:row>12</xdr:row>
      <xdr:rowOff>1169035</xdr:rowOff>
    </xdr:to>
    <xdr:pic>
      <xdr:nvPicPr>
        <xdr:cNvPr id="2" name="Picture 1" descr="PIPETT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20130" y="2796540"/>
          <a:ext cx="1944370" cy="10490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163195</xdr:colOff>
      <xdr:row>16</xdr:row>
      <xdr:rowOff>12700</xdr:rowOff>
    </xdr:from>
    <xdr:to>
      <xdr:col>4</xdr:col>
      <xdr:colOff>3284220</xdr:colOff>
      <xdr:row>16</xdr:row>
      <xdr:rowOff>1028700</xdr:rowOff>
    </xdr:to>
    <xdr:pic>
      <xdr:nvPicPr>
        <xdr:cNvPr id="38" name="ID_F762859A145C48228BB4EAF443BB8BF0" descr="2025-03-18_Wifi_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3210" y="6284595"/>
          <a:ext cx="3121025" cy="101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2533650</xdr:colOff>
      <xdr:row>12</xdr:row>
      <xdr:rowOff>24765</xdr:rowOff>
    </xdr:from>
    <xdr:to>
      <xdr:col>5</xdr:col>
      <xdr:colOff>221615</xdr:colOff>
      <xdr:row>12</xdr:row>
      <xdr:rowOff>1863090</xdr:rowOff>
    </xdr:to>
    <xdr:pic>
      <xdr:nvPicPr>
        <xdr:cNvPr id="2" name="Picture 1" descr="US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07685" y="2345690"/>
          <a:ext cx="2446655" cy="183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3175</xdr:colOff>
      <xdr:row>12</xdr:row>
      <xdr:rowOff>43815</xdr:rowOff>
    </xdr:from>
    <xdr:to>
      <xdr:col>5</xdr:col>
      <xdr:colOff>681355</xdr:colOff>
      <xdr:row>12</xdr:row>
      <xdr:rowOff>1803400</xdr:rowOff>
    </xdr:to>
    <xdr:pic>
      <xdr:nvPicPr>
        <xdr:cNvPr id="2" name="Picture 1" descr="US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37580" y="2364740"/>
          <a:ext cx="2451100" cy="17595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537210</xdr:colOff>
      <xdr:row>12</xdr:row>
      <xdr:rowOff>126365</xdr:rowOff>
    </xdr:from>
    <xdr:to>
      <xdr:col>6</xdr:col>
      <xdr:colOff>109220</xdr:colOff>
      <xdr:row>12</xdr:row>
      <xdr:rowOff>1922780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67225" y="2802890"/>
          <a:ext cx="4304665" cy="1796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2987675</xdr:colOff>
      <xdr:row>12</xdr:row>
      <xdr:rowOff>43815</xdr:rowOff>
    </xdr:from>
    <xdr:to>
      <xdr:col>6</xdr:col>
      <xdr:colOff>371475</xdr:colOff>
      <xdr:row>12</xdr:row>
      <xdr:rowOff>2035175</xdr:rowOff>
    </xdr:to>
    <xdr:pic>
      <xdr:nvPicPr>
        <xdr:cNvPr id="2" name="Picture 1" descr="PRINTER C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17690" y="2720340"/>
          <a:ext cx="2116455" cy="1991360"/>
        </a:xfrm>
        <a:prstGeom prst="rect">
          <a:avLst/>
        </a:prstGeom>
      </xdr:spPr>
    </xdr:pic>
    <xdr:clientData/>
  </xdr:twoCellAnchor>
  <xdr:twoCellAnchor editAs="oneCell">
    <xdr:from>
      <xdr:col>4</xdr:col>
      <xdr:colOff>1375410</xdr:colOff>
      <xdr:row>12</xdr:row>
      <xdr:rowOff>94615</xdr:rowOff>
    </xdr:from>
    <xdr:to>
      <xdr:col>4</xdr:col>
      <xdr:colOff>2920365</xdr:colOff>
      <xdr:row>12</xdr:row>
      <xdr:rowOff>1858645</xdr:rowOff>
    </xdr:to>
    <xdr:pic>
      <xdr:nvPicPr>
        <xdr:cNvPr id="3" name="Picture 2" descr="PRINTER PRW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05425" y="2771140"/>
          <a:ext cx="1544955" cy="17640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2235200</xdr:colOff>
      <xdr:row>12</xdr:row>
      <xdr:rowOff>247650</xdr:rowOff>
    </xdr:from>
    <xdr:to>
      <xdr:col>5</xdr:col>
      <xdr:colOff>444500</xdr:colOff>
      <xdr:row>12</xdr:row>
      <xdr:rowOff>1670050</xdr:rowOff>
    </xdr:to>
    <xdr:pic>
      <xdr:nvPicPr>
        <xdr:cNvPr id="2" name="Picture 1" descr="ETHERN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79085" y="2568575"/>
          <a:ext cx="3256280" cy="1422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1416050</xdr:colOff>
      <xdr:row>12</xdr:row>
      <xdr:rowOff>81280</xdr:rowOff>
    </xdr:from>
    <xdr:to>
      <xdr:col>5</xdr:col>
      <xdr:colOff>481330</xdr:colOff>
      <xdr:row>12</xdr:row>
      <xdr:rowOff>2049145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6065" y="2757805"/>
          <a:ext cx="2505710" cy="1967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1479550</xdr:colOff>
      <xdr:row>12</xdr:row>
      <xdr:rowOff>18415</xdr:rowOff>
    </xdr:from>
    <xdr:to>
      <xdr:col>4</xdr:col>
      <xdr:colOff>3308985</xdr:colOff>
      <xdr:row>12</xdr:row>
      <xdr:rowOff>1591945</xdr:rowOff>
    </xdr:to>
    <xdr:pic>
      <xdr:nvPicPr>
        <xdr:cNvPr id="2" name="Picture 1" descr="LE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09565" y="2694940"/>
          <a:ext cx="1829435" cy="15735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2870200</xdr:colOff>
      <xdr:row>12</xdr:row>
      <xdr:rowOff>100965</xdr:rowOff>
    </xdr:from>
    <xdr:to>
      <xdr:col>5</xdr:col>
      <xdr:colOff>338455</xdr:colOff>
      <xdr:row>12</xdr:row>
      <xdr:rowOff>1764665</xdr:rowOff>
    </xdr:to>
    <xdr:pic>
      <xdr:nvPicPr>
        <xdr:cNvPr id="3" name="Picture 2" descr="RS2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0215" y="2777490"/>
          <a:ext cx="1677035" cy="1663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2038350</xdr:colOff>
      <xdr:row>12</xdr:row>
      <xdr:rowOff>44450</xdr:rowOff>
    </xdr:from>
    <xdr:to>
      <xdr:col>4</xdr:col>
      <xdr:colOff>3401060</xdr:colOff>
      <xdr:row>12</xdr:row>
      <xdr:rowOff>1512570</xdr:rowOff>
    </xdr:to>
    <xdr:pic>
      <xdr:nvPicPr>
        <xdr:cNvPr id="2" name="Picture 1" descr="FA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68365" y="2720975"/>
          <a:ext cx="1362710" cy="14681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2713355</xdr:colOff>
      <xdr:row>12</xdr:row>
      <xdr:rowOff>18415</xdr:rowOff>
    </xdr:from>
    <xdr:to>
      <xdr:col>5</xdr:col>
      <xdr:colOff>898525</xdr:colOff>
      <xdr:row>12</xdr:row>
      <xdr:rowOff>1626870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43370" y="2694940"/>
          <a:ext cx="1625600" cy="1608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zoomScale="85" zoomScaleNormal="85" workbookViewId="0">
      <selection activeCell="A1" sqref="A1:B1"/>
    </sheetView>
  </sheetViews>
  <sheetFormatPr defaultColWidth="0" defaultRowHeight="14.5" customHeight="1" zeroHeight="1" outlineLevelCol="5"/>
  <cols>
    <col min="1" max="1" width="3.25454545454545" style="332" customWidth="1"/>
    <col min="2" max="2" width="5.12727272727273" style="332" customWidth="1"/>
    <col min="3" max="3" width="11.2545454545455" style="332" customWidth="1"/>
    <col min="4" max="4" width="18.5" style="332" customWidth="1"/>
    <col min="5" max="5" width="68.7545454545455" style="332" customWidth="1"/>
    <col min="6" max="6" width="18" style="332" customWidth="1"/>
    <col min="7" max="7" width="4" style="332" customWidth="1"/>
    <col min="8" max="16384" width="0" style="332" hidden="1"/>
  </cols>
  <sheetData>
    <row r="1" ht="15.75" customHeight="1" spans="1:2">
      <c r="A1" s="2" t="s">
        <v>0</v>
      </c>
      <c r="B1" s="3"/>
    </row>
    <row r="2" ht="16.5" customHeight="1" spans="4:5">
      <c r="D2" s="333" t="s">
        <v>1</v>
      </c>
      <c r="E2" s="334" t="s">
        <v>2</v>
      </c>
    </row>
    <row r="3" ht="16.5" customHeight="1" spans="4:5">
      <c r="D3" s="335" t="s">
        <v>3</v>
      </c>
      <c r="E3" s="334" t="s">
        <v>4</v>
      </c>
    </row>
    <row r="4" ht="16.5" customHeight="1" spans="4:5">
      <c r="D4" s="336" t="s">
        <v>5</v>
      </c>
      <c r="E4" s="334">
        <v>2</v>
      </c>
    </row>
    <row r="5" ht="15.75" customHeight="1"/>
    <row r="6" ht="15.75" customHeight="1" spans="2:6">
      <c r="B6" s="337" t="s">
        <v>6</v>
      </c>
      <c r="C6" s="337"/>
      <c r="D6" s="337"/>
      <c r="E6" s="337"/>
      <c r="F6" s="337"/>
    </row>
    <row r="7" ht="15.75" customHeight="1" spans="2:6">
      <c r="B7" s="338" t="s">
        <v>7</v>
      </c>
      <c r="C7" s="339" t="s">
        <v>8</v>
      </c>
      <c r="D7" s="339" t="s">
        <v>9</v>
      </c>
      <c r="E7" s="339" t="s">
        <v>10</v>
      </c>
      <c r="F7" s="340" t="s">
        <v>11</v>
      </c>
    </row>
    <row r="8" ht="15" customHeight="1" spans="2:6">
      <c r="B8" s="341">
        <v>1</v>
      </c>
      <c r="C8" s="342">
        <v>45721</v>
      </c>
      <c r="D8" s="343">
        <v>1</v>
      </c>
      <c r="E8" s="344" t="s">
        <v>12</v>
      </c>
      <c r="F8" s="345" t="s">
        <v>13</v>
      </c>
    </row>
    <row r="9" ht="15" customHeight="1" spans="2:6">
      <c r="B9" s="341">
        <v>2</v>
      </c>
      <c r="C9" s="342">
        <v>45786</v>
      </c>
      <c r="D9" s="343">
        <v>2</v>
      </c>
      <c r="E9" s="344" t="s">
        <v>12</v>
      </c>
      <c r="F9" s="345" t="s">
        <v>13</v>
      </c>
    </row>
    <row r="10" ht="15" customHeight="1" spans="2:6">
      <c r="B10" s="346"/>
      <c r="C10" s="347"/>
      <c r="D10" s="348"/>
      <c r="E10" s="349"/>
      <c r="F10" s="350"/>
    </row>
    <row r="11" ht="15" customHeight="1" spans="2:6">
      <c r="B11" s="346"/>
      <c r="C11" s="347"/>
      <c r="D11" s="351"/>
      <c r="E11" s="352"/>
      <c r="F11" s="353"/>
    </row>
    <row r="12" ht="15" customHeight="1" spans="2:6">
      <c r="B12" s="354"/>
      <c r="C12" s="355"/>
      <c r="D12" s="356"/>
      <c r="E12" s="357"/>
      <c r="F12" s="358"/>
    </row>
    <row r="13" ht="15" customHeight="1" spans="2:6">
      <c r="B13" s="354"/>
      <c r="C13" s="355"/>
      <c r="D13" s="356"/>
      <c r="E13" s="357"/>
      <c r="F13" s="358"/>
    </row>
    <row r="14" ht="15" customHeight="1" spans="2:6">
      <c r="B14" s="354"/>
      <c r="C14" s="355"/>
      <c r="D14" s="356"/>
      <c r="E14" s="357"/>
      <c r="F14" s="358"/>
    </row>
    <row r="15" ht="15" customHeight="1" spans="2:6">
      <c r="B15" s="354"/>
      <c r="C15" s="355"/>
      <c r="D15" s="356"/>
      <c r="E15" s="357"/>
      <c r="F15" s="358"/>
    </row>
    <row r="16" ht="15" customHeight="1" spans="2:6">
      <c r="B16" s="354"/>
      <c r="C16" s="355"/>
      <c r="D16" s="356"/>
      <c r="E16" s="357"/>
      <c r="F16" s="358"/>
    </row>
    <row r="17" ht="15.75" customHeight="1" spans="2:6">
      <c r="B17" s="359"/>
      <c r="C17" s="360"/>
      <c r="D17" s="360"/>
      <c r="E17" s="360"/>
      <c r="F17" s="361"/>
    </row>
    <row r="18" ht="15" customHeight="1" spans="1:2">
      <c r="A18" s="3" t="s">
        <v>0</v>
      </c>
      <c r="B18" s="3"/>
    </row>
  </sheetData>
  <sheetProtection selectLockedCells="1" selectUnlockedCells="1"/>
  <mergeCells count="3">
    <mergeCell ref="A1:B1"/>
    <mergeCell ref="B6:F6"/>
    <mergeCell ref="A18:B18"/>
  </mergeCells>
  <hyperlinks>
    <hyperlink ref="A1" location="Index!A1" display="&lt;&lt;INDEX"/>
    <hyperlink ref="E3" location="Index!A1" display="ClotQuant 2 Bringup Test"/>
    <hyperlink ref="A18" location="Index!A1" display="&lt;&lt;INDEX"/>
  </hyperlinks>
  <pageMargins left="0.75" right="0.75" top="1" bottom="1" header="0.511805555555556" footer="0.511805555555556"/>
  <pageSetup paperSize="1" scale="6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1"/>
  <sheetViews>
    <sheetView zoomScale="40" zoomScaleNormal="40" workbookViewId="0">
      <selection activeCell="AI19" sqref="AI19"/>
    </sheetView>
  </sheetViews>
  <sheetFormatPr defaultColWidth="8.88181818181818" defaultRowHeight="14.5"/>
  <sheetData>
    <row r="1" ht="15.25"/>
    <row r="2" ht="16.25" spans="2:33">
      <c r="B2" s="320" t="str">
        <f>_xlfn.DISPIMG("ID_996526CFEDAF4D1C933510E39AFAE41B",1)</f>
        <v>=DISPIMG("ID_996526CFEDAF4D1C933510E39AFAE41B",1)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6"/>
      <c r="Q2" s="329" t="s">
        <v>14</v>
      </c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1"/>
    </row>
    <row r="3" spans="2:33">
      <c r="B3" s="322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327"/>
      <c r="Q3" s="320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6"/>
    </row>
    <row r="4" spans="2:33">
      <c r="B4" s="322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327"/>
      <c r="Q4" s="322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293"/>
      <c r="AG4" s="327"/>
    </row>
    <row r="5" spans="2:33">
      <c r="B5" s="322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327"/>
      <c r="Q5" s="322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327"/>
    </row>
    <row r="6" spans="2:33">
      <c r="B6" s="322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327"/>
      <c r="Q6" s="322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327"/>
    </row>
    <row r="7" spans="2:33">
      <c r="B7" s="322"/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327"/>
      <c r="Q7" s="322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327"/>
    </row>
    <row r="8" spans="2:33">
      <c r="B8" s="322"/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327"/>
      <c r="Q8" s="322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327"/>
    </row>
    <row r="9" spans="2:33">
      <c r="B9" s="32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327"/>
      <c r="Q9" s="322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293"/>
      <c r="AD9" s="293"/>
      <c r="AE9" s="293"/>
      <c r="AF9" s="293"/>
      <c r="AG9" s="327"/>
    </row>
    <row r="10" spans="2:33">
      <c r="B10" s="322"/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327"/>
      <c r="Q10" s="322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  <c r="AD10" s="293"/>
      <c r="AE10" s="293"/>
      <c r="AF10" s="293"/>
      <c r="AG10" s="327"/>
    </row>
    <row r="11" spans="2:33">
      <c r="B11" s="322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327"/>
      <c r="Q11" s="322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327"/>
    </row>
    <row r="12" spans="2:33">
      <c r="B12" s="322"/>
      <c r="C12" s="293"/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327"/>
      <c r="Q12" s="322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327"/>
    </row>
    <row r="13" spans="2:33">
      <c r="B13" s="322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327"/>
      <c r="Q13" s="322"/>
      <c r="R13" s="293"/>
      <c r="S13" s="293"/>
      <c r="T13" s="293"/>
      <c r="U13" s="293"/>
      <c r="V13" s="293"/>
      <c r="W13" s="293"/>
      <c r="X13" s="293"/>
      <c r="Y13" s="293"/>
      <c r="Z13" s="293"/>
      <c r="AA13" s="293"/>
      <c r="AB13" s="293"/>
      <c r="AC13" s="293"/>
      <c r="AD13" s="293"/>
      <c r="AE13" s="293"/>
      <c r="AF13" s="293"/>
      <c r="AG13" s="327"/>
    </row>
    <row r="14" spans="2:33">
      <c r="B14" s="322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327"/>
      <c r="Q14" s="322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  <c r="AE14" s="293"/>
      <c r="AF14" s="293"/>
      <c r="AG14" s="327"/>
    </row>
    <row r="15" spans="2:33">
      <c r="B15" s="322"/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327"/>
      <c r="Q15" s="322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327"/>
    </row>
    <row r="16" spans="2:33">
      <c r="B16" s="322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327"/>
      <c r="Q16" s="322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327"/>
    </row>
    <row r="17" spans="2:33">
      <c r="B17" s="322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327"/>
      <c r="Q17" s="322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327"/>
    </row>
    <row r="18" spans="2:33">
      <c r="B18" s="322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327"/>
      <c r="Q18" s="322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3"/>
      <c r="AG18" s="327"/>
    </row>
    <row r="19" spans="2:33">
      <c r="B19" s="32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327"/>
      <c r="Q19" s="322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327"/>
    </row>
    <row r="20" spans="2:33">
      <c r="B20" s="322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327"/>
      <c r="Q20" s="322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327"/>
    </row>
    <row r="21" spans="2:33">
      <c r="B21" s="322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327"/>
      <c r="Q21" s="322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327"/>
    </row>
    <row r="22" spans="2:33">
      <c r="B22" s="322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327"/>
      <c r="Q22" s="322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  <c r="AE22" s="293"/>
      <c r="AF22" s="293"/>
      <c r="AG22" s="327"/>
    </row>
    <row r="23" spans="2:33">
      <c r="B23" s="322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327"/>
      <c r="Q23" s="322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327"/>
    </row>
    <row r="24" spans="2:33">
      <c r="B24" s="322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327"/>
      <c r="Q24" s="322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93"/>
      <c r="AG24" s="327"/>
    </row>
    <row r="25" spans="2:33">
      <c r="B25" s="322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327"/>
      <c r="Q25" s="322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327"/>
    </row>
    <row r="26" spans="2:33">
      <c r="B26" s="322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327"/>
      <c r="Q26" s="322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327"/>
    </row>
    <row r="27" spans="2:33">
      <c r="B27" s="322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327"/>
      <c r="Q27" s="322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327"/>
    </row>
    <row r="28" spans="2:33">
      <c r="B28" s="322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327"/>
      <c r="Q28" s="322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3"/>
      <c r="AG28" s="327"/>
    </row>
    <row r="29" spans="2:33">
      <c r="B29" s="322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327"/>
      <c r="Q29" s="322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327"/>
    </row>
    <row r="30" spans="2:33">
      <c r="B30" s="322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27"/>
      <c r="Q30" s="322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3"/>
      <c r="AG30" s="327"/>
    </row>
    <row r="31" spans="2:33">
      <c r="B31" s="322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27"/>
      <c r="Q31" s="322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327"/>
    </row>
    <row r="32" spans="2:33">
      <c r="B32" s="322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327"/>
      <c r="Q32" s="322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327"/>
    </row>
    <row r="33" spans="2:33">
      <c r="B33" s="322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327"/>
      <c r="Q33" s="322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327"/>
    </row>
    <row r="34" spans="2:33">
      <c r="B34" s="322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327"/>
      <c r="Q34" s="322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327"/>
    </row>
    <row r="35" spans="2:33">
      <c r="B35" s="322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327"/>
      <c r="Q35" s="322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327"/>
    </row>
    <row r="36" spans="2:33">
      <c r="B36" s="322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27"/>
      <c r="Q36" s="322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327"/>
    </row>
    <row r="37" spans="2:33">
      <c r="B37" s="322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327"/>
      <c r="Q37" s="322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327"/>
    </row>
    <row r="38" spans="2:33">
      <c r="B38" s="322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327"/>
      <c r="Q38" s="322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327"/>
    </row>
    <row r="39" spans="2:33">
      <c r="B39" s="322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327"/>
      <c r="Q39" s="322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327"/>
    </row>
    <row r="40" spans="2:33">
      <c r="B40" s="322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327"/>
      <c r="Q40" s="322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327"/>
    </row>
    <row r="41" spans="2:33">
      <c r="B41" s="322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327"/>
      <c r="Q41" s="322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327"/>
    </row>
    <row r="42" spans="2:33">
      <c r="B42" s="322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327"/>
      <c r="Q42" s="322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327"/>
    </row>
    <row r="43" spans="2:33">
      <c r="B43" s="322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327"/>
      <c r="Q43" s="322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327"/>
    </row>
    <row r="44" spans="2:33">
      <c r="B44" s="322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327"/>
      <c r="Q44" s="322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327"/>
    </row>
    <row r="45" spans="2:33">
      <c r="B45" s="322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327"/>
      <c r="Q45" s="322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327"/>
    </row>
    <row r="46" spans="2:33">
      <c r="B46" s="322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327"/>
      <c r="Q46" s="322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327"/>
    </row>
    <row r="47" ht="15.25" spans="2:33">
      <c r="B47" s="323"/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8"/>
      <c r="Q47" s="322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327"/>
    </row>
    <row r="48" spans="17:33">
      <c r="Q48" s="322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327"/>
    </row>
    <row r="49" spans="17:33">
      <c r="Q49" s="322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327"/>
    </row>
    <row r="50" spans="17:33">
      <c r="Q50" s="322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327"/>
    </row>
    <row r="51" ht="15.25" spans="17:33">
      <c r="Q51" s="323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  <c r="AE51" s="324"/>
      <c r="AF51" s="324"/>
      <c r="AG51" s="328"/>
    </row>
  </sheetData>
  <sheetProtection selectLockedCells="1" selectUnlockedCells="1"/>
  <mergeCells count="3">
    <mergeCell ref="Q2:AG2"/>
    <mergeCell ref="B2:O47"/>
    <mergeCell ref="Q3:AG51"/>
  </mergeCells>
  <pageMargins left="0.7" right="0.7" top="0.75" bottom="0.75" header="0.511805555555556" footer="0.511805555555556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52"/>
  <sheetViews>
    <sheetView zoomScale="55" zoomScaleNormal="55" workbookViewId="0">
      <selection activeCell="A1" sqref="A1"/>
    </sheetView>
  </sheetViews>
  <sheetFormatPr defaultColWidth="8.72727272727273" defaultRowHeight="14.5"/>
  <cols>
    <col min="1" max="1" width="4.02727272727273" customWidth="1"/>
    <col min="15" max="15" width="4.28181818181818" customWidth="1"/>
  </cols>
  <sheetData>
    <row r="1" ht="15.25"/>
    <row r="2" ht="15.25" spans="2:29">
      <c r="B2" s="318" t="s">
        <v>15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25"/>
      <c r="P2" s="318" t="s">
        <v>15</v>
      </c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25"/>
    </row>
    <row r="3" spans="2:29">
      <c r="B3" s="320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6"/>
      <c r="P3" s="320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6"/>
    </row>
    <row r="4" spans="2:29">
      <c r="B4" s="322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327"/>
      <c r="P4" s="322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327"/>
    </row>
    <row r="5" spans="2:29">
      <c r="B5" s="322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327"/>
      <c r="P5" s="322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327"/>
    </row>
    <row r="6" spans="2:29">
      <c r="B6" s="322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327"/>
      <c r="P6" s="322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327"/>
    </row>
    <row r="7" spans="2:29">
      <c r="B7" s="322"/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327"/>
      <c r="P7" s="322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327"/>
    </row>
    <row r="8" spans="2:29">
      <c r="B8" s="322"/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327"/>
      <c r="P8" s="322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327"/>
    </row>
    <row r="9" spans="2:29">
      <c r="B9" s="32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327"/>
      <c r="P9" s="322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327"/>
    </row>
    <row r="10" spans="2:29">
      <c r="B10" s="322"/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327"/>
      <c r="P10" s="322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327"/>
    </row>
    <row r="11" spans="2:29">
      <c r="B11" s="322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327"/>
      <c r="P11" s="322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327"/>
    </row>
    <row r="12" spans="2:29">
      <c r="B12" s="322"/>
      <c r="C12" s="293"/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327"/>
      <c r="P12" s="322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327"/>
    </row>
    <row r="13" spans="2:29">
      <c r="B13" s="322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327"/>
      <c r="P13" s="322"/>
      <c r="Q13" s="293"/>
      <c r="R13" s="293"/>
      <c r="S13" s="293"/>
      <c r="T13" s="293"/>
      <c r="U13" s="293"/>
      <c r="V13" s="293"/>
      <c r="W13" s="293"/>
      <c r="X13" s="293"/>
      <c r="Y13" s="293"/>
      <c r="Z13" s="293"/>
      <c r="AA13" s="293"/>
      <c r="AB13" s="293"/>
      <c r="AC13" s="327"/>
    </row>
    <row r="14" spans="2:29">
      <c r="B14" s="322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327"/>
      <c r="P14" s="322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327"/>
    </row>
    <row r="15" spans="2:29">
      <c r="B15" s="322"/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327"/>
      <c r="P15" s="322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327"/>
    </row>
    <row r="16" spans="2:29">
      <c r="B16" s="322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327"/>
      <c r="P16" s="322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327"/>
    </row>
    <row r="17" spans="2:29">
      <c r="B17" s="322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327"/>
      <c r="P17" s="322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327"/>
    </row>
    <row r="18" spans="2:29">
      <c r="B18" s="322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327"/>
      <c r="P18" s="322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327"/>
    </row>
    <row r="19" spans="2:29">
      <c r="B19" s="32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327"/>
      <c r="P19" s="322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327"/>
    </row>
    <row r="20" spans="2:29">
      <c r="B20" s="322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327"/>
      <c r="P20" s="322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327"/>
    </row>
    <row r="21" spans="2:29">
      <c r="B21" s="322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327"/>
      <c r="P21" s="322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327"/>
    </row>
    <row r="22" spans="2:29">
      <c r="B22" s="322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327"/>
      <c r="P22" s="322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327"/>
    </row>
    <row r="23" spans="2:29">
      <c r="B23" s="322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327"/>
      <c r="P23" s="322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327"/>
    </row>
    <row r="24" spans="2:29">
      <c r="B24" s="322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327"/>
      <c r="P24" s="322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327"/>
    </row>
    <row r="25" spans="2:29">
      <c r="B25" s="322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327"/>
      <c r="P25" s="322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327"/>
    </row>
    <row r="26" spans="2:29">
      <c r="B26" s="322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327"/>
      <c r="P26" s="322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327"/>
    </row>
    <row r="27" spans="2:29">
      <c r="B27" s="322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327"/>
      <c r="P27" s="322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327"/>
    </row>
    <row r="28" spans="2:29">
      <c r="B28" s="322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327"/>
      <c r="P28" s="322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327"/>
    </row>
    <row r="29" spans="2:29">
      <c r="B29" s="322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327"/>
      <c r="P29" s="322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327"/>
    </row>
    <row r="30" spans="2:29">
      <c r="B30" s="322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327"/>
      <c r="P30" s="322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327"/>
    </row>
    <row r="31" spans="2:29">
      <c r="B31" s="322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327"/>
      <c r="P31" s="322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327"/>
    </row>
    <row r="32" spans="2:29">
      <c r="B32" s="322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327"/>
      <c r="P32" s="322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327"/>
    </row>
    <row r="33" spans="2:29">
      <c r="B33" s="322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327"/>
      <c r="P33" s="322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327"/>
    </row>
    <row r="34" spans="2:29">
      <c r="B34" s="322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327"/>
      <c r="P34" s="322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327"/>
    </row>
    <row r="35" spans="2:29">
      <c r="B35" s="322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327"/>
      <c r="P35" s="322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327"/>
    </row>
    <row r="36" spans="2:29">
      <c r="B36" s="322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327"/>
      <c r="P36" s="322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327"/>
    </row>
    <row r="37" spans="2:29">
      <c r="B37" s="322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327"/>
      <c r="P37" s="322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327"/>
    </row>
    <row r="38" spans="2:29">
      <c r="B38" s="322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327"/>
      <c r="P38" s="322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327"/>
    </row>
    <row r="39" spans="2:29">
      <c r="B39" s="322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327"/>
      <c r="P39" s="322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327"/>
    </row>
    <row r="40" spans="2:29">
      <c r="B40" s="322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327"/>
      <c r="P40" s="322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327"/>
    </row>
    <row r="41" spans="2:29">
      <c r="B41" s="322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327"/>
      <c r="P41" s="322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327"/>
    </row>
    <row r="42" spans="2:29">
      <c r="B42" s="322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327"/>
      <c r="P42" s="322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327"/>
    </row>
    <row r="43" spans="2:29">
      <c r="B43" s="322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327"/>
      <c r="P43" s="322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327"/>
    </row>
    <row r="44" spans="2:29">
      <c r="B44" s="322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327"/>
      <c r="P44" s="322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327"/>
    </row>
    <row r="45" spans="2:29">
      <c r="B45" s="322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327"/>
      <c r="P45" s="322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327"/>
    </row>
    <row r="46" spans="2:29">
      <c r="B46" s="322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327"/>
      <c r="P46" s="322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327"/>
    </row>
    <row r="47" spans="2:29">
      <c r="B47" s="322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327"/>
      <c r="P47" s="322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327"/>
    </row>
    <row r="48" spans="2:29">
      <c r="B48" s="322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327"/>
      <c r="P48" s="322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327"/>
    </row>
    <row r="49" spans="2:29">
      <c r="B49" s="322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327"/>
      <c r="P49" s="322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327"/>
    </row>
    <row r="50" spans="2:29">
      <c r="B50" s="322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327"/>
      <c r="P50" s="322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327"/>
    </row>
    <row r="51" spans="2:29">
      <c r="B51" s="322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327"/>
      <c r="P51" s="322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93"/>
      <c r="AB51" s="293"/>
      <c r="AC51" s="327"/>
    </row>
    <row r="52" ht="15.25" spans="2:29">
      <c r="B52" s="323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8"/>
      <c r="P52" s="323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8"/>
    </row>
  </sheetData>
  <mergeCells count="4">
    <mergeCell ref="B2:N2"/>
    <mergeCell ref="P2:AC2"/>
    <mergeCell ref="B3:N52"/>
    <mergeCell ref="P3:AC5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showGridLines="0" tabSelected="1" zoomScale="85" zoomScaleNormal="85" workbookViewId="0">
      <selection activeCell="A1" sqref="A1"/>
    </sheetView>
  </sheetViews>
  <sheetFormatPr defaultColWidth="0" defaultRowHeight="14.5" zeroHeight="1" outlineLevelCol="4"/>
  <cols>
    <col min="1" max="1" width="5.88181818181818" customWidth="1"/>
    <col min="2" max="3" width="9.25454545454545" customWidth="1"/>
    <col min="4" max="4" width="33.7545454545455" customWidth="1"/>
    <col min="5" max="5" width="15.1272727272727" style="293" customWidth="1"/>
    <col min="6" max="6" width="8" customWidth="1"/>
  </cols>
  <sheetData>
    <row r="1" ht="15.25" spans="1:1">
      <c r="A1" s="294" t="s">
        <v>16</v>
      </c>
    </row>
    <row r="2" ht="16.25" spans="2:5">
      <c r="B2" s="295" t="s">
        <v>17</v>
      </c>
      <c r="C2" s="295"/>
      <c r="D2" s="295"/>
      <c r="E2" s="295"/>
    </row>
    <row r="3" ht="3" customHeight="1"/>
    <row r="4" ht="28.5" customHeight="1" spans="2:5">
      <c r="B4" s="296" t="s">
        <v>18</v>
      </c>
      <c r="C4" s="297" t="s">
        <v>19</v>
      </c>
      <c r="D4" s="297" t="s">
        <v>20</v>
      </c>
      <c r="E4" s="298" t="s">
        <v>21</v>
      </c>
    </row>
    <row r="5" spans="2:5">
      <c r="B5" s="299">
        <v>1</v>
      </c>
      <c r="C5" s="257" t="s">
        <v>22</v>
      </c>
      <c r="D5" s="300" t="s">
        <v>23</v>
      </c>
      <c r="E5" s="301" t="s">
        <v>22</v>
      </c>
    </row>
    <row r="6" spans="2:5">
      <c r="B6" s="302">
        <v>2</v>
      </c>
      <c r="C6" s="153" t="s">
        <v>22</v>
      </c>
      <c r="D6" s="303" t="s">
        <v>24</v>
      </c>
      <c r="E6" s="304" t="s">
        <v>22</v>
      </c>
    </row>
    <row r="7" spans="2:5">
      <c r="B7" s="302">
        <v>3</v>
      </c>
      <c r="C7" s="153" t="s">
        <v>25</v>
      </c>
      <c r="D7" s="305" t="s">
        <v>26</v>
      </c>
      <c r="E7" s="306" t="str">
        <f>'Visual Inspection'!C49</f>
        <v>PASS</v>
      </c>
    </row>
    <row r="8" spans="2:5">
      <c r="B8" s="302">
        <v>4</v>
      </c>
      <c r="C8" s="153" t="s">
        <v>27</v>
      </c>
      <c r="D8" s="305" t="s">
        <v>28</v>
      </c>
      <c r="E8" s="306" t="str">
        <f>'Impedance Measurement'!C31</f>
        <v>PASS</v>
      </c>
    </row>
    <row r="9" spans="2:5">
      <c r="B9" s="302">
        <v>5</v>
      </c>
      <c r="C9" s="153" t="s">
        <v>29</v>
      </c>
      <c r="D9" s="305" t="s">
        <v>30</v>
      </c>
      <c r="E9" s="306" t="str">
        <f>'Supply Rails'!F122</f>
        <v>PASS</v>
      </c>
    </row>
    <row r="10" spans="2:5">
      <c r="B10" s="302">
        <v>6</v>
      </c>
      <c r="C10" s="153" t="s">
        <v>31</v>
      </c>
      <c r="D10" s="303" t="s">
        <v>32</v>
      </c>
      <c r="E10" s="307" t="str">
        <f>'SWD LED CODE FLASH'!E18</f>
        <v>PASS</v>
      </c>
    </row>
    <row r="11" spans="2:5">
      <c r="B11" s="302">
        <v>7</v>
      </c>
      <c r="C11" s="153" t="s">
        <v>33</v>
      </c>
      <c r="D11" s="303" t="s">
        <v>34</v>
      </c>
      <c r="E11" s="306" t="str">
        <f>'Temprature Sensor'!E18</f>
        <v>PASS</v>
      </c>
    </row>
    <row r="12" spans="2:5">
      <c r="B12" s="302">
        <v>8</v>
      </c>
      <c r="C12" s="153" t="s">
        <v>35</v>
      </c>
      <c r="D12" s="305" t="s">
        <v>36</v>
      </c>
      <c r="E12" s="306" t="str">
        <f>'Display Test'!E19</f>
        <v>PASS</v>
      </c>
    </row>
    <row r="13" spans="2:5">
      <c r="B13" s="302">
        <v>9</v>
      </c>
      <c r="C13" s="153" t="s">
        <v>37</v>
      </c>
      <c r="D13" s="305" t="s">
        <v>38</v>
      </c>
      <c r="E13" s="306" t="str">
        <f>Pipette!E18</f>
        <v>PASS</v>
      </c>
    </row>
    <row r="14" spans="2:5">
      <c r="B14" s="302">
        <v>10</v>
      </c>
      <c r="C14" s="153" t="s">
        <v>39</v>
      </c>
      <c r="D14" s="305" t="s">
        <v>40</v>
      </c>
      <c r="E14" s="306" t="str">
        <f>'Wifi module '!E19</f>
        <v>PASS</v>
      </c>
    </row>
    <row r="15" spans="2:5">
      <c r="B15" s="302">
        <v>11</v>
      </c>
      <c r="C15" s="153" t="s">
        <v>41</v>
      </c>
      <c r="D15" s="305" t="s">
        <v>42</v>
      </c>
      <c r="E15" s="306" t="str">
        <f>BLE!E19</f>
        <v>PASS</v>
      </c>
    </row>
    <row r="16" spans="2:5">
      <c r="B16" s="302">
        <v>12</v>
      </c>
      <c r="C16" s="153" t="s">
        <v>43</v>
      </c>
      <c r="D16" s="305" t="s">
        <v>44</v>
      </c>
      <c r="E16" s="306" t="str">
        <f>'USB OTG1 Test'!D19</f>
        <v>PASS</v>
      </c>
    </row>
    <row r="17" spans="2:5">
      <c r="B17" s="302">
        <v>13</v>
      </c>
      <c r="C17" s="153" t="s">
        <v>45</v>
      </c>
      <c r="D17" s="305" t="s">
        <v>46</v>
      </c>
      <c r="E17" s="306" t="str">
        <f>'USB OTG2 Test'!D19</f>
        <v>PASS</v>
      </c>
    </row>
    <row r="18" spans="2:5">
      <c r="B18" s="302">
        <v>14</v>
      </c>
      <c r="C18" s="153" t="s">
        <v>47</v>
      </c>
      <c r="D18" s="305" t="s">
        <v>48</v>
      </c>
      <c r="E18" s="308" t="str">
        <f>RFID!E19</f>
        <v>PASS</v>
      </c>
    </row>
    <row r="19" spans="2:5">
      <c r="B19" s="302">
        <v>15</v>
      </c>
      <c r="C19" s="153" t="s">
        <v>49</v>
      </c>
      <c r="D19" s="305" t="s">
        <v>50</v>
      </c>
      <c r="E19" s="307" t="str">
        <f>Printer!E18</f>
        <v>PASS</v>
      </c>
    </row>
    <row r="20" spans="2:5">
      <c r="B20" s="302">
        <v>16</v>
      </c>
      <c r="C20" s="153" t="s">
        <v>51</v>
      </c>
      <c r="D20" s="305" t="s">
        <v>52</v>
      </c>
      <c r="E20" s="307" t="str">
        <f>Ethernet!D20</f>
        <v>PASS</v>
      </c>
    </row>
    <row r="21" spans="2:5">
      <c r="B21" s="302">
        <v>17</v>
      </c>
      <c r="C21" s="153" t="s">
        <v>53</v>
      </c>
      <c r="D21" s="305" t="s">
        <v>54</v>
      </c>
      <c r="E21" s="307" t="str">
        <f>'Heater '!E18</f>
        <v>PASS</v>
      </c>
    </row>
    <row r="22" spans="2:5">
      <c r="B22" s="302">
        <v>18</v>
      </c>
      <c r="C22" s="153" t="s">
        <v>55</v>
      </c>
      <c r="D22" s="305" t="s">
        <v>56</v>
      </c>
      <c r="E22" s="307" t="str">
        <f>SDRAM!E18</f>
        <v>PASS</v>
      </c>
    </row>
    <row r="23" spans="2:5">
      <c r="B23" s="302">
        <v>19</v>
      </c>
      <c r="C23" s="153" t="s">
        <v>57</v>
      </c>
      <c r="D23" s="305" t="s">
        <v>58</v>
      </c>
      <c r="E23" s="307" t="str">
        <f>'QSPI Flash'!E18</f>
        <v>PASS</v>
      </c>
    </row>
    <row r="24" spans="1:5">
      <c r="A24" s="309"/>
      <c r="B24" s="302">
        <v>21</v>
      </c>
      <c r="C24" s="153" t="s">
        <v>59</v>
      </c>
      <c r="D24" s="305" t="s">
        <v>60</v>
      </c>
      <c r="E24" s="307" t="str">
        <f>ADC!E18</f>
        <v>PASS</v>
      </c>
    </row>
    <row r="25" spans="1:5">
      <c r="A25" s="309"/>
      <c r="B25" s="302">
        <v>22</v>
      </c>
      <c r="C25" s="153" t="s">
        <v>61</v>
      </c>
      <c r="D25" s="305" t="s">
        <v>62</v>
      </c>
      <c r="E25" s="307" t="str">
        <f>'IR LED test '!E18</f>
        <v>PASS</v>
      </c>
    </row>
    <row r="26" spans="1:5">
      <c r="A26" s="309"/>
      <c r="B26" s="302">
        <v>23</v>
      </c>
      <c r="C26" s="153" t="s">
        <v>63</v>
      </c>
      <c r="D26" s="305" t="s">
        <v>64</v>
      </c>
      <c r="E26" s="307" t="str">
        <f>RS232!E18</f>
        <v>PASS</v>
      </c>
    </row>
    <row r="27" spans="1:5">
      <c r="A27" s="309"/>
      <c r="B27" s="302">
        <v>24</v>
      </c>
      <c r="C27" s="153" t="s">
        <v>65</v>
      </c>
      <c r="D27" s="305" t="s">
        <v>66</v>
      </c>
      <c r="E27" s="307" t="str">
        <f>BUZZER!E18</f>
        <v>PASS</v>
      </c>
    </row>
    <row r="28" spans="1:5">
      <c r="A28" s="309"/>
      <c r="B28" s="302">
        <v>25</v>
      </c>
      <c r="C28" s="153" t="s">
        <v>67</v>
      </c>
      <c r="D28" s="305" t="s">
        <v>68</v>
      </c>
      <c r="E28" s="307" t="str">
        <f>FAN!E18</f>
        <v>PASS</v>
      </c>
    </row>
    <row r="29" spans="1:5">
      <c r="A29" s="309"/>
      <c r="B29" s="302">
        <v>26</v>
      </c>
      <c r="C29" s="153" t="s">
        <v>69</v>
      </c>
      <c r="D29" s="305" t="s">
        <v>70</v>
      </c>
      <c r="E29" s="307" t="str">
        <f>RTC!E18</f>
        <v>PASS</v>
      </c>
    </row>
    <row r="30" spans="1:5">
      <c r="A30" s="309"/>
      <c r="B30" s="310">
        <v>27</v>
      </c>
      <c r="C30" s="311" t="s">
        <v>71</v>
      </c>
      <c r="D30" s="312" t="s">
        <v>72</v>
      </c>
      <c r="E30" s="313" t="str">
        <f>'Encryption IC'!E18</f>
        <v>UNATTEMPTED</v>
      </c>
    </row>
    <row r="31" ht="15.25" spans="1:5">
      <c r="A31" s="309"/>
      <c r="B31" s="314">
        <v>28</v>
      </c>
      <c r="C31" s="266" t="s">
        <v>73</v>
      </c>
      <c r="D31" s="315" t="s">
        <v>74</v>
      </c>
      <c r="E31" s="316" t="str">
        <f>'J11'!E18</f>
        <v>UNATTEMPTED</v>
      </c>
    </row>
    <row r="32" spans="1:1">
      <c r="A32" s="309"/>
    </row>
    <row r="33" spans="1:1">
      <c r="A33" s="317" t="s">
        <v>16</v>
      </c>
    </row>
    <row r="34"/>
    <row r="35"/>
    <row r="36"/>
    <row r="37"/>
  </sheetData>
  <sheetProtection selectLockedCells="1" selectUnlockedCells="1"/>
  <mergeCells count="1">
    <mergeCell ref="B2:E2"/>
  </mergeCells>
  <conditionalFormatting sqref="E5:E23">
    <cfRule type="containsText" dxfId="0" priority="8" stopIfTrue="1" operator="between" text="UNATTEMPTED">
      <formula>NOT(ISERROR(SEARCH("UNATTEMPTED",E5)))</formula>
    </cfRule>
  </conditionalFormatting>
  <conditionalFormatting sqref="E7:E32">
    <cfRule type="containsText" dxfId="1" priority="1" operator="between" text="FAIL">
      <formula>NOT(ISERROR(SEARCH("FAIL",E7)))</formula>
    </cfRule>
    <cfRule type="containsText" dxfId="2" priority="2" operator="between" text="PASS">
      <formula>NOT(ISERROR(SEARCH("PASS",E7)))</formula>
    </cfRule>
  </conditionalFormatting>
  <hyperlinks>
    <hyperlink ref="A1" location="Title!A1" display="&lt;&lt;Title"/>
    <hyperlink ref="D5" location="'Test Setup'!A1" display="Test Setup"/>
    <hyperlink ref="D6" location="'Design History'!A1" display="Design History"/>
    <hyperlink ref="A33" location="Title!A1" display="&lt;&lt;Title"/>
    <hyperlink ref="D7" location="'Visual Inspection'!A1" display="Visual Inspection"/>
    <hyperlink ref="D8" location="'Impedance Measurement'!A1" display="Impedance Measurement"/>
    <hyperlink ref="D9" location="'Supply Rails'!A1" display="Supply Rails"/>
    <hyperlink ref="D12" location="'Display Test'!A1" display="Display Test"/>
    <hyperlink ref="D13" location="Pipette!A1" display="Pipette"/>
    <hyperlink ref="D14" location="'Wifi module '!A1" display="WiFi module"/>
    <hyperlink ref="D15" location="BLE!A1" display="BLE"/>
    <hyperlink ref="D17" location="'USB OTG2 Test'!A1" display="USB OTG 2"/>
    <hyperlink ref="D29" location="RTC!A1" display="RTC"/>
    <hyperlink ref="D28" location="FAN!A1" display="FAN"/>
    <hyperlink ref="D27" location="BUZZER!A1" display="Buzzer"/>
    <hyperlink ref="D26" location="RS232!A1" display="RS232"/>
    <hyperlink ref="D25" location="'IR LED test '!A1" display="IR LED test"/>
    <hyperlink ref="D24" location="ADC!A1" display="ADC  Read"/>
    <hyperlink ref="D23" location="'QSPI Flash'!A1" display="QSPI NOR"/>
    <hyperlink ref="D22" location="SDRAM!A1" display="SDRAM"/>
    <hyperlink ref="D21" location="'Heater '!A1" display="Heater"/>
    <hyperlink ref="D20" location="Ethernet!A1" display="Ethernet"/>
    <hyperlink ref="D19" location="Printer!A1" display="Printer"/>
    <hyperlink ref="D18" location="RFID!A1" display="RFID"/>
    <hyperlink ref="D16" location="'USB OTG1 Test'!A1" display="USB OTG 1"/>
    <hyperlink ref="D11" location="'Temprature Sensor'!A1" display="Temperature Sensor"/>
    <hyperlink ref="D10" location="'SWD LED CODE FLASH'!A1" display="SWD LED code flash"/>
    <hyperlink ref="D31" location="J11!A1" display="J11 Connector"/>
    <hyperlink ref="D30" location="'Encryption IC'!A1" display="Encryption IC"/>
  </hyperlinks>
  <pageMargins left="0.698611111111111" right="0.698611111111111" top="0.75" bottom="0.75" header="0.511805555555556" footer="0.511805555555556"/>
  <pageSetup paperSize="1" scale="9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showGridLines="0" zoomScaleSheetLayoutView="85" workbookViewId="0">
      <selection activeCell="A1" sqref="A1:B1"/>
    </sheetView>
  </sheetViews>
  <sheetFormatPr defaultColWidth="0" defaultRowHeight="14.5" customHeight="1" zeroHeight="1" outlineLevelCol="3"/>
  <cols>
    <col min="1" max="1" width="2.75454545454545" customWidth="1"/>
    <col min="2" max="2" width="38.1272727272727" customWidth="1"/>
    <col min="3" max="3" width="10.8818181818182" customWidth="1"/>
    <col min="4" max="4" width="19.5" customWidth="1"/>
    <col min="5" max="5" width="6.75454545454545" customWidth="1"/>
  </cols>
  <sheetData>
    <row r="1" ht="13.9" customHeight="1" spans="1:2">
      <c r="A1" s="2" t="s">
        <v>0</v>
      </c>
      <c r="B1" s="3"/>
    </row>
    <row r="2" ht="17.65" customHeight="1" spans="1:2">
      <c r="A2" s="73"/>
      <c r="B2" s="73"/>
    </row>
    <row r="3" ht="18.75" customHeight="1" spans="2:4">
      <c r="B3" s="269" t="s">
        <v>75</v>
      </c>
      <c r="C3" s="269"/>
      <c r="D3" s="269"/>
    </row>
    <row r="4" ht="14.45" customHeight="1" spans="2:4">
      <c r="B4" s="270" t="s">
        <v>76</v>
      </c>
      <c r="C4" s="271" t="s">
        <v>77</v>
      </c>
      <c r="D4" s="271"/>
    </row>
    <row r="5" ht="14.45" customHeight="1" spans="2:4">
      <c r="B5" s="272" t="s">
        <v>78</v>
      </c>
      <c r="C5" s="273" t="s">
        <v>79</v>
      </c>
      <c r="D5" s="273"/>
    </row>
    <row r="6" ht="14.45" customHeight="1" spans="2:4">
      <c r="B6" s="274" t="s">
        <v>80</v>
      </c>
      <c r="C6" s="275"/>
      <c r="D6" s="275"/>
    </row>
    <row r="7" ht="14.45" customHeight="1" spans="2:4">
      <c r="B7" s="274" t="s">
        <v>81</v>
      </c>
      <c r="C7" s="275"/>
      <c r="D7" s="275"/>
    </row>
    <row r="8" ht="15.2" customHeight="1" spans="2:4">
      <c r="B8" s="276" t="s">
        <v>82</v>
      </c>
      <c r="C8" s="277"/>
      <c r="D8" s="277"/>
    </row>
    <row r="9" ht="15.2" customHeight="1" spans="2:4">
      <c r="B9" s="199"/>
      <c r="C9" s="278"/>
      <c r="D9" s="278"/>
    </row>
    <row r="10" ht="18.75" customHeight="1" spans="2:4">
      <c r="B10" s="269" t="s">
        <v>83</v>
      </c>
      <c r="C10" s="269"/>
      <c r="D10" s="269"/>
    </row>
    <row r="11" ht="21" customHeight="1" spans="2:4">
      <c r="B11" s="279" t="s">
        <v>84</v>
      </c>
      <c r="C11" s="280" t="s">
        <v>85</v>
      </c>
      <c r="D11" s="281" t="s">
        <v>86</v>
      </c>
    </row>
    <row r="12" ht="14.45" customHeight="1" spans="2:4">
      <c r="B12" s="282" t="s">
        <v>87</v>
      </c>
      <c r="C12" s="283">
        <v>1</v>
      </c>
      <c r="D12" s="284"/>
    </row>
    <row r="13" ht="14.45" customHeight="1" spans="2:4">
      <c r="B13" s="285" t="s">
        <v>88</v>
      </c>
      <c r="C13" s="286">
        <v>1</v>
      </c>
      <c r="D13" s="287"/>
    </row>
    <row r="14" ht="14.45" customHeight="1" spans="2:4">
      <c r="B14" s="285" t="s">
        <v>89</v>
      </c>
      <c r="C14" s="286">
        <v>1</v>
      </c>
      <c r="D14" s="287"/>
    </row>
    <row r="15" ht="15.2" customHeight="1" spans="2:4">
      <c r="B15" s="288"/>
      <c r="C15" s="289"/>
      <c r="D15" s="290"/>
    </row>
    <row r="16" ht="14.45" customHeight="1" spans="3:4">
      <c r="C16" s="291"/>
      <c r="D16" s="292"/>
    </row>
    <row r="17" ht="14.45" customHeight="1" spans="3:4">
      <c r="C17" s="291"/>
      <c r="D17" s="292"/>
    </row>
    <row r="18" ht="13.9" customHeight="1" spans="1:2">
      <c r="A18" s="2" t="s">
        <v>0</v>
      </c>
      <c r="B18" s="3"/>
    </row>
    <row r="19" ht="15" hidden="1" customHeight="1"/>
    <row r="20" ht="15" hidden="1" customHeight="1"/>
    <row r="21" ht="15" hidden="1" customHeight="1"/>
    <row r="22" ht="15.7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</sheetData>
  <sheetProtection selectLockedCells="1" selectUnlockedCells="1"/>
  <mergeCells count="9">
    <mergeCell ref="A1:B1"/>
    <mergeCell ref="B3:D3"/>
    <mergeCell ref="C4:D4"/>
    <mergeCell ref="C5:D5"/>
    <mergeCell ref="C6:D6"/>
    <mergeCell ref="C7:D7"/>
    <mergeCell ref="C8:D8"/>
    <mergeCell ref="B10:D10"/>
    <mergeCell ref="A18:B18"/>
  </mergeCells>
  <hyperlinks>
    <hyperlink ref="A1" location="Index!A1" display="&lt;&lt;INDEX"/>
    <hyperlink ref="A18" location="Index!A1" display="&lt;&lt;INDEX"/>
  </hyperlinks>
  <pageMargins left="0.698611111111111" right="0.698611111111111" top="0.75" bottom="0.75" header="0.511805555555556" footer="0.511805555555556"/>
  <pageSetup paperSize="1" scale="72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zeroHeight="1"/>
  <cols>
    <col min="1" max="1" width="2.75454545454545" style="1" customWidth="1"/>
    <col min="2" max="2" width="15.5" style="1" customWidth="1"/>
    <col min="3" max="3" width="10.7545454545455" style="1" customWidth="1"/>
    <col min="4" max="4" width="54.1272727272727" style="1" customWidth="1"/>
    <col min="5" max="5" width="37" style="1" customWidth="1"/>
    <col min="6" max="6" width="16.7545454545455" style="1" customWidth="1"/>
    <col min="7" max="16384" width="0" style="1" hidden="1"/>
  </cols>
  <sheetData>
    <row r="1" spans="1:2">
      <c r="A1" s="2" t="s">
        <v>0</v>
      </c>
      <c r="B1" s="3"/>
    </row>
    <row r="2" ht="21.75" spans="2:11">
      <c r="B2" s="4" t="s">
        <v>24</v>
      </c>
      <c r="C2" s="4"/>
      <c r="D2" s="4"/>
      <c r="E2" s="4"/>
      <c r="F2" s="4"/>
      <c r="G2" s="28"/>
      <c r="H2" s="28"/>
      <c r="I2" s="28"/>
      <c r="J2" s="28"/>
      <c r="K2" s="28"/>
    </row>
    <row r="3" ht="16"/>
    <row r="4" customFormat="1" ht="15.2" customHeight="1" spans="2:6">
      <c r="B4" s="186" t="s">
        <v>90</v>
      </c>
      <c r="C4" s="186"/>
      <c r="D4" s="186"/>
      <c r="E4" s="186"/>
      <c r="F4" s="186"/>
    </row>
    <row r="5" customFormat="1" ht="15.25" spans="2:6">
      <c r="B5" s="203" t="s">
        <v>91</v>
      </c>
      <c r="C5" s="203"/>
      <c r="D5" s="203"/>
      <c r="E5" s="203"/>
      <c r="F5" s="203"/>
    </row>
    <row r="6" customFormat="1" spans="2:6">
      <c r="B6" s="204" t="s">
        <v>92</v>
      </c>
      <c r="C6" s="204"/>
      <c r="D6" s="204"/>
      <c r="E6" s="204"/>
      <c r="F6" s="204"/>
    </row>
    <row r="7" customFormat="1" ht="15" customHeight="1" spans="2:6">
      <c r="B7" s="205" t="s">
        <v>93</v>
      </c>
      <c r="C7" s="205"/>
      <c r="D7" s="205"/>
      <c r="E7" s="205"/>
      <c r="F7" s="205"/>
    </row>
    <row r="8" customFormat="1" ht="14" customHeight="1" spans="2:6">
      <c r="B8" s="205" t="s">
        <v>94</v>
      </c>
      <c r="C8" s="205"/>
      <c r="D8" s="205"/>
      <c r="E8" s="205"/>
      <c r="F8" s="205"/>
    </row>
    <row r="9" customFormat="1" spans="2:6">
      <c r="B9" s="206"/>
      <c r="C9" s="206"/>
      <c r="D9" s="206"/>
      <c r="E9" s="206"/>
      <c r="F9" s="206"/>
    </row>
    <row r="10" customFormat="1" ht="15.25" spans="2:6">
      <c r="B10" s="207"/>
      <c r="C10" s="207"/>
      <c r="D10" s="207"/>
      <c r="E10" s="207"/>
      <c r="F10" s="207"/>
    </row>
    <row r="11" customFormat="1" ht="15.25" spans="2:10">
      <c r="B11" s="208"/>
      <c r="C11" s="208"/>
      <c r="D11" s="208"/>
      <c r="E11" s="208"/>
      <c r="F11" s="208"/>
      <c r="G11" s="208"/>
      <c r="H11" s="208"/>
      <c r="I11" s="208"/>
      <c r="J11" s="208"/>
    </row>
    <row r="12" customFormat="1" ht="15.2" customHeight="1" spans="2:6">
      <c r="B12" s="209" t="s">
        <v>95</v>
      </c>
      <c r="C12" s="210"/>
      <c r="D12" s="210"/>
      <c r="E12" s="211"/>
      <c r="F12" s="211"/>
    </row>
    <row r="13" customFormat="1" ht="27.6" customHeight="1" spans="2:8">
      <c r="B13" s="212" t="s">
        <v>91</v>
      </c>
      <c r="C13" s="213" t="s">
        <v>8</v>
      </c>
      <c r="D13" s="213" t="s">
        <v>96</v>
      </c>
      <c r="E13" s="214" t="s">
        <v>97</v>
      </c>
      <c r="F13" s="215" t="s">
        <v>86</v>
      </c>
      <c r="G13" s="216"/>
      <c r="H13" s="216"/>
    </row>
    <row r="14" customFormat="1" ht="115" customHeight="1" spans="2:8">
      <c r="B14" s="217" t="s">
        <v>98</v>
      </c>
      <c r="C14" s="218">
        <v>45761</v>
      </c>
      <c r="D14" s="219" t="s">
        <v>99</v>
      </c>
      <c r="E14" s="220" t="str">
        <f>_xlfn.DISPIMG("ID_3D7D83ABAF524CD7902A430F61513E27",1)</f>
        <v>=DISPIMG("ID_3D7D83ABAF524CD7902A430F61513E27",1)</v>
      </c>
      <c r="F14" s="221" t="s">
        <v>100</v>
      </c>
      <c r="G14" s="216"/>
      <c r="H14" s="216"/>
    </row>
    <row r="15" customFormat="1" ht="72" customHeight="1" spans="2:8">
      <c r="B15" s="222" t="s">
        <v>101</v>
      </c>
      <c r="C15" s="223">
        <v>45761</v>
      </c>
      <c r="D15" s="224" t="s">
        <v>102</v>
      </c>
      <c r="E15" s="225" t="str">
        <f>_xlfn.DISPIMG("ID_E33C4A193FD84952A980861C4B8DD1E7",1)</f>
        <v>=DISPIMG("ID_E33C4A193FD84952A980861C4B8DD1E7",1)</v>
      </c>
      <c r="F15" s="226" t="s">
        <v>100</v>
      </c>
      <c r="G15" s="216"/>
      <c r="H15" s="216"/>
    </row>
    <row r="16" customFormat="1" ht="101" customHeight="1" spans="2:8">
      <c r="B16" s="222" t="s">
        <v>103</v>
      </c>
      <c r="C16" s="223">
        <v>45761</v>
      </c>
      <c r="D16" s="227" t="s">
        <v>104</v>
      </c>
      <c r="E16" s="228" t="str">
        <f>_xlfn.DISPIMG("ID_E64239F61E8C4EE4B55CFBEC8FD1F842",1)</f>
        <v>=DISPIMG("ID_E64239F61E8C4EE4B55CFBEC8FD1F842",1)</v>
      </c>
      <c r="F16" s="165" t="s">
        <v>105</v>
      </c>
      <c r="G16" s="216"/>
      <c r="H16" s="216"/>
    </row>
    <row r="17" customFormat="1" ht="87" customHeight="1" spans="2:8">
      <c r="B17" s="222" t="s">
        <v>106</v>
      </c>
      <c r="C17" s="223">
        <v>45761</v>
      </c>
      <c r="D17" s="229" t="s">
        <v>107</v>
      </c>
      <c r="E17" s="228" t="str">
        <f>_xlfn.DISPIMG("ID_813D6950A26B407C8D59F770CAB74333",1)</f>
        <v>=DISPIMG("ID_813D6950A26B407C8D59F770CAB74333",1)</v>
      </c>
      <c r="F17" s="165" t="s">
        <v>100</v>
      </c>
      <c r="G17" s="216"/>
      <c r="H17" s="216"/>
    </row>
    <row r="18" s="199" customFormat="1" ht="74" customHeight="1" spans="2:8">
      <c r="B18" s="222"/>
      <c r="C18" s="223">
        <v>45761</v>
      </c>
      <c r="D18" s="229" t="s">
        <v>108</v>
      </c>
      <c r="E18" s="230" t="str">
        <f>_xlfn.DISPIMG("ID_EEBB852DB0E64F47A31FCCD3BA83C509",1)</f>
        <v>=DISPIMG("ID_EEBB852DB0E64F47A31FCCD3BA83C509",1)</v>
      </c>
      <c r="F18" s="165" t="s">
        <v>109</v>
      </c>
      <c r="G18" s="216"/>
      <c r="H18" s="216"/>
    </row>
    <row r="19" s="199" customFormat="1" ht="26" customHeight="1" spans="2:8">
      <c r="B19" s="222" t="s">
        <v>110</v>
      </c>
      <c r="C19" s="223">
        <v>45761</v>
      </c>
      <c r="D19" s="229" t="s">
        <v>111</v>
      </c>
      <c r="E19" s="231"/>
      <c r="F19" s="165" t="s">
        <v>100</v>
      </c>
      <c r="G19" s="216"/>
      <c r="H19" s="216"/>
    </row>
    <row r="20" s="200" customFormat="1" ht="75" customHeight="1" spans="2:8">
      <c r="B20" s="222" t="s">
        <v>112</v>
      </c>
      <c r="C20" s="223">
        <v>45761</v>
      </c>
      <c r="D20" s="229" t="s">
        <v>113</v>
      </c>
      <c r="E20" s="232" t="str">
        <f>_xlfn.DISPIMG("ID_E909EA5A4FDD4499A186A4081481F23D",1)</f>
        <v>=DISPIMG("ID_E909EA5A4FDD4499A186A4081481F23D",1)</v>
      </c>
      <c r="F20" s="165" t="s">
        <v>100</v>
      </c>
      <c r="G20" s="233"/>
      <c r="H20" s="233"/>
    </row>
    <row r="21" s="200" customFormat="1" ht="74" customHeight="1" spans="2:8">
      <c r="B21" s="222" t="s">
        <v>114</v>
      </c>
      <c r="C21" s="223">
        <v>45761</v>
      </c>
      <c r="D21" s="229" t="s">
        <v>115</v>
      </c>
      <c r="E21" s="234" t="str">
        <f>_xlfn.DISPIMG("ID_6C71ADB2F4B54669AAB6CDA90E22D5E8",1)</f>
        <v>=DISPIMG("ID_6C71ADB2F4B54669AAB6CDA90E22D5E8",1)</v>
      </c>
      <c r="F21" s="165" t="s">
        <v>105</v>
      </c>
      <c r="G21" s="233"/>
      <c r="H21" s="233"/>
    </row>
    <row r="22" s="199" customFormat="1" ht="71" customHeight="1" spans="2:8">
      <c r="B22" s="222" t="s">
        <v>116</v>
      </c>
      <c r="C22" s="223">
        <v>45761</v>
      </c>
      <c r="D22" s="229" t="s">
        <v>117</v>
      </c>
      <c r="E22" s="230" t="str">
        <f>_xlfn.DISPIMG("ID_015AA6EA26C844EA921F8A9D1FD76811",1)</f>
        <v>=DISPIMG("ID_015AA6EA26C844EA921F8A9D1FD76811",1)</v>
      </c>
      <c r="F22" s="165" t="s">
        <v>100</v>
      </c>
      <c r="G22" s="216"/>
      <c r="H22" s="216"/>
    </row>
    <row r="23" s="199" customFormat="1" ht="39" spans="2:8">
      <c r="B23" s="222" t="s">
        <v>118</v>
      </c>
      <c r="C23" s="223">
        <v>45761</v>
      </c>
      <c r="D23" s="229" t="s">
        <v>119</v>
      </c>
      <c r="E23" s="235"/>
      <c r="F23" s="165" t="s">
        <v>120</v>
      </c>
      <c r="G23" s="216"/>
      <c r="H23" s="216"/>
    </row>
    <row r="24" s="199" customFormat="1" ht="63" customHeight="1" spans="2:8">
      <c r="B24" s="222" t="s">
        <v>112</v>
      </c>
      <c r="C24" s="223">
        <v>45761</v>
      </c>
      <c r="D24" s="229" t="s">
        <v>121</v>
      </c>
      <c r="E24" s="236" t="str">
        <f>_xlfn.DISPIMG("ID_C9136C83582F4A11B97FF33822DD4A7B",1)</f>
        <v>=DISPIMG("ID_C9136C83582F4A11B97FF33822DD4A7B",1)</v>
      </c>
      <c r="F24" s="165" t="s">
        <v>100</v>
      </c>
      <c r="G24" s="216"/>
      <c r="H24" s="216"/>
    </row>
    <row r="25" s="199" customFormat="1" ht="70" customHeight="1" spans="2:8">
      <c r="B25" s="222" t="s">
        <v>122</v>
      </c>
      <c r="C25" s="223">
        <v>45761</v>
      </c>
      <c r="D25" s="229" t="s">
        <v>123</v>
      </c>
      <c r="E25" s="236" t="str">
        <f>_xlfn.DISPIMG("ID_432AC574255D480B9AFDCD0517F381C3",1)</f>
        <v>=DISPIMG("ID_432AC574255D480B9AFDCD0517F381C3",1)</v>
      </c>
      <c r="F25" s="237" t="s">
        <v>124</v>
      </c>
      <c r="G25" s="216"/>
      <c r="H25" s="216"/>
    </row>
    <row r="26" s="199" customFormat="1" ht="79" customHeight="1" spans="2:8">
      <c r="B26" s="222" t="s">
        <v>125</v>
      </c>
      <c r="C26" s="223">
        <v>45761</v>
      </c>
      <c r="D26" s="229" t="s">
        <v>126</v>
      </c>
      <c r="E26" s="230" t="str">
        <f>_xlfn.DISPIMG("ID_D4699378D1894BA9A734C03AB5522D91",1)</f>
        <v>=DISPIMG("ID_D4699378D1894BA9A734C03AB5522D91",1)</v>
      </c>
      <c r="F26" s="237" t="s">
        <v>100</v>
      </c>
      <c r="G26" s="216"/>
      <c r="H26" s="216"/>
    </row>
    <row r="27" s="199" customFormat="1" ht="86" customHeight="1" spans="2:8">
      <c r="B27" s="238" t="s">
        <v>127</v>
      </c>
      <c r="C27" s="223">
        <v>45761</v>
      </c>
      <c r="D27" s="239" t="s">
        <v>128</v>
      </c>
      <c r="E27" s="240" t="str">
        <f>_xlfn.DISPIMG("ID_1A47546BB4584A4FB482A4D2E593072E",1)</f>
        <v>=DISPIMG("ID_1A47546BB4584A4FB482A4D2E593072E",1)</v>
      </c>
      <c r="F27" s="237" t="s">
        <v>100</v>
      </c>
      <c r="G27" s="216"/>
      <c r="H27" s="216"/>
    </row>
    <row r="28" s="199" customFormat="1" ht="81" customHeight="1" spans="2:8">
      <c r="B28" s="241" t="s">
        <v>129</v>
      </c>
      <c r="C28" s="242">
        <v>45761</v>
      </c>
      <c r="D28" s="243" t="s">
        <v>130</v>
      </c>
      <c r="E28" s="240" t="str">
        <f>_xlfn.DISPIMG("ID_D37F93B8A6BF4D94995AF4186CADFBFB",1)</f>
        <v>=DISPIMG("ID_D37F93B8A6BF4D94995AF4186CADFBFB",1)</v>
      </c>
      <c r="F28" s="244" t="s">
        <v>131</v>
      </c>
      <c r="G28" s="216"/>
      <c r="H28" s="216"/>
    </row>
    <row r="29" s="199" customFormat="1" ht="85" customHeight="1" spans="2:8">
      <c r="B29" s="241" t="s">
        <v>132</v>
      </c>
      <c r="C29" s="242">
        <v>45890</v>
      </c>
      <c r="D29" s="245" t="s">
        <v>133</v>
      </c>
      <c r="E29" s="240" t="str">
        <f>_xlfn.DISPIMG("ID_C40B8C82DDF44D3B9927FAD266FAF7CB",1)</f>
        <v>=DISPIMG("ID_C40B8C82DDF44D3B9927FAD266FAF7CB",1)</v>
      </c>
      <c r="F29" s="244" t="s">
        <v>100</v>
      </c>
      <c r="G29" s="216"/>
      <c r="H29" s="216"/>
    </row>
    <row r="30" s="199" customFormat="1" ht="82" customHeight="1" spans="2:8">
      <c r="B30" s="241" t="s">
        <v>134</v>
      </c>
      <c r="C30" s="242">
        <v>45890</v>
      </c>
      <c r="D30" s="245" t="s">
        <v>135</v>
      </c>
      <c r="E30" s="240" t="str">
        <f>_xlfn.DISPIMG("ID_8B80AEFA9BF14FCD9EB3C50696B6BC72",1)</f>
        <v>=DISPIMG("ID_8B80AEFA9BF14FCD9EB3C50696B6BC72",1)</v>
      </c>
      <c r="F30" s="244" t="s">
        <v>100</v>
      </c>
      <c r="G30" s="216"/>
      <c r="H30" s="216"/>
    </row>
    <row r="31" s="201" customFormat="1" ht="98" customHeight="1" spans="1:8">
      <c r="A31" s="246"/>
      <c r="B31" s="241" t="s">
        <v>136</v>
      </c>
      <c r="C31" s="242">
        <v>45890</v>
      </c>
      <c r="D31" s="243" t="s">
        <v>137</v>
      </c>
      <c r="E31" s="247" t="str">
        <f>_xlfn.DISPIMG("ID_F1A25E0C8C6E4EE7A621054FAADB48B8",1)</f>
        <v>=DISPIMG("ID_F1A25E0C8C6E4EE7A621054FAADB48B8",1)</v>
      </c>
      <c r="F31" s="244" t="s">
        <v>100</v>
      </c>
      <c r="G31" s="248"/>
      <c r="H31" s="249"/>
    </row>
    <row r="32" customFormat="1" spans="2:11">
      <c r="B32" s="18"/>
      <c r="C32" s="250"/>
      <c r="D32" s="251"/>
      <c r="E32" s="130"/>
      <c r="F32" s="130"/>
      <c r="G32" s="1"/>
      <c r="H32" s="1"/>
      <c r="I32" s="1"/>
      <c r="J32" s="1"/>
      <c r="K32" s="1"/>
    </row>
    <row r="33" s="202" customFormat="1" ht="16.25" spans="2:11">
      <c r="B33" s="252"/>
      <c r="C33" s="253" t="s">
        <v>138</v>
      </c>
      <c r="D33" s="253"/>
      <c r="E33" s="254"/>
      <c r="F33" s="254"/>
      <c r="G33" s="255"/>
      <c r="H33" s="255"/>
      <c r="I33" s="255"/>
      <c r="J33" s="255"/>
      <c r="K33" s="255"/>
    </row>
    <row r="34" customFormat="1" ht="106" customHeight="1" spans="2:11">
      <c r="B34" s="256" t="s">
        <v>139</v>
      </c>
      <c r="C34" s="257"/>
      <c r="D34" s="258" t="s">
        <v>140</v>
      </c>
      <c r="E34" s="259" t="str">
        <f>_xlfn.DISPIMG("ID_15B0F0D79556480C80A48C8E5C526F3C",1)</f>
        <v>=DISPIMG("ID_15B0F0D79556480C80A48C8E5C526F3C",1)</v>
      </c>
      <c r="F34" s="260"/>
      <c r="G34" s="1"/>
      <c r="H34" s="1"/>
      <c r="I34" s="1"/>
      <c r="J34" s="1"/>
      <c r="K34" s="1"/>
    </row>
    <row r="35" customFormat="1" ht="93" customHeight="1" spans="2:11">
      <c r="B35" s="261" t="s">
        <v>141</v>
      </c>
      <c r="C35" s="153"/>
      <c r="D35" s="229" t="s">
        <v>142</v>
      </c>
      <c r="E35" s="235" t="str">
        <f>_xlfn.DISPIMG("ID_36814CA93F8A4A6EB7B8966FDEEAB2C2",1)</f>
        <v>=DISPIMG("ID_36814CA93F8A4A6EB7B8966FDEEAB2C2",1)</v>
      </c>
      <c r="F35" s="262"/>
      <c r="G35" s="1"/>
      <c r="H35" s="1"/>
      <c r="I35" s="1"/>
      <c r="J35" s="1"/>
      <c r="K35" s="1"/>
    </row>
    <row r="36" customFormat="1" ht="69" customHeight="1" spans="2:11">
      <c r="B36" s="261" t="s">
        <v>143</v>
      </c>
      <c r="C36" s="153"/>
      <c r="D36" s="229" t="s">
        <v>144</v>
      </c>
      <c r="E36" s="235" t="str">
        <f>_xlfn.DISPIMG("ID_CCDD50D8DFA7414B8FC61639EEC8334D",1)</f>
        <v>=DISPIMG("ID_CCDD50D8DFA7414B8FC61639EEC8334D",1)</v>
      </c>
      <c r="F36" s="262"/>
      <c r="G36" s="1"/>
      <c r="H36" s="1"/>
      <c r="I36" s="1"/>
      <c r="J36" s="1"/>
      <c r="K36" s="1"/>
    </row>
    <row r="37" customFormat="1" ht="32" customHeight="1" spans="2:11">
      <c r="B37" s="261" t="s">
        <v>145</v>
      </c>
      <c r="C37" s="153"/>
      <c r="D37" s="229" t="s">
        <v>146</v>
      </c>
      <c r="E37" s="235"/>
      <c r="F37" s="262"/>
      <c r="G37" s="1"/>
      <c r="H37" s="1"/>
      <c r="I37" s="1"/>
      <c r="J37" s="1"/>
      <c r="K37" s="1"/>
    </row>
    <row r="38" customFormat="1" ht="50.1" customHeight="1" spans="2:11">
      <c r="B38" s="261" t="s">
        <v>147</v>
      </c>
      <c r="C38" s="153"/>
      <c r="D38" s="229" t="s">
        <v>148</v>
      </c>
      <c r="E38" s="263" t="str">
        <f>_xlfn.DISPIMG("ID_F80A23843E8A457D88D02E5FDAAE5112",1)</f>
        <v>=DISPIMG("ID_F80A23843E8A457D88D02E5FDAAE5112",1)</v>
      </c>
      <c r="F38" s="262"/>
      <c r="G38" s="1"/>
      <c r="H38" s="1"/>
      <c r="I38" s="1"/>
      <c r="J38" s="1"/>
      <c r="K38" s="1"/>
    </row>
    <row r="39" customFormat="1" ht="39" customHeight="1" spans="2:11">
      <c r="B39" s="261" t="s">
        <v>149</v>
      </c>
      <c r="C39" s="153"/>
      <c r="D39" s="229" t="s">
        <v>150</v>
      </c>
      <c r="E39" s="264"/>
      <c r="F39" s="262"/>
      <c r="G39" s="1"/>
      <c r="H39" s="1"/>
      <c r="I39" s="1"/>
      <c r="J39" s="1"/>
      <c r="K39" s="1"/>
    </row>
    <row r="40" customFormat="1" ht="45" customHeight="1" spans="2:11">
      <c r="B40" s="261" t="s">
        <v>151</v>
      </c>
      <c r="C40" s="153"/>
      <c r="D40" s="229" t="s">
        <v>152</v>
      </c>
      <c r="E40" s="265"/>
      <c r="F40" s="262"/>
      <c r="G40" s="1"/>
      <c r="H40" s="1"/>
      <c r="I40" s="1"/>
      <c r="J40" s="1"/>
      <c r="K40" s="1"/>
    </row>
    <row r="41" customFormat="1" spans="2:11">
      <c r="B41" s="261"/>
      <c r="C41" s="153"/>
      <c r="D41" s="229" t="s">
        <v>153</v>
      </c>
      <c r="E41" s="235"/>
      <c r="F41" s="262"/>
      <c r="G41" s="1"/>
      <c r="H41" s="1"/>
      <c r="I41" s="1"/>
      <c r="J41" s="1"/>
      <c r="K41" s="1"/>
    </row>
    <row r="42" customFormat="1" ht="15.25" spans="2:11">
      <c r="B42" s="241"/>
      <c r="C42" s="266"/>
      <c r="D42" s="266"/>
      <c r="E42" s="267"/>
      <c r="F42" s="268"/>
      <c r="G42" s="1"/>
      <c r="H42" s="1"/>
      <c r="I42" s="1"/>
      <c r="J42" s="1"/>
      <c r="K42" s="1"/>
    </row>
    <row r="43" customFormat="1" spans="2:11">
      <c r="B43" s="18"/>
      <c r="C43" s="250"/>
      <c r="D43" s="251"/>
      <c r="E43" s="130"/>
      <c r="F43" s="130"/>
      <c r="G43" s="1"/>
      <c r="H43" s="1"/>
      <c r="I43" s="1"/>
      <c r="J43" s="1"/>
      <c r="K43" s="1"/>
    </row>
    <row r="44" spans="1:2">
      <c r="A44" s="2" t="s">
        <v>0</v>
      </c>
      <c r="B44" s="3"/>
    </row>
  </sheetData>
  <sheetProtection selectLockedCells="1" selectUnlockedCells="1"/>
  <mergeCells count="14">
    <mergeCell ref="A1:B1"/>
    <mergeCell ref="B2:F2"/>
    <mergeCell ref="B4:F4"/>
    <mergeCell ref="B5:F5"/>
    <mergeCell ref="B6:F6"/>
    <mergeCell ref="B7:F7"/>
    <mergeCell ref="B8:F8"/>
    <mergeCell ref="B9:F9"/>
    <mergeCell ref="B10:F10"/>
    <mergeCell ref="B12:F12"/>
    <mergeCell ref="C33:D33"/>
    <mergeCell ref="A44:B44"/>
    <mergeCell ref="E38:E40"/>
    <mergeCell ref="H13:H22"/>
  </mergeCells>
  <conditionalFormatting sqref="F14:F43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conditionalFormatting sqref="G14:G43">
    <cfRule type="cellIs" dxfId="3" priority="9" stopIfTrue="1" operator="equal">
      <formula>"UNATTEMPTED"</formula>
    </cfRule>
    <cfRule type="cellIs" dxfId="4" priority="10" stopIfTrue="1" operator="equal">
      <formula>"FAIL"</formula>
    </cfRule>
    <cfRule type="cellIs" dxfId="5" priority="11" stopIfTrue="1" operator="equal">
      <formula>"PASS"</formula>
    </cfRule>
  </conditionalFormatting>
  <conditionalFormatting sqref="H13:H42">
    <cfRule type="cellIs" dxfId="3" priority="12" stopIfTrue="1" operator="equal">
      <formula>"Unattempted"</formula>
    </cfRule>
    <cfRule type="cellIs" dxfId="6" priority="13" stopIfTrue="1" operator="equal">
      <formula>"Done"</formula>
    </cfRule>
  </conditionalFormatting>
  <hyperlinks>
    <hyperlink ref="A1" location="Index!A1" display="&lt;&lt;INDEX"/>
    <hyperlink ref="A44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zoomScale="85" zoomScaleNormal="85" workbookViewId="0">
      <selection activeCell="A1" sqref="A1:B1"/>
    </sheetView>
  </sheetViews>
  <sheetFormatPr defaultColWidth="2.25454545454545" defaultRowHeight="14.5" zeroHeight="1"/>
  <cols>
    <col min="1" max="1" width="2.75454545454545" style="1" customWidth="1"/>
    <col min="2" max="2" width="18.1818181818182" style="1" customWidth="1"/>
    <col min="3" max="3" width="20.7272727272727" style="1" customWidth="1"/>
    <col min="4" max="4" width="21.1818181818182" style="1" customWidth="1"/>
    <col min="5" max="5" width="19.0909090909091" style="1" customWidth="1"/>
    <col min="6" max="6" width="21.2727272727273" style="1" customWidth="1"/>
    <col min="7" max="8" width="15.7545454545455" style="1" customWidth="1"/>
    <col min="9" max="9" width="8.88181818181818" style="1" customWidth="1"/>
    <col min="10" max="252" width="2.25454545454545" style="1" hidden="1" customWidth="1"/>
    <col min="253" max="253" width="7.12727272727273" style="1" customWidth="1"/>
    <col min="254" max="16384" width="2.25454545454545" style="1"/>
  </cols>
  <sheetData>
    <row r="1" spans="1:2">
      <c r="A1" s="2" t="s">
        <v>0</v>
      </c>
      <c r="B1" s="3"/>
    </row>
    <row r="2" ht="21.75" spans="2:13">
      <c r="B2" s="142" t="s">
        <v>26</v>
      </c>
      <c r="C2" s="142"/>
      <c r="D2" s="142"/>
      <c r="E2" s="142"/>
      <c r="F2" s="142"/>
      <c r="G2" s="142"/>
      <c r="H2" s="142"/>
      <c r="I2" s="196"/>
      <c r="J2" s="28"/>
      <c r="K2" s="28"/>
      <c r="L2" s="28"/>
      <c r="M2" s="28"/>
    </row>
    <row r="3" ht="15.25"/>
    <row r="4" spans="2:8">
      <c r="B4" s="5" t="s">
        <v>19</v>
      </c>
      <c r="C4" s="76" t="s">
        <v>25</v>
      </c>
      <c r="D4" s="76"/>
      <c r="E4" s="76"/>
      <c r="F4" s="76"/>
      <c r="G4" s="76"/>
      <c r="H4" s="76"/>
    </row>
    <row r="5" spans="2:8">
      <c r="B5" s="7" t="s">
        <v>154</v>
      </c>
      <c r="C5" s="10" t="s">
        <v>25</v>
      </c>
      <c r="D5" s="10"/>
      <c r="E5" s="10"/>
      <c r="F5" s="10"/>
      <c r="G5" s="10"/>
      <c r="H5" s="10"/>
    </row>
    <row r="6" spans="2:8">
      <c r="B6" s="9" t="s">
        <v>155</v>
      </c>
      <c r="C6" s="10" t="s">
        <v>79</v>
      </c>
      <c r="D6" s="10"/>
      <c r="E6" s="10"/>
      <c r="F6" s="10"/>
      <c r="G6" s="10"/>
      <c r="H6" s="10"/>
    </row>
    <row r="7" spans="2:8">
      <c r="B7" s="9" t="s">
        <v>156</v>
      </c>
      <c r="C7" s="11">
        <v>45894</v>
      </c>
      <c r="D7" s="11"/>
      <c r="E7" s="11"/>
      <c r="F7" s="11"/>
      <c r="G7" s="11"/>
      <c r="H7" s="11"/>
    </row>
    <row r="8" spans="2:8">
      <c r="B8" s="9" t="s">
        <v>157</v>
      </c>
      <c r="C8" s="10" t="s">
        <v>158</v>
      </c>
      <c r="D8" s="10"/>
      <c r="E8" s="10"/>
      <c r="F8" s="10"/>
      <c r="G8" s="10"/>
      <c r="H8" s="10"/>
    </row>
    <row r="9" spans="2:8">
      <c r="B9" s="9" t="s">
        <v>159</v>
      </c>
      <c r="C9" s="10" t="s">
        <v>22</v>
      </c>
      <c r="D9" s="10"/>
      <c r="E9" s="10"/>
      <c r="F9" s="10"/>
      <c r="G9" s="10"/>
      <c r="H9" s="10"/>
    </row>
    <row r="10" spans="2:8">
      <c r="B10" s="9" t="s">
        <v>160</v>
      </c>
      <c r="C10" s="10" t="s">
        <v>22</v>
      </c>
      <c r="D10" s="10"/>
      <c r="E10" s="10"/>
      <c r="F10" s="10"/>
      <c r="G10" s="10"/>
      <c r="H10" s="10"/>
    </row>
    <row r="11" spans="2:9">
      <c r="B11" s="7" t="s">
        <v>161</v>
      </c>
      <c r="C11" s="10" t="s">
        <v>26</v>
      </c>
      <c r="D11" s="10"/>
      <c r="E11" s="10"/>
      <c r="F11" s="10"/>
      <c r="G11" s="10"/>
      <c r="H11" s="10"/>
      <c r="I11" s="145"/>
    </row>
    <row r="12" spans="2:9">
      <c r="B12" s="7" t="s">
        <v>162</v>
      </c>
      <c r="C12" s="10" t="s">
        <v>163</v>
      </c>
      <c r="D12" s="10"/>
      <c r="E12" s="10"/>
      <c r="F12" s="10"/>
      <c r="G12" s="10"/>
      <c r="H12" s="10"/>
      <c r="I12" s="145"/>
    </row>
    <row r="13" ht="14.45" customHeight="1" spans="2:9">
      <c r="B13" s="169" t="s">
        <v>164</v>
      </c>
      <c r="C13" s="170" t="s">
        <v>165</v>
      </c>
      <c r="D13" s="170"/>
      <c r="E13" s="170"/>
      <c r="F13" s="170"/>
      <c r="G13" s="170"/>
      <c r="H13" s="171" t="s">
        <v>86</v>
      </c>
      <c r="I13" s="145"/>
    </row>
    <row r="14" ht="14.45" customHeight="1" spans="2:9">
      <c r="B14" s="169"/>
      <c r="C14" s="172" t="s">
        <v>166</v>
      </c>
      <c r="D14" s="172"/>
      <c r="E14" s="172"/>
      <c r="F14" s="172"/>
      <c r="G14" s="173" t="s">
        <v>167</v>
      </c>
      <c r="H14" s="174"/>
      <c r="I14" s="145"/>
    </row>
    <row r="15" ht="14.45" customHeight="1" spans="2:9">
      <c r="B15" s="169"/>
      <c r="C15" s="172" t="s">
        <v>168</v>
      </c>
      <c r="D15" s="172"/>
      <c r="E15" s="172"/>
      <c r="F15" s="172"/>
      <c r="G15" s="173" t="s">
        <v>167</v>
      </c>
      <c r="H15" s="171"/>
      <c r="I15" s="145"/>
    </row>
    <row r="16" ht="14.45" customHeight="1" spans="2:9">
      <c r="B16" s="169"/>
      <c r="C16" s="172" t="s">
        <v>169</v>
      </c>
      <c r="D16" s="172"/>
      <c r="E16" s="172"/>
      <c r="F16" s="172"/>
      <c r="G16" s="173" t="s">
        <v>167</v>
      </c>
      <c r="H16" s="171"/>
      <c r="I16" s="145"/>
    </row>
    <row r="17" ht="14.45" customHeight="1" spans="2:9">
      <c r="B17" s="169"/>
      <c r="C17" s="172" t="s">
        <v>170</v>
      </c>
      <c r="D17" s="172"/>
      <c r="E17" s="172"/>
      <c r="F17" s="172"/>
      <c r="G17" s="173" t="s">
        <v>167</v>
      </c>
      <c r="H17" s="171"/>
      <c r="I17" s="145"/>
    </row>
    <row r="18" ht="14.45" customHeight="1" spans="2:9">
      <c r="B18" s="169"/>
      <c r="C18" s="172" t="s">
        <v>171</v>
      </c>
      <c r="D18" s="172"/>
      <c r="E18" s="172"/>
      <c r="F18" s="172"/>
      <c r="G18" s="173" t="s">
        <v>167</v>
      </c>
      <c r="H18" s="171"/>
      <c r="I18" s="145"/>
    </row>
    <row r="19" ht="30" customHeight="1" spans="2:9">
      <c r="B19" s="169"/>
      <c r="C19" s="175" t="s">
        <v>172</v>
      </c>
      <c r="D19" s="175"/>
      <c r="E19" s="175"/>
      <c r="F19" s="175"/>
      <c r="G19" s="173" t="s">
        <v>167</v>
      </c>
      <c r="H19" s="176"/>
      <c r="I19" s="145"/>
    </row>
    <row r="20" ht="15.25" spans="2:9">
      <c r="B20" s="177"/>
      <c r="I20" s="145"/>
    </row>
    <row r="21" ht="21.95" customHeight="1" spans="2:9">
      <c r="B21" s="178" t="s">
        <v>173</v>
      </c>
      <c r="C21" s="178"/>
      <c r="D21" s="178"/>
      <c r="E21" s="178"/>
      <c r="F21" s="178"/>
      <c r="G21" s="178"/>
      <c r="H21" s="178"/>
      <c r="I21" s="178"/>
    </row>
    <row r="22" ht="26" spans="2:10">
      <c r="B22" s="179" t="s">
        <v>174</v>
      </c>
      <c r="C22" s="362" t="s">
        <v>175</v>
      </c>
      <c r="D22" s="362" t="s">
        <v>176</v>
      </c>
      <c r="E22" s="362" t="s">
        <v>177</v>
      </c>
      <c r="F22" s="149" t="s">
        <v>178</v>
      </c>
      <c r="G22" s="149" t="s">
        <v>179</v>
      </c>
      <c r="H22" s="180" t="s">
        <v>180</v>
      </c>
      <c r="I22" s="197" t="s">
        <v>86</v>
      </c>
      <c r="J22" s="145"/>
    </row>
    <row r="23" spans="2:9">
      <c r="B23" s="363" t="s">
        <v>175</v>
      </c>
      <c r="C23" s="181" t="s">
        <v>22</v>
      </c>
      <c r="D23" s="181"/>
      <c r="E23" s="181"/>
      <c r="F23" s="181"/>
      <c r="G23" s="181" t="s">
        <v>22</v>
      </c>
      <c r="H23" s="173" t="s">
        <v>22</v>
      </c>
      <c r="I23" s="198"/>
    </row>
    <row r="24" spans="2:9">
      <c r="B24" s="363" t="s">
        <v>176</v>
      </c>
      <c r="C24" s="182" t="s">
        <v>181</v>
      </c>
      <c r="D24" s="181" t="s">
        <v>22</v>
      </c>
      <c r="E24" s="181"/>
      <c r="F24" s="181"/>
      <c r="G24" s="181" t="s">
        <v>22</v>
      </c>
      <c r="H24" s="173" t="s">
        <v>22</v>
      </c>
      <c r="I24" s="198"/>
    </row>
    <row r="25" spans="2:9">
      <c r="B25" s="363" t="s">
        <v>177</v>
      </c>
      <c r="C25" s="183" t="s">
        <v>181</v>
      </c>
      <c r="D25" s="182" t="s">
        <v>181</v>
      </c>
      <c r="E25" s="181" t="s">
        <v>22</v>
      </c>
      <c r="F25" s="181"/>
      <c r="G25" s="181" t="s">
        <v>22</v>
      </c>
      <c r="H25" s="173" t="s">
        <v>22</v>
      </c>
      <c r="I25" s="198"/>
    </row>
    <row r="26" spans="2:9">
      <c r="B26" s="148" t="s">
        <v>178</v>
      </c>
      <c r="C26" s="183" t="s">
        <v>181</v>
      </c>
      <c r="D26" s="183" t="s">
        <v>181</v>
      </c>
      <c r="E26" s="183" t="s">
        <v>181</v>
      </c>
      <c r="F26" s="181" t="s">
        <v>22</v>
      </c>
      <c r="G26" s="181" t="s">
        <v>22</v>
      </c>
      <c r="H26" s="173" t="s">
        <v>22</v>
      </c>
      <c r="I26" s="198"/>
    </row>
    <row r="27" ht="15.25" spans="2:9">
      <c r="B27" s="154" t="s">
        <v>179</v>
      </c>
      <c r="C27" s="184" t="s">
        <v>181</v>
      </c>
      <c r="D27" s="184" t="s">
        <v>181</v>
      </c>
      <c r="E27" s="184" t="s">
        <v>181</v>
      </c>
      <c r="F27" s="184" t="s">
        <v>181</v>
      </c>
      <c r="G27" s="181" t="s">
        <v>22</v>
      </c>
      <c r="H27" s="173" t="s">
        <v>22</v>
      </c>
      <c r="I27" s="198"/>
    </row>
    <row r="28" ht="15.25" spans="2:9">
      <c r="B28" s="177"/>
      <c r="I28" s="145"/>
    </row>
    <row r="29" ht="21" customHeight="1" spans="2:9">
      <c r="B29" s="178" t="s">
        <v>173</v>
      </c>
      <c r="C29" s="178"/>
      <c r="D29" s="178"/>
      <c r="E29" s="178"/>
      <c r="F29" s="178"/>
      <c r="G29" s="178"/>
      <c r="H29" s="178"/>
      <c r="I29" s="178"/>
    </row>
    <row r="30" ht="33" customHeight="1" spans="2:9">
      <c r="B30" s="179" t="s">
        <v>174</v>
      </c>
      <c r="C30" s="362" t="s">
        <v>175</v>
      </c>
      <c r="D30" s="362" t="s">
        <v>176</v>
      </c>
      <c r="E30" s="362" t="s">
        <v>177</v>
      </c>
      <c r="F30" s="149" t="s">
        <v>178</v>
      </c>
      <c r="G30" s="149" t="s">
        <v>179</v>
      </c>
      <c r="H30" s="180" t="s">
        <v>180</v>
      </c>
      <c r="I30" s="197" t="s">
        <v>86</v>
      </c>
    </row>
    <row r="31" spans="2:9">
      <c r="B31" s="363" t="s">
        <v>175</v>
      </c>
      <c r="C31" s="181" t="s">
        <v>22</v>
      </c>
      <c r="D31" s="181"/>
      <c r="E31" s="181"/>
      <c r="F31" s="181"/>
      <c r="G31" s="181" t="s">
        <v>22</v>
      </c>
      <c r="H31" s="173" t="s">
        <v>22</v>
      </c>
      <c r="I31" s="198"/>
    </row>
    <row r="32" spans="2:9">
      <c r="B32" s="363" t="s">
        <v>176</v>
      </c>
      <c r="C32" s="182" t="s">
        <v>181</v>
      </c>
      <c r="D32" s="181" t="s">
        <v>22</v>
      </c>
      <c r="E32" s="181"/>
      <c r="F32" s="181"/>
      <c r="G32" s="181" t="s">
        <v>22</v>
      </c>
      <c r="H32" s="173" t="s">
        <v>22</v>
      </c>
      <c r="I32" s="198"/>
    </row>
    <row r="33" spans="2:9">
      <c r="B33" s="363" t="s">
        <v>177</v>
      </c>
      <c r="C33" s="183" t="s">
        <v>181</v>
      </c>
      <c r="D33" s="182" t="s">
        <v>181</v>
      </c>
      <c r="E33" s="181" t="s">
        <v>22</v>
      </c>
      <c r="F33" s="181"/>
      <c r="G33" s="181" t="s">
        <v>22</v>
      </c>
      <c r="H33" s="173" t="s">
        <v>22</v>
      </c>
      <c r="I33" s="198"/>
    </row>
    <row r="34" spans="2:9">
      <c r="B34" s="148" t="s">
        <v>178</v>
      </c>
      <c r="C34" s="183" t="s">
        <v>181</v>
      </c>
      <c r="D34" s="183" t="s">
        <v>181</v>
      </c>
      <c r="E34" s="183" t="s">
        <v>181</v>
      </c>
      <c r="F34" s="181" t="s">
        <v>22</v>
      </c>
      <c r="G34" s="181" t="s">
        <v>22</v>
      </c>
      <c r="H34" s="173" t="s">
        <v>22</v>
      </c>
      <c r="I34" s="198"/>
    </row>
    <row r="35" ht="15.25" spans="2:9">
      <c r="B35" s="154" t="s">
        <v>179</v>
      </c>
      <c r="C35" s="184" t="s">
        <v>181</v>
      </c>
      <c r="D35" s="184" t="s">
        <v>181</v>
      </c>
      <c r="E35" s="184" t="s">
        <v>181</v>
      </c>
      <c r="F35" s="184" t="s">
        <v>181</v>
      </c>
      <c r="G35" s="181" t="s">
        <v>22</v>
      </c>
      <c r="H35" s="173" t="s">
        <v>22</v>
      </c>
      <c r="I35" s="198"/>
    </row>
    <row r="36" ht="21.75" spans="8:9">
      <c r="H36" s="185"/>
      <c r="I36" s="168"/>
    </row>
    <row r="37" ht="21" customHeight="1" spans="2:9">
      <c r="B37" s="186" t="s">
        <v>164</v>
      </c>
      <c r="C37" s="187" t="s">
        <v>182</v>
      </c>
      <c r="D37" s="187"/>
      <c r="E37" s="187"/>
      <c r="F37" s="187"/>
      <c r="G37" s="187"/>
      <c r="H37" s="188" t="s">
        <v>86</v>
      </c>
      <c r="I37" s="168"/>
    </row>
    <row r="38" ht="21" customHeight="1" spans="2:9">
      <c r="B38" s="186"/>
      <c r="C38" s="189" t="s">
        <v>183</v>
      </c>
      <c r="D38" s="189"/>
      <c r="E38" s="189"/>
      <c r="F38" s="189"/>
      <c r="G38" s="173" t="s">
        <v>167</v>
      </c>
      <c r="H38" s="171"/>
      <c r="I38" s="168"/>
    </row>
    <row r="39" ht="21" customHeight="1" spans="2:9">
      <c r="B39" s="186"/>
      <c r="C39" s="189" t="s">
        <v>184</v>
      </c>
      <c r="D39" s="189"/>
      <c r="E39" s="189"/>
      <c r="F39" s="189"/>
      <c r="G39" s="173" t="s">
        <v>167</v>
      </c>
      <c r="H39" s="171"/>
      <c r="I39" s="168"/>
    </row>
    <row r="40" ht="21" customHeight="1" spans="2:9">
      <c r="B40" s="186"/>
      <c r="C40" s="189" t="s">
        <v>185</v>
      </c>
      <c r="D40" s="189"/>
      <c r="E40" s="189"/>
      <c r="F40" s="189"/>
      <c r="G40" s="173" t="s">
        <v>167</v>
      </c>
      <c r="H40" s="171"/>
      <c r="I40" s="168"/>
    </row>
    <row r="41" ht="21" customHeight="1" spans="2:9">
      <c r="B41" s="186"/>
      <c r="C41" s="189" t="s">
        <v>186</v>
      </c>
      <c r="D41" s="189"/>
      <c r="E41" s="189"/>
      <c r="F41" s="189"/>
      <c r="G41" s="173" t="s">
        <v>167</v>
      </c>
      <c r="H41" s="171"/>
      <c r="I41" s="168"/>
    </row>
    <row r="42" ht="21" customHeight="1" spans="2:9">
      <c r="B42" s="186"/>
      <c r="C42" s="189" t="s">
        <v>187</v>
      </c>
      <c r="D42" s="189"/>
      <c r="E42" s="189"/>
      <c r="F42" s="189"/>
      <c r="G42" s="173" t="s">
        <v>167</v>
      </c>
      <c r="H42" s="171"/>
      <c r="I42" s="168"/>
    </row>
    <row r="43" ht="21.75" customHeight="1" spans="2:9">
      <c r="B43" s="186"/>
      <c r="C43" s="190" t="s">
        <v>188</v>
      </c>
      <c r="D43" s="190"/>
      <c r="E43" s="190"/>
      <c r="F43" s="190"/>
      <c r="G43" s="173" t="s">
        <v>167</v>
      </c>
      <c r="H43" s="191"/>
      <c r="I43" s="168"/>
    </row>
    <row r="44" ht="21.75" spans="2:9">
      <c r="B44" s="14"/>
      <c r="C44" s="158"/>
      <c r="D44" s="158"/>
      <c r="E44" s="158"/>
      <c r="F44" s="158"/>
      <c r="G44" s="192"/>
      <c r="H44" s="192"/>
      <c r="I44" s="168"/>
    </row>
    <row r="45" ht="21" spans="2:9">
      <c r="B45"/>
      <c r="F45" s="193"/>
      <c r="H45" s="185"/>
      <c r="I45" s="168"/>
    </row>
    <row r="46" ht="21.75" spans="6:9">
      <c r="F46" s="194"/>
      <c r="H46" s="185"/>
      <c r="I46" s="168"/>
    </row>
    <row r="47" ht="21.75" spans="2:9">
      <c r="B47" s="192"/>
      <c r="C47" s="192"/>
      <c r="D47" s="192"/>
      <c r="E47" s="192"/>
      <c r="F47" s="194"/>
      <c r="G47" s="185"/>
      <c r="H47" s="185"/>
      <c r="I47" s="168"/>
    </row>
    <row r="48" ht="21.75" spans="2:9">
      <c r="B48" s="192"/>
      <c r="C48" s="192"/>
      <c r="D48" s="192"/>
      <c r="E48" s="192"/>
      <c r="F48" s="192"/>
      <c r="G48" s="185"/>
      <c r="H48" s="185"/>
      <c r="I48" s="168"/>
    </row>
    <row r="49" ht="21.75" customHeight="1" spans="2:9">
      <c r="B49" s="129" t="s">
        <v>180</v>
      </c>
      <c r="C49" s="195" t="s">
        <v>167</v>
      </c>
      <c r="D49" s="195"/>
      <c r="E49" s="195"/>
      <c r="F49" s="195"/>
      <c r="G49" s="195"/>
      <c r="H49" s="49"/>
      <c r="I49" s="168"/>
    </row>
    <row r="50" ht="21" spans="1:9">
      <c r="A50" s="2" t="s">
        <v>0</v>
      </c>
      <c r="B50" s="3"/>
      <c r="F50" s="160"/>
      <c r="G50" s="160"/>
      <c r="H50" s="160"/>
      <c r="I50" s="168"/>
    </row>
    <row r="51" ht="21" hidden="1" spans="6:9">
      <c r="F51" s="160"/>
      <c r="G51" s="160"/>
      <c r="H51" s="160"/>
      <c r="I51" s="168"/>
    </row>
    <row r="52" ht="21" hidden="1" spans="2:9">
      <c r="B52" s="161"/>
      <c r="C52" s="160"/>
      <c r="D52" s="160"/>
      <c r="E52" s="160"/>
      <c r="F52" s="160"/>
      <c r="G52" s="160"/>
      <c r="H52" s="160"/>
      <c r="I52" s="168"/>
    </row>
    <row r="53" ht="21" hidden="1" spans="2:9">
      <c r="B53" s="161"/>
      <c r="C53" s="160"/>
      <c r="D53" s="160"/>
      <c r="E53" s="160"/>
      <c r="F53" s="160"/>
      <c r="G53" s="160"/>
      <c r="H53" s="160"/>
      <c r="I53" s="168"/>
    </row>
  </sheetData>
  <sheetProtection selectLockedCells="1" selectUnlockedCells="1"/>
  <mergeCells count="32">
    <mergeCell ref="A1:B1"/>
    <mergeCell ref="B2:G2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13:G13"/>
    <mergeCell ref="C14:F14"/>
    <mergeCell ref="C15:F15"/>
    <mergeCell ref="C16:F16"/>
    <mergeCell ref="C17:F17"/>
    <mergeCell ref="C18:F18"/>
    <mergeCell ref="C19:F19"/>
    <mergeCell ref="B21:I21"/>
    <mergeCell ref="B29:I29"/>
    <mergeCell ref="C37:G37"/>
    <mergeCell ref="C38:F38"/>
    <mergeCell ref="C39:F39"/>
    <mergeCell ref="C40:F40"/>
    <mergeCell ref="C41:F41"/>
    <mergeCell ref="C42:F42"/>
    <mergeCell ref="C43:F43"/>
    <mergeCell ref="C49:G49"/>
    <mergeCell ref="A50:B50"/>
    <mergeCell ref="B13:B19"/>
    <mergeCell ref="B37:B43"/>
    <mergeCell ref="F46:F47"/>
  </mergeCells>
  <conditionalFormatting sqref="H23:H27 G15:H19 H13 G14 H31:H35 C49:D49 G38:H44 H37 C52:D53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2">
    <dataValidation type="list" allowBlank="1" showErrorMessage="1" sqref="C49:H49 G14:G19 G38:G43">
      <formula1>"PASS,FAIL,UNATTEMPTED"</formula1>
    </dataValidation>
    <dataValidation type="list" allowBlank="1" showErrorMessage="1" sqref="H23:H27 H31:H35">
      <formula1>"NA"</formula1>
    </dataValidation>
  </dataValidations>
  <hyperlinks>
    <hyperlink ref="A1" location="Index!A1" display="&lt;&lt;INDEX"/>
    <hyperlink ref="A50" location="Index!A1" display="&lt;&lt;INDEX"/>
  </hyperlinks>
  <pageMargins left="0.75" right="0.75" top="1" bottom="1" header="0.511805555555556" footer="0.511805555555556"/>
  <pageSetup paperSize="1" scale="65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showGridLines="0" zoomScale="85" zoomScaleNormal="85" workbookViewId="0">
      <selection activeCell="A1" sqref="A1:B1"/>
    </sheetView>
  </sheetViews>
  <sheetFormatPr defaultColWidth="0" defaultRowHeight="14.5" zeroHeight="1"/>
  <cols>
    <col min="1" max="1" width="2.75454545454545" style="1" customWidth="1"/>
    <col min="2" max="2" width="22.2727272727273" style="1" customWidth="1"/>
    <col min="3" max="4" width="17.6363636363636" style="1" customWidth="1"/>
    <col min="5" max="5" width="17.3636363636364" style="1" customWidth="1"/>
    <col min="6" max="6" width="17.9090909090909" style="1" customWidth="1"/>
    <col min="7" max="7" width="18.9090909090909" style="1" customWidth="1"/>
    <col min="8" max="8" width="16.6363636363636" style="1" customWidth="1"/>
    <col min="9" max="9" width="14.2545454545455" style="1" customWidth="1"/>
    <col min="10" max="10" width="8.88181818181818" style="1" customWidth="1"/>
    <col min="11" max="16384" width="0" style="1" hidden="1"/>
  </cols>
  <sheetData>
    <row r="1" spans="1:2">
      <c r="A1" s="2" t="s">
        <v>0</v>
      </c>
      <c r="B1" s="3"/>
    </row>
    <row r="2" ht="21.75" spans="2:18">
      <c r="B2" s="142" t="s">
        <v>189</v>
      </c>
      <c r="C2" s="142"/>
      <c r="D2" s="142"/>
      <c r="E2" s="142"/>
      <c r="F2" s="142"/>
      <c r="G2" s="142"/>
      <c r="H2" s="142"/>
      <c r="I2" s="142"/>
      <c r="J2" s="162"/>
      <c r="K2" s="163"/>
      <c r="L2" s="163"/>
      <c r="M2" s="163"/>
      <c r="N2" s="163"/>
      <c r="O2" s="163"/>
      <c r="P2" s="163"/>
      <c r="Q2" s="163"/>
      <c r="R2" s="163"/>
    </row>
    <row r="3" ht="15.25"/>
    <row r="4" ht="15.25" spans="2:9">
      <c r="B4" s="5" t="s">
        <v>19</v>
      </c>
      <c r="C4" s="76" t="s">
        <v>27</v>
      </c>
      <c r="D4" s="76"/>
      <c r="E4" s="76"/>
      <c r="F4" s="76"/>
      <c r="G4" s="76"/>
      <c r="H4" s="76"/>
      <c r="I4" s="76"/>
    </row>
    <row r="5" spans="2:9">
      <c r="B5" s="7" t="s">
        <v>154</v>
      </c>
      <c r="C5" s="76" t="s">
        <v>27</v>
      </c>
      <c r="D5" s="76"/>
      <c r="E5" s="76"/>
      <c r="F5" s="76"/>
      <c r="G5" s="76"/>
      <c r="H5" s="76"/>
      <c r="I5" s="76"/>
    </row>
    <row r="6" spans="2:10">
      <c r="B6" s="7" t="s">
        <v>155</v>
      </c>
      <c r="C6" s="10" t="s">
        <v>79</v>
      </c>
      <c r="D6" s="10"/>
      <c r="E6" s="10"/>
      <c r="F6" s="10"/>
      <c r="G6" s="10"/>
      <c r="H6" s="10"/>
      <c r="I6" s="10"/>
      <c r="J6" s="31"/>
    </row>
    <row r="7" spans="2:10">
      <c r="B7" s="7" t="s">
        <v>156</v>
      </c>
      <c r="C7" s="11">
        <v>45894</v>
      </c>
      <c r="D7" s="11"/>
      <c r="E7" s="11"/>
      <c r="F7" s="11"/>
      <c r="G7" s="11"/>
      <c r="H7" s="11"/>
      <c r="I7" s="11"/>
      <c r="J7" s="30"/>
    </row>
    <row r="8" spans="2:10">
      <c r="B8" s="7" t="s">
        <v>157</v>
      </c>
      <c r="C8" s="10" t="s">
        <v>158</v>
      </c>
      <c r="D8" s="10"/>
      <c r="E8" s="10"/>
      <c r="F8" s="10"/>
      <c r="G8" s="10"/>
      <c r="H8" s="10"/>
      <c r="I8" s="10"/>
      <c r="J8" s="30"/>
    </row>
    <row r="9" spans="2:10">
      <c r="B9" s="7" t="s">
        <v>159</v>
      </c>
      <c r="C9" s="10" t="s">
        <v>22</v>
      </c>
      <c r="D9" s="10"/>
      <c r="E9" s="10"/>
      <c r="F9" s="10"/>
      <c r="G9" s="10"/>
      <c r="H9" s="10"/>
      <c r="I9" s="10"/>
      <c r="J9" s="30"/>
    </row>
    <row r="10" spans="2:10">
      <c r="B10" s="7" t="s">
        <v>160</v>
      </c>
      <c r="C10" s="10" t="s">
        <v>22</v>
      </c>
      <c r="D10" s="10"/>
      <c r="E10" s="10"/>
      <c r="F10" s="10"/>
      <c r="G10" s="10"/>
      <c r="H10" s="10"/>
      <c r="I10" s="10"/>
      <c r="J10" s="30"/>
    </row>
    <row r="11" spans="2:10">
      <c r="B11" s="7" t="s">
        <v>161</v>
      </c>
      <c r="C11" s="10" t="s">
        <v>190</v>
      </c>
      <c r="D11" s="10"/>
      <c r="E11" s="10"/>
      <c r="F11" s="10"/>
      <c r="G11" s="10"/>
      <c r="H11" s="10"/>
      <c r="I11" s="10"/>
      <c r="J11" s="145"/>
    </row>
    <row r="12" spans="2:10">
      <c r="B12" s="7" t="s">
        <v>162</v>
      </c>
      <c r="C12" s="10" t="s">
        <v>191</v>
      </c>
      <c r="D12" s="10"/>
      <c r="E12" s="10"/>
      <c r="F12" s="10"/>
      <c r="G12" s="10"/>
      <c r="H12" s="10"/>
      <c r="I12" s="10"/>
      <c r="J12" s="145"/>
    </row>
    <row r="13" ht="48" customHeight="1" spans="2:10">
      <c r="B13" s="12" t="s">
        <v>192</v>
      </c>
      <c r="C13" s="143" t="s">
        <v>193</v>
      </c>
      <c r="D13" s="143"/>
      <c r="E13" s="143"/>
      <c r="F13" s="143"/>
      <c r="G13" s="143"/>
      <c r="H13" s="143"/>
      <c r="I13" s="143"/>
      <c r="J13" s="145"/>
    </row>
    <row r="14" ht="15.25" spans="2:10">
      <c r="B14" s="144"/>
      <c r="C14" s="144"/>
      <c r="D14" s="144"/>
      <c r="E14" s="144"/>
      <c r="F14" s="144"/>
      <c r="G14" s="144"/>
      <c r="H14" s="145"/>
      <c r="I14" s="145"/>
      <c r="J14" s="145"/>
    </row>
    <row r="15" ht="15.2" customHeight="1" spans="2:10">
      <c r="B15" s="146" t="s">
        <v>194</v>
      </c>
      <c r="C15" s="147"/>
      <c r="D15" s="147"/>
      <c r="E15" s="147"/>
      <c r="F15" s="147"/>
      <c r="G15" s="147"/>
      <c r="H15" s="147"/>
      <c r="I15" s="164"/>
      <c r="J15" s="145"/>
    </row>
    <row r="16" s="141" customFormat="1" ht="26" spans="2:10">
      <c r="B16" s="148" t="s">
        <v>174</v>
      </c>
      <c r="C16" s="362" t="s">
        <v>175</v>
      </c>
      <c r="D16" s="362" t="s">
        <v>176</v>
      </c>
      <c r="E16" s="362" t="s">
        <v>177</v>
      </c>
      <c r="F16" s="362" t="s">
        <v>195</v>
      </c>
      <c r="G16" s="149" t="s">
        <v>179</v>
      </c>
      <c r="H16" s="150" t="s">
        <v>180</v>
      </c>
      <c r="I16" s="165" t="s">
        <v>86</v>
      </c>
      <c r="J16" s="145"/>
    </row>
    <row r="17" ht="27" customHeight="1" spans="2:10">
      <c r="B17" s="363" t="s">
        <v>175</v>
      </c>
      <c r="C17" s="151" t="s">
        <v>196</v>
      </c>
      <c r="D17" s="152" t="s">
        <v>197</v>
      </c>
      <c r="E17" s="364" t="s">
        <v>197</v>
      </c>
      <c r="F17" s="153" t="s">
        <v>197</v>
      </c>
      <c r="G17" s="153" t="s">
        <v>197</v>
      </c>
      <c r="H17" s="19" t="s">
        <v>22</v>
      </c>
      <c r="I17" s="166"/>
      <c r="J17" s="145"/>
    </row>
    <row r="18" ht="27" customHeight="1" spans="2:10">
      <c r="B18" s="363" t="s">
        <v>176</v>
      </c>
      <c r="C18" s="151" t="s">
        <v>197</v>
      </c>
      <c r="D18" s="151" t="s">
        <v>197</v>
      </c>
      <c r="E18" s="152" t="s">
        <v>197</v>
      </c>
      <c r="F18" s="152" t="s">
        <v>197</v>
      </c>
      <c r="G18" s="153"/>
      <c r="H18" s="19"/>
      <c r="I18" s="166"/>
      <c r="J18" s="145"/>
    </row>
    <row r="19" ht="27" customHeight="1" spans="2:10">
      <c r="B19" s="363" t="s">
        <v>177</v>
      </c>
      <c r="C19" s="151" t="s">
        <v>197</v>
      </c>
      <c r="D19" s="151" t="s">
        <v>197</v>
      </c>
      <c r="E19" s="151" t="s">
        <v>197</v>
      </c>
      <c r="F19" s="364" t="s">
        <v>197</v>
      </c>
      <c r="G19" s="365" t="s">
        <v>197</v>
      </c>
      <c r="H19" s="19" t="s">
        <v>22</v>
      </c>
      <c r="I19" s="166"/>
      <c r="J19" s="145"/>
    </row>
    <row r="20" ht="27" customHeight="1" spans="2:10">
      <c r="B20" s="363" t="s">
        <v>195</v>
      </c>
      <c r="C20" s="151" t="s">
        <v>197</v>
      </c>
      <c r="D20" s="151" t="s">
        <v>197</v>
      </c>
      <c r="E20" s="151" t="s">
        <v>197</v>
      </c>
      <c r="F20" s="151" t="s">
        <v>197</v>
      </c>
      <c r="G20" s="153" t="s">
        <v>197</v>
      </c>
      <c r="H20" s="19" t="s">
        <v>22</v>
      </c>
      <c r="I20" s="166"/>
      <c r="J20" s="145"/>
    </row>
    <row r="21" ht="24.75" customHeight="1" spans="2:10">
      <c r="B21" s="154" t="s">
        <v>179</v>
      </c>
      <c r="C21" s="155" t="s">
        <v>198</v>
      </c>
      <c r="D21" s="155" t="s">
        <v>199</v>
      </c>
      <c r="E21" s="155" t="s">
        <v>200</v>
      </c>
      <c r="F21" s="155" t="s">
        <v>201</v>
      </c>
      <c r="G21" s="155" t="s">
        <v>197</v>
      </c>
      <c r="H21" s="156" t="s">
        <v>22</v>
      </c>
      <c r="I21" s="167"/>
      <c r="J21" s="145"/>
    </row>
    <row r="22" ht="15.25" spans="2:10">
      <c r="B22" s="144"/>
      <c r="C22" s="144"/>
      <c r="D22" s="144"/>
      <c r="E22" s="144"/>
      <c r="F22" s="144"/>
      <c r="G22" s="144"/>
      <c r="H22" s="145"/>
      <c r="I22" s="145"/>
      <c r="J22" s="145"/>
    </row>
    <row r="23" ht="19.5" customHeight="1" spans="2:10">
      <c r="B23" s="146" t="s">
        <v>202</v>
      </c>
      <c r="C23" s="147"/>
      <c r="D23" s="147"/>
      <c r="E23" s="147"/>
      <c r="F23" s="147"/>
      <c r="G23" s="147"/>
      <c r="H23" s="147"/>
      <c r="I23" s="164"/>
      <c r="J23" s="145"/>
    </row>
    <row r="24" ht="26" spans="2:10">
      <c r="B24" s="148" t="s">
        <v>174</v>
      </c>
      <c r="C24" s="362" t="s">
        <v>175</v>
      </c>
      <c r="D24" s="362" t="s">
        <v>176</v>
      </c>
      <c r="E24" s="362" t="s">
        <v>177</v>
      </c>
      <c r="F24" s="362" t="s">
        <v>195</v>
      </c>
      <c r="G24" s="149" t="s">
        <v>179</v>
      </c>
      <c r="H24" s="150" t="s">
        <v>180</v>
      </c>
      <c r="I24" s="165" t="s">
        <v>86</v>
      </c>
      <c r="J24" s="145"/>
    </row>
    <row r="25" ht="24.95" customHeight="1" spans="2:10">
      <c r="B25" s="363" t="s">
        <v>175</v>
      </c>
      <c r="C25" s="151" t="s">
        <v>197</v>
      </c>
      <c r="D25" s="152" t="s">
        <v>197</v>
      </c>
      <c r="E25" s="364" t="s">
        <v>197</v>
      </c>
      <c r="F25" s="153" t="s">
        <v>197</v>
      </c>
      <c r="G25" s="153" t="s">
        <v>197</v>
      </c>
      <c r="H25" s="19" t="s">
        <v>203</v>
      </c>
      <c r="I25" s="166"/>
      <c r="J25" s="145"/>
    </row>
    <row r="26" ht="24.95" customHeight="1" spans="2:10">
      <c r="B26" s="363" t="s">
        <v>176</v>
      </c>
      <c r="C26" s="151" t="s">
        <v>197</v>
      </c>
      <c r="D26" s="157" t="s">
        <v>197</v>
      </c>
      <c r="E26" s="152" t="s">
        <v>197</v>
      </c>
      <c r="F26" s="153" t="s">
        <v>197</v>
      </c>
      <c r="G26" s="153" t="s">
        <v>197</v>
      </c>
      <c r="H26" s="19" t="s">
        <v>203</v>
      </c>
      <c r="I26" s="166"/>
      <c r="J26" s="145"/>
    </row>
    <row r="27" ht="24.95" customHeight="1" spans="2:10">
      <c r="B27" s="363" t="s">
        <v>177</v>
      </c>
      <c r="C27" s="151" t="s">
        <v>197</v>
      </c>
      <c r="D27" s="151" t="s">
        <v>197</v>
      </c>
      <c r="E27" s="151" t="s">
        <v>197</v>
      </c>
      <c r="F27" s="365" t="s">
        <v>197</v>
      </c>
      <c r="G27" s="365" t="s">
        <v>197</v>
      </c>
      <c r="H27" s="19" t="s">
        <v>203</v>
      </c>
      <c r="I27" s="166"/>
      <c r="J27" s="145"/>
    </row>
    <row r="28" ht="24.95" customHeight="1" spans="2:10">
      <c r="B28" s="363" t="s">
        <v>195</v>
      </c>
      <c r="C28" s="151" t="s">
        <v>197</v>
      </c>
      <c r="D28" s="151" t="s">
        <v>197</v>
      </c>
      <c r="E28" s="151" t="s">
        <v>197</v>
      </c>
      <c r="F28" s="151" t="s">
        <v>197</v>
      </c>
      <c r="G28" s="153" t="s">
        <v>197</v>
      </c>
      <c r="H28" s="19" t="s">
        <v>203</v>
      </c>
      <c r="I28" s="166"/>
      <c r="J28" s="145"/>
    </row>
    <row r="29" ht="25.5" customHeight="1" spans="2:10">
      <c r="B29" s="154" t="s">
        <v>179</v>
      </c>
      <c r="C29" s="155" t="s">
        <v>204</v>
      </c>
      <c r="D29" s="155" t="s">
        <v>199</v>
      </c>
      <c r="E29" s="155" t="s">
        <v>200</v>
      </c>
      <c r="F29" s="155" t="s">
        <v>201</v>
      </c>
      <c r="G29" s="155" t="s">
        <v>197</v>
      </c>
      <c r="H29" s="156" t="s">
        <v>167</v>
      </c>
      <c r="I29" s="167"/>
      <c r="J29" s="145"/>
    </row>
    <row r="30" ht="21.75" spans="2:10">
      <c r="B30" s="158"/>
      <c r="C30" s="158"/>
      <c r="D30" s="158"/>
      <c r="E30" s="158"/>
      <c r="F30" s="158"/>
      <c r="G30" s="158"/>
      <c r="H30" s="158"/>
      <c r="I30" s="158"/>
      <c r="J30" s="168"/>
    </row>
    <row r="31" ht="21.75" customHeight="1" spans="2:10">
      <c r="B31" s="129" t="s">
        <v>180</v>
      </c>
      <c r="C31" s="159" t="s">
        <v>167</v>
      </c>
      <c r="D31" s="159"/>
      <c r="E31" s="159"/>
      <c r="F31" s="159"/>
      <c r="G31" s="159"/>
      <c r="H31" s="159"/>
      <c r="I31" s="159"/>
      <c r="J31" s="168"/>
    </row>
    <row r="32" ht="21" spans="1:10">
      <c r="A32" s="3" t="s">
        <v>0</v>
      </c>
      <c r="B32" s="3"/>
      <c r="C32" s="160"/>
      <c r="D32" s="160"/>
      <c r="E32" s="160"/>
      <c r="F32" s="160"/>
      <c r="G32" s="160"/>
      <c r="H32" s="160"/>
      <c r="I32" s="160"/>
      <c r="J32" s="168"/>
    </row>
    <row r="33" ht="21" hidden="1" spans="2:10">
      <c r="B33" s="161"/>
      <c r="C33" s="160"/>
      <c r="D33" s="160"/>
      <c r="E33" s="160"/>
      <c r="F33" s="160"/>
      <c r="G33" s="160"/>
      <c r="H33" s="160"/>
      <c r="I33" s="160"/>
      <c r="J33" s="168"/>
    </row>
    <row r="34" ht="21" hidden="1" spans="2:10">
      <c r="B34" s="161"/>
      <c r="C34" s="160"/>
      <c r="D34" s="160"/>
      <c r="E34" s="160"/>
      <c r="F34" s="160"/>
      <c r="G34" s="160"/>
      <c r="H34" s="160"/>
      <c r="I34" s="160"/>
      <c r="J34" s="168"/>
    </row>
    <row r="35" ht="21" hidden="1" spans="2:10">
      <c r="B35" s="161"/>
      <c r="C35" s="160"/>
      <c r="D35" s="160"/>
      <c r="E35" s="160"/>
      <c r="F35" s="160"/>
      <c r="G35" s="160"/>
      <c r="H35" s="160"/>
      <c r="I35" s="160"/>
      <c r="J35" s="168"/>
    </row>
    <row r="36" ht="21" hidden="1" spans="2:10">
      <c r="B36" s="161"/>
      <c r="C36" s="161"/>
      <c r="D36" s="161"/>
      <c r="E36" s="161"/>
      <c r="F36" s="161" t="s">
        <v>167</v>
      </c>
      <c r="G36" s="161"/>
      <c r="H36" s="161"/>
      <c r="I36" s="161"/>
      <c r="J36" s="168"/>
    </row>
    <row r="37" ht="21" hidden="1" spans="2:10">
      <c r="B37" s="161"/>
      <c r="C37" s="161"/>
      <c r="D37" s="161"/>
      <c r="E37" s="161"/>
      <c r="F37" s="161" t="s">
        <v>205</v>
      </c>
      <c r="G37" s="161"/>
      <c r="H37" s="161"/>
      <c r="I37" s="161"/>
      <c r="J37" s="168"/>
    </row>
    <row r="38" ht="21" hidden="1" spans="2:10">
      <c r="B38" s="161"/>
      <c r="C38" s="161"/>
      <c r="D38" s="161"/>
      <c r="E38" s="161"/>
      <c r="F38" s="161" t="s">
        <v>203</v>
      </c>
      <c r="G38" s="161"/>
      <c r="H38" s="161"/>
      <c r="I38" s="161"/>
      <c r="J38" s="168"/>
    </row>
    <row r="64"/>
  </sheetData>
  <sheetProtection selectLockedCells="1" selectUnlockedCells="1"/>
  <mergeCells count="17">
    <mergeCell ref="A1:B1"/>
    <mergeCell ref="B2:I2"/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B15:I15"/>
    <mergeCell ref="B23:I23"/>
    <mergeCell ref="B30:I30"/>
    <mergeCell ref="C31:I31"/>
    <mergeCell ref="A32:B32"/>
  </mergeCells>
  <conditionalFormatting sqref="H17:H21 H25:H29 C31:E35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2">
    <dataValidation type="list" allowBlank="1" showErrorMessage="1" sqref="C31:E31 H25:H29">
      <formula1>"PASS,FAIL,UNATTEMPTED"</formula1>
    </dataValidation>
    <dataValidation type="list" allowBlank="1" showErrorMessage="1" sqref="H17:H21">
      <formula1>"NA"</formula1>
    </dataValidation>
  </dataValidations>
  <hyperlinks>
    <hyperlink ref="A1" location="Index!A1" display="&lt;&lt;INDEX"/>
    <hyperlink ref="A32" location="Index!A1" display="&lt;&lt;INDEX"/>
  </hyperlinks>
  <pageMargins left="0.75" right="0.75" top="1" bottom="1" header="0.511805555555556" footer="0.511805555555556"/>
  <pageSetup paperSize="1" scale="65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4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zeroHeight="1"/>
  <cols>
    <col min="1" max="1" width="2.75454545454545" style="1" customWidth="1"/>
    <col min="2" max="2" width="17.7545454545455" style="1" customWidth="1"/>
    <col min="3" max="4" width="10.7545454545455" style="1" customWidth="1"/>
    <col min="5" max="6" width="15.7545454545455" style="1" customWidth="1"/>
    <col min="7" max="7" width="2.75454545454545" style="1" customWidth="1"/>
    <col min="8" max="11" width="15.7545454545455" style="1" customWidth="1"/>
    <col min="12" max="12" width="8.25454545454545" style="1" customWidth="1"/>
    <col min="13" max="16384" width="0" style="1" hidden="1"/>
  </cols>
  <sheetData>
    <row r="1" spans="1:3">
      <c r="A1" s="2" t="s">
        <v>0</v>
      </c>
      <c r="B1" s="3"/>
      <c r="C1" s="3"/>
    </row>
    <row r="2" ht="21.75" spans="3:16">
      <c r="C2" s="68"/>
      <c r="D2" s="68"/>
      <c r="E2" s="68"/>
      <c r="F2" s="4" t="s">
        <v>206</v>
      </c>
      <c r="G2" s="4"/>
      <c r="H2" s="4"/>
      <c r="I2" s="68"/>
      <c r="J2" s="68"/>
      <c r="K2" s="68"/>
      <c r="L2" s="27"/>
      <c r="M2" s="28"/>
      <c r="N2" s="28"/>
      <c r="O2" s="28"/>
      <c r="P2" s="28"/>
    </row>
    <row r="3" ht="16"/>
    <row r="4" spans="2:11">
      <c r="B4" s="5" t="s">
        <v>19</v>
      </c>
      <c r="C4" s="69" t="s">
        <v>29</v>
      </c>
      <c r="D4" s="69"/>
      <c r="E4" s="69"/>
      <c r="F4" s="69"/>
      <c r="G4" s="69"/>
      <c r="H4" s="69"/>
      <c r="I4" s="69"/>
      <c r="J4" s="69"/>
      <c r="K4" s="69"/>
    </row>
    <row r="5" spans="2:11">
      <c r="B5" s="7" t="s">
        <v>154</v>
      </c>
      <c r="C5" s="70" t="s">
        <v>29</v>
      </c>
      <c r="D5" s="70"/>
      <c r="E5" s="70"/>
      <c r="F5" s="70"/>
      <c r="G5" s="70"/>
      <c r="H5" s="70"/>
      <c r="I5" s="70"/>
      <c r="J5" s="70"/>
      <c r="K5" s="70"/>
    </row>
    <row r="6" spans="2:13">
      <c r="B6" s="7" t="s">
        <v>155</v>
      </c>
      <c r="C6" s="70" t="s">
        <v>79</v>
      </c>
      <c r="D6" s="70"/>
      <c r="E6" s="70"/>
      <c r="F6" s="70"/>
      <c r="G6" s="70"/>
      <c r="H6" s="70"/>
      <c r="I6" s="70"/>
      <c r="J6" s="70"/>
      <c r="K6" s="70"/>
      <c r="L6" s="31"/>
      <c r="M6" s="31"/>
    </row>
    <row r="7" spans="2:13">
      <c r="B7" s="7" t="s">
        <v>156</v>
      </c>
      <c r="C7" s="11">
        <v>45894</v>
      </c>
      <c r="D7" s="11"/>
      <c r="E7" s="11"/>
      <c r="F7" s="11"/>
      <c r="G7" s="11"/>
      <c r="H7" s="11"/>
      <c r="I7" s="11"/>
      <c r="J7" s="11"/>
      <c r="K7" s="11"/>
      <c r="L7" s="31"/>
      <c r="M7" s="89"/>
    </row>
    <row r="8" spans="2:13">
      <c r="B8" s="7" t="s">
        <v>157</v>
      </c>
      <c r="C8" s="70" t="s">
        <v>158</v>
      </c>
      <c r="D8" s="70"/>
      <c r="E8" s="70"/>
      <c r="F8" s="70"/>
      <c r="G8" s="70"/>
      <c r="H8" s="70"/>
      <c r="I8" s="70"/>
      <c r="J8" s="70"/>
      <c r="K8" s="70"/>
      <c r="L8" s="31"/>
      <c r="M8" s="89"/>
    </row>
    <row r="9" spans="2:13">
      <c r="B9" s="7" t="s">
        <v>159</v>
      </c>
      <c r="C9" s="70" t="s">
        <v>22</v>
      </c>
      <c r="D9" s="70"/>
      <c r="E9" s="70"/>
      <c r="F9" s="70"/>
      <c r="G9" s="70"/>
      <c r="H9" s="70"/>
      <c r="I9" s="70"/>
      <c r="J9" s="70"/>
      <c r="K9" s="70"/>
      <c r="L9" s="30"/>
      <c r="M9" s="30"/>
    </row>
    <row r="10" spans="2:13">
      <c r="B10" s="7" t="s">
        <v>160</v>
      </c>
      <c r="C10" s="70" t="s">
        <v>22</v>
      </c>
      <c r="D10" s="70"/>
      <c r="E10" s="70"/>
      <c r="F10" s="70"/>
      <c r="G10" s="70"/>
      <c r="H10" s="70"/>
      <c r="I10" s="70"/>
      <c r="J10" s="70"/>
      <c r="K10" s="70"/>
      <c r="L10" s="30"/>
      <c r="M10" s="30"/>
    </row>
    <row r="11" spans="2:11">
      <c r="B11" s="7" t="s">
        <v>161</v>
      </c>
      <c r="C11" s="70" t="s">
        <v>207</v>
      </c>
      <c r="D11" s="70"/>
      <c r="E11" s="70"/>
      <c r="F11" s="70"/>
      <c r="G11" s="70"/>
      <c r="H11" s="70"/>
      <c r="I11" s="70"/>
      <c r="J11" s="70"/>
      <c r="K11" s="70"/>
    </row>
    <row r="12" spans="2:11">
      <c r="B12" s="7" t="s">
        <v>208</v>
      </c>
      <c r="C12" s="70" t="s">
        <v>209</v>
      </c>
      <c r="D12" s="70"/>
      <c r="E12" s="70"/>
      <c r="F12" s="70"/>
      <c r="G12" s="70"/>
      <c r="H12" s="70"/>
      <c r="I12" s="70"/>
      <c r="J12" s="70"/>
      <c r="K12" s="70"/>
    </row>
    <row r="13" ht="138.95" customHeight="1" spans="2:11">
      <c r="B13" s="12" t="s">
        <v>164</v>
      </c>
      <c r="C13" s="71" t="s">
        <v>210</v>
      </c>
      <c r="D13" s="72"/>
      <c r="E13" s="72"/>
      <c r="F13" s="72"/>
      <c r="G13" s="72"/>
      <c r="H13" s="72"/>
      <c r="I13" s="72"/>
      <c r="J13" s="72"/>
      <c r="K13" s="72"/>
    </row>
    <row r="14" ht="15.25" spans="3:9">
      <c r="C14" s="1" t="s">
        <v>211</v>
      </c>
      <c r="I14" s="90"/>
    </row>
    <row r="15" ht="17.25" spans="1:11">
      <c r="A15" s="73"/>
      <c r="B15" s="366" t="s">
        <v>212</v>
      </c>
      <c r="C15" s="74"/>
      <c r="D15" s="74"/>
      <c r="E15" s="74"/>
      <c r="F15" s="74"/>
      <c r="H15" s="366" t="s">
        <v>213</v>
      </c>
      <c r="I15" s="74"/>
      <c r="J15" s="74"/>
      <c r="K15" s="74"/>
    </row>
    <row r="16" ht="16.9" customHeight="1" spans="1:11">
      <c r="A16" s="73"/>
      <c r="B16" s="5" t="s">
        <v>214</v>
      </c>
      <c r="C16" s="75" t="s">
        <v>215</v>
      </c>
      <c r="D16" s="75"/>
      <c r="E16" s="76" t="s">
        <v>216</v>
      </c>
      <c r="F16" s="76"/>
      <c r="H16" s="5" t="s">
        <v>214</v>
      </c>
      <c r="I16" s="91" t="s">
        <v>215</v>
      </c>
      <c r="J16" s="76" t="s">
        <v>217</v>
      </c>
      <c r="K16" s="76"/>
    </row>
    <row r="17" ht="17.25" spans="1:11">
      <c r="A17" s="73"/>
      <c r="B17" s="5"/>
      <c r="C17" s="77" t="s">
        <v>218</v>
      </c>
      <c r="D17" s="77"/>
      <c r="E17" s="10">
        <v>1</v>
      </c>
      <c r="F17" s="10"/>
      <c r="H17" s="5"/>
      <c r="I17" s="92" t="s">
        <v>218</v>
      </c>
      <c r="J17" s="10">
        <v>1</v>
      </c>
      <c r="K17" s="10"/>
    </row>
    <row r="18" ht="16.5" spans="1:11">
      <c r="A18" s="73"/>
      <c r="B18" s="5"/>
      <c r="C18" s="77" t="s">
        <v>219</v>
      </c>
      <c r="D18" s="77"/>
      <c r="E18" s="10" t="s">
        <v>220</v>
      </c>
      <c r="F18" s="10"/>
      <c r="H18" s="5"/>
      <c r="I18" s="92" t="s">
        <v>219</v>
      </c>
      <c r="J18" s="10" t="s">
        <v>220</v>
      </c>
      <c r="K18" s="10"/>
    </row>
    <row r="19" ht="16.9" customHeight="1" spans="1:11">
      <c r="A19" s="73"/>
      <c r="B19" s="12" t="s">
        <v>221</v>
      </c>
      <c r="C19" s="77" t="s">
        <v>215</v>
      </c>
      <c r="D19" s="77"/>
      <c r="E19" s="10" t="s">
        <v>216</v>
      </c>
      <c r="F19" s="10"/>
      <c r="H19" s="12" t="s">
        <v>221</v>
      </c>
      <c r="I19" s="92" t="s">
        <v>215</v>
      </c>
      <c r="J19" s="10" t="s">
        <v>217</v>
      </c>
      <c r="K19" s="10"/>
    </row>
    <row r="20" ht="17.25" spans="1:11">
      <c r="A20" s="73"/>
      <c r="B20" s="12"/>
      <c r="C20" s="77" t="s">
        <v>219</v>
      </c>
      <c r="D20" s="77"/>
      <c r="E20" s="10" t="s">
        <v>220</v>
      </c>
      <c r="F20" s="10"/>
      <c r="H20" s="12"/>
      <c r="I20" s="92" t="s">
        <v>219</v>
      </c>
      <c r="J20" s="10" t="s">
        <v>220</v>
      </c>
      <c r="K20" s="10"/>
    </row>
    <row r="21" ht="17.25" spans="1:11">
      <c r="A21" s="73"/>
      <c r="B21" s="12"/>
      <c r="C21" s="78" t="s">
        <v>222</v>
      </c>
      <c r="D21" s="78"/>
      <c r="E21" s="79" t="s">
        <v>223</v>
      </c>
      <c r="F21" s="79"/>
      <c r="H21" s="12"/>
      <c r="I21" s="93" t="s">
        <v>222</v>
      </c>
      <c r="J21" s="79" t="s">
        <v>223</v>
      </c>
      <c r="K21" s="79"/>
    </row>
    <row r="22" ht="30" customHeight="1" spans="1:11">
      <c r="A22" s="73"/>
      <c r="B22" s="80" t="str">
        <f>_xlfn.DISPIMG("ID_6D4CE2CFC5F64A73AA8FCEC16C059EE1",1)</f>
        <v>=DISPIMG("ID_6D4CE2CFC5F64A73AA8FCEC16C059EE1",1)</v>
      </c>
      <c r="C22" s="80"/>
      <c r="D22" s="80"/>
      <c r="E22" s="80"/>
      <c r="F22" s="80"/>
      <c r="H22" s="81" t="str">
        <f>_xlfn.DISPIMG("ID_8EA428021F70405EA6AFA0A79F405620",1)</f>
        <v>=DISPIMG("ID_8EA428021F70405EA6AFA0A79F405620",1)</v>
      </c>
      <c r="I22" s="81"/>
      <c r="J22" s="81"/>
      <c r="K22" s="81"/>
    </row>
    <row r="23" ht="15" customHeight="1" spans="2:12">
      <c r="B23" s="80"/>
      <c r="C23" s="80"/>
      <c r="D23" s="80"/>
      <c r="E23" s="80"/>
      <c r="F23" s="80"/>
      <c r="H23" s="81"/>
      <c r="I23" s="81"/>
      <c r="J23" s="81"/>
      <c r="K23" s="81"/>
      <c r="L23" s="94"/>
    </row>
    <row r="24" ht="15" customHeight="1" spans="2:12">
      <c r="B24" s="80"/>
      <c r="C24" s="80"/>
      <c r="D24" s="80"/>
      <c r="E24" s="80"/>
      <c r="F24" s="80"/>
      <c r="H24" s="81"/>
      <c r="I24" s="81"/>
      <c r="J24" s="81"/>
      <c r="K24" s="81"/>
      <c r="L24" s="94"/>
    </row>
    <row r="25" ht="15" customHeight="1" spans="2:12">
      <c r="B25" s="80"/>
      <c r="C25" s="80"/>
      <c r="D25" s="80"/>
      <c r="E25" s="80"/>
      <c r="F25" s="80"/>
      <c r="H25" s="81"/>
      <c r="I25" s="81"/>
      <c r="J25" s="81"/>
      <c r="K25" s="81"/>
      <c r="L25" s="94"/>
    </row>
    <row r="26" ht="15" customHeight="1" spans="2:12">
      <c r="B26" s="80"/>
      <c r="C26" s="80"/>
      <c r="D26" s="80"/>
      <c r="E26" s="80"/>
      <c r="F26" s="80"/>
      <c r="H26" s="81"/>
      <c r="I26" s="81"/>
      <c r="J26" s="81"/>
      <c r="K26" s="81"/>
      <c r="L26" s="94"/>
    </row>
    <row r="27" ht="15" customHeight="1" spans="2:12">
      <c r="B27" s="80"/>
      <c r="C27" s="80"/>
      <c r="D27" s="80"/>
      <c r="E27" s="80"/>
      <c r="F27" s="80"/>
      <c r="H27" s="81"/>
      <c r="I27" s="81"/>
      <c r="J27" s="81"/>
      <c r="K27" s="81"/>
      <c r="L27" s="94"/>
    </row>
    <row r="28" ht="15" customHeight="1" spans="2:12">
      <c r="B28" s="80"/>
      <c r="C28" s="80"/>
      <c r="D28" s="80"/>
      <c r="E28" s="80"/>
      <c r="F28" s="80"/>
      <c r="H28" s="81"/>
      <c r="I28" s="81"/>
      <c r="J28" s="81"/>
      <c r="K28" s="81"/>
      <c r="L28" s="94"/>
    </row>
    <row r="29" ht="15" customHeight="1" spans="2:12">
      <c r="B29" s="80"/>
      <c r="C29" s="80"/>
      <c r="D29" s="80"/>
      <c r="E29" s="80"/>
      <c r="F29" s="80"/>
      <c r="H29" s="81"/>
      <c r="I29" s="81"/>
      <c r="J29" s="81"/>
      <c r="K29" s="81"/>
      <c r="L29" s="94"/>
    </row>
    <row r="30" ht="15" customHeight="1" spans="2:12">
      <c r="B30" s="80"/>
      <c r="C30" s="80"/>
      <c r="D30" s="80"/>
      <c r="E30" s="80"/>
      <c r="F30" s="80"/>
      <c r="H30" s="81"/>
      <c r="I30" s="81"/>
      <c r="J30" s="81"/>
      <c r="K30" s="81"/>
      <c r="L30" s="94"/>
    </row>
    <row r="31" ht="15" customHeight="1" spans="2:12">
      <c r="B31" s="80"/>
      <c r="C31" s="80"/>
      <c r="D31" s="80"/>
      <c r="E31" s="80"/>
      <c r="F31" s="80"/>
      <c r="H31" s="81"/>
      <c r="I31" s="81"/>
      <c r="J31" s="81"/>
      <c r="K31" s="81"/>
      <c r="L31" s="94"/>
    </row>
    <row r="32" ht="15" customHeight="1" spans="2:12">
      <c r="B32" s="80"/>
      <c r="C32" s="80"/>
      <c r="D32" s="80"/>
      <c r="E32" s="80"/>
      <c r="F32" s="80"/>
      <c r="H32" s="81"/>
      <c r="I32" s="81"/>
      <c r="J32" s="81"/>
      <c r="K32" s="81"/>
      <c r="L32" s="94"/>
    </row>
    <row r="33" ht="15" customHeight="1" spans="2:12">
      <c r="B33" s="80"/>
      <c r="C33" s="80"/>
      <c r="D33" s="80"/>
      <c r="E33" s="80"/>
      <c r="F33" s="80"/>
      <c r="H33" s="81"/>
      <c r="I33" s="81"/>
      <c r="J33" s="81"/>
      <c r="K33" s="81"/>
      <c r="L33" s="94"/>
    </row>
    <row r="34" ht="15" customHeight="1" spans="2:12">
      <c r="B34" s="80"/>
      <c r="C34" s="80"/>
      <c r="D34" s="80"/>
      <c r="E34" s="80"/>
      <c r="F34" s="80"/>
      <c r="H34" s="81"/>
      <c r="I34" s="81"/>
      <c r="J34" s="81"/>
      <c r="K34" s="81"/>
      <c r="L34" s="94"/>
    </row>
    <row r="35" ht="15" customHeight="1" spans="2:12">
      <c r="B35" s="80"/>
      <c r="C35" s="80"/>
      <c r="D35" s="80"/>
      <c r="E35" s="80"/>
      <c r="F35" s="80"/>
      <c r="H35" s="81"/>
      <c r="I35" s="81"/>
      <c r="J35" s="81"/>
      <c r="K35" s="81"/>
      <c r="L35" s="94"/>
    </row>
    <row r="36" ht="15" customHeight="1" spans="2:12">
      <c r="B36" s="80"/>
      <c r="C36" s="80"/>
      <c r="D36" s="80"/>
      <c r="E36" s="80"/>
      <c r="F36" s="80"/>
      <c r="H36" s="81"/>
      <c r="I36" s="81"/>
      <c r="J36" s="81"/>
      <c r="K36" s="81"/>
      <c r="L36" s="94"/>
    </row>
    <row r="37" ht="15" customHeight="1" spans="2:12">
      <c r="B37" s="80"/>
      <c r="C37" s="80"/>
      <c r="D37" s="80"/>
      <c r="E37" s="80"/>
      <c r="F37" s="80"/>
      <c r="H37" s="81"/>
      <c r="I37" s="81"/>
      <c r="J37" s="81"/>
      <c r="K37" s="81"/>
      <c r="L37" s="94"/>
    </row>
    <row r="38" ht="15" customHeight="1" spans="2:12">
      <c r="B38" s="80"/>
      <c r="C38" s="80"/>
      <c r="D38" s="80"/>
      <c r="E38" s="80"/>
      <c r="F38" s="80"/>
      <c r="H38" s="81"/>
      <c r="I38" s="81"/>
      <c r="J38" s="81"/>
      <c r="K38" s="81"/>
      <c r="L38" s="94"/>
    </row>
    <row r="39" ht="33.75" customHeight="1" spans="2:12">
      <c r="B39" s="82" t="s">
        <v>224</v>
      </c>
      <c r="C39" s="83"/>
      <c r="D39" s="83"/>
      <c r="E39" s="84" t="s">
        <v>225</v>
      </c>
      <c r="F39" s="85"/>
      <c r="H39" s="82" t="s">
        <v>224</v>
      </c>
      <c r="I39" s="95"/>
      <c r="J39" s="84" t="s">
        <v>226</v>
      </c>
      <c r="K39" s="85"/>
      <c r="L39" s="94"/>
    </row>
    <row r="40" ht="15.2" customHeight="1" spans="2:12">
      <c r="B40" s="82" t="s">
        <v>180</v>
      </c>
      <c r="C40" s="86" t="s">
        <v>167</v>
      </c>
      <c r="D40" s="86"/>
      <c r="E40" s="86"/>
      <c r="F40" s="86"/>
      <c r="H40" s="82" t="s">
        <v>180</v>
      </c>
      <c r="I40" s="86" t="s">
        <v>167</v>
      </c>
      <c r="J40" s="86"/>
      <c r="K40" s="86"/>
      <c r="L40" s="94"/>
    </row>
    <row r="41" ht="17.25" spans="1:11">
      <c r="A41" s="73"/>
      <c r="G41" s="87"/>
      <c r="H41" s="88"/>
      <c r="I41" s="88"/>
      <c r="J41" s="88"/>
      <c r="K41" s="88"/>
    </row>
    <row r="42" ht="17.25" spans="1:11">
      <c r="A42" s="73"/>
      <c r="B42" s="366" t="s">
        <v>227</v>
      </c>
      <c r="C42" s="74"/>
      <c r="D42" s="74"/>
      <c r="E42" s="74"/>
      <c r="F42" s="74"/>
      <c r="H42" s="366" t="s">
        <v>228</v>
      </c>
      <c r="I42" s="74"/>
      <c r="J42" s="74"/>
      <c r="K42" s="74"/>
    </row>
    <row r="43" ht="16.9" customHeight="1" spans="1:11">
      <c r="A43" s="73"/>
      <c r="B43" s="5" t="s">
        <v>214</v>
      </c>
      <c r="C43" s="75" t="s">
        <v>215</v>
      </c>
      <c r="D43" s="75"/>
      <c r="E43" s="76" t="s">
        <v>216</v>
      </c>
      <c r="F43" s="76"/>
      <c r="H43" s="5" t="s">
        <v>214</v>
      </c>
      <c r="I43" s="91" t="s">
        <v>215</v>
      </c>
      <c r="J43" s="76" t="s">
        <v>217</v>
      </c>
      <c r="K43" s="76"/>
    </row>
    <row r="44" ht="17.25" spans="1:11">
      <c r="A44" s="73"/>
      <c r="B44" s="5"/>
      <c r="C44" s="77" t="s">
        <v>218</v>
      </c>
      <c r="D44" s="77"/>
      <c r="E44" s="10">
        <v>1</v>
      </c>
      <c r="F44" s="10"/>
      <c r="H44" s="5"/>
      <c r="I44" s="92" t="s">
        <v>218</v>
      </c>
      <c r="J44" s="10">
        <v>1</v>
      </c>
      <c r="K44" s="10"/>
    </row>
    <row r="45" ht="16.5" spans="1:11">
      <c r="A45" s="73"/>
      <c r="B45" s="5"/>
      <c r="C45" s="77" t="s">
        <v>219</v>
      </c>
      <c r="D45" s="77"/>
      <c r="E45" s="10" t="s">
        <v>220</v>
      </c>
      <c r="F45" s="10"/>
      <c r="H45" s="5"/>
      <c r="I45" s="92" t="s">
        <v>219</v>
      </c>
      <c r="J45" s="10" t="s">
        <v>220</v>
      </c>
      <c r="K45" s="10"/>
    </row>
    <row r="46" ht="16.9" customHeight="1" spans="1:11">
      <c r="A46" s="73"/>
      <c r="B46" s="12" t="s">
        <v>221</v>
      </c>
      <c r="C46" s="77" t="s">
        <v>215</v>
      </c>
      <c r="D46" s="77"/>
      <c r="E46" s="10" t="s">
        <v>216</v>
      </c>
      <c r="F46" s="10"/>
      <c r="H46" s="12" t="s">
        <v>221</v>
      </c>
      <c r="I46" s="92" t="s">
        <v>215</v>
      </c>
      <c r="J46" s="10" t="s">
        <v>217</v>
      </c>
      <c r="K46" s="10"/>
    </row>
    <row r="47" ht="17.25" spans="1:11">
      <c r="A47" s="73"/>
      <c r="B47" s="12"/>
      <c r="C47" s="77" t="s">
        <v>219</v>
      </c>
      <c r="D47" s="77"/>
      <c r="E47" s="10" t="s">
        <v>220</v>
      </c>
      <c r="F47" s="10"/>
      <c r="H47" s="12"/>
      <c r="I47" s="92" t="s">
        <v>219</v>
      </c>
      <c r="J47" s="10" t="s">
        <v>220</v>
      </c>
      <c r="K47" s="10"/>
    </row>
    <row r="48" ht="17.25" spans="1:11">
      <c r="A48" s="73"/>
      <c r="B48" s="12"/>
      <c r="C48" s="78" t="s">
        <v>222</v>
      </c>
      <c r="D48" s="78"/>
      <c r="E48" s="79" t="s">
        <v>223</v>
      </c>
      <c r="F48" s="79"/>
      <c r="H48" s="12"/>
      <c r="I48" s="93" t="s">
        <v>222</v>
      </c>
      <c r="J48" s="79" t="s">
        <v>223</v>
      </c>
      <c r="K48" s="79"/>
    </row>
    <row r="49" ht="17.25" spans="1:11">
      <c r="A49" s="73"/>
      <c r="B49" s="80" t="str">
        <f>_xlfn.DISPIMG("ID_53C63F431F8E450DB66412877B6165A9",1)</f>
        <v>=DISPIMG("ID_53C63F431F8E450DB66412877B6165A9",1)</v>
      </c>
      <c r="C49" s="80"/>
      <c r="D49" s="80"/>
      <c r="E49" s="80"/>
      <c r="F49" s="80"/>
      <c r="H49" s="81" t="str">
        <f>_xlfn.DISPIMG("ID_93C28E6BF5D84AEFBFC213CC1F56CA51",1)</f>
        <v>=DISPIMG("ID_93C28E6BF5D84AEFBFC213CC1F56CA51",1)</v>
      </c>
      <c r="I49" s="81"/>
      <c r="J49" s="81"/>
      <c r="K49" s="81"/>
    </row>
    <row r="50" ht="17.25" spans="1:11">
      <c r="A50" s="73"/>
      <c r="B50" s="80"/>
      <c r="C50" s="80"/>
      <c r="D50" s="80"/>
      <c r="E50" s="80"/>
      <c r="F50" s="80"/>
      <c r="H50" s="81"/>
      <c r="I50" s="81"/>
      <c r="J50" s="81"/>
      <c r="K50" s="81"/>
    </row>
    <row r="51" ht="17.25" spans="1:11">
      <c r="A51" s="73"/>
      <c r="B51" s="80"/>
      <c r="C51" s="80"/>
      <c r="D51" s="80"/>
      <c r="E51" s="80"/>
      <c r="F51" s="80"/>
      <c r="H51" s="81"/>
      <c r="I51" s="81"/>
      <c r="J51" s="81"/>
      <c r="K51" s="81"/>
    </row>
    <row r="52" ht="17.25" spans="1:11">
      <c r="A52" s="73"/>
      <c r="B52" s="80"/>
      <c r="C52" s="80"/>
      <c r="D52" s="80"/>
      <c r="E52" s="80"/>
      <c r="F52" s="80"/>
      <c r="H52" s="81"/>
      <c r="I52" s="81"/>
      <c r="J52" s="81"/>
      <c r="K52" s="81"/>
    </row>
    <row r="53" ht="17.25" spans="1:11">
      <c r="A53" s="73"/>
      <c r="B53" s="80"/>
      <c r="C53" s="80"/>
      <c r="D53" s="80"/>
      <c r="E53" s="80"/>
      <c r="F53" s="80"/>
      <c r="H53" s="81"/>
      <c r="I53" s="81"/>
      <c r="J53" s="81"/>
      <c r="K53" s="81"/>
    </row>
    <row r="54" ht="17.25" spans="1:11">
      <c r="A54" s="73"/>
      <c r="B54" s="80"/>
      <c r="C54" s="80"/>
      <c r="D54" s="80"/>
      <c r="E54" s="80"/>
      <c r="F54" s="80"/>
      <c r="H54" s="81"/>
      <c r="I54" s="81"/>
      <c r="J54" s="81"/>
      <c r="K54" s="81"/>
    </row>
    <row r="55" ht="17.25" spans="1:11">
      <c r="A55" s="73"/>
      <c r="B55" s="80"/>
      <c r="C55" s="80"/>
      <c r="D55" s="80"/>
      <c r="E55" s="80"/>
      <c r="F55" s="80"/>
      <c r="H55" s="81"/>
      <c r="I55" s="81"/>
      <c r="J55" s="81"/>
      <c r="K55" s="81"/>
    </row>
    <row r="56" ht="17.25" spans="1:11">
      <c r="A56" s="73"/>
      <c r="B56" s="80"/>
      <c r="C56" s="80"/>
      <c r="D56" s="80"/>
      <c r="E56" s="80"/>
      <c r="F56" s="80"/>
      <c r="H56" s="81"/>
      <c r="I56" s="81"/>
      <c r="J56" s="81"/>
      <c r="K56" s="81"/>
    </row>
    <row r="57" ht="17.25" spans="1:11">
      <c r="A57" s="73"/>
      <c r="B57" s="80"/>
      <c r="C57" s="80"/>
      <c r="D57" s="80"/>
      <c r="E57" s="80"/>
      <c r="F57" s="80"/>
      <c r="H57" s="81"/>
      <c r="I57" s="81"/>
      <c r="J57" s="81"/>
      <c r="K57" s="81"/>
    </row>
    <row r="58" ht="17.25" spans="1:11">
      <c r="A58" s="73"/>
      <c r="B58" s="80"/>
      <c r="C58" s="80"/>
      <c r="D58" s="80"/>
      <c r="E58" s="80"/>
      <c r="F58" s="80"/>
      <c r="H58" s="81"/>
      <c r="I58" s="81"/>
      <c r="J58" s="81"/>
      <c r="K58" s="81"/>
    </row>
    <row r="59" ht="17.25" spans="1:11">
      <c r="A59" s="73"/>
      <c r="B59" s="80"/>
      <c r="C59" s="80"/>
      <c r="D59" s="80"/>
      <c r="E59" s="80"/>
      <c r="F59" s="80"/>
      <c r="H59" s="81"/>
      <c r="I59" s="81"/>
      <c r="J59" s="81"/>
      <c r="K59" s="81"/>
    </row>
    <row r="60" ht="17.25" spans="1:11">
      <c r="A60" s="73"/>
      <c r="B60" s="80"/>
      <c r="C60" s="80"/>
      <c r="D60" s="80"/>
      <c r="E60" s="80"/>
      <c r="F60" s="80"/>
      <c r="H60" s="81"/>
      <c r="I60" s="81"/>
      <c r="J60" s="81"/>
      <c r="K60" s="81"/>
    </row>
    <row r="61" ht="17.25" spans="1:11">
      <c r="A61" s="73"/>
      <c r="B61" s="80"/>
      <c r="C61" s="80"/>
      <c r="D61" s="80"/>
      <c r="E61" s="80"/>
      <c r="F61" s="80"/>
      <c r="H61" s="81"/>
      <c r="I61" s="81"/>
      <c r="J61" s="81"/>
      <c r="K61" s="81"/>
    </row>
    <row r="62" ht="17.25" spans="1:11">
      <c r="A62" s="73"/>
      <c r="B62" s="80"/>
      <c r="C62" s="80"/>
      <c r="D62" s="80"/>
      <c r="E62" s="80"/>
      <c r="F62" s="80"/>
      <c r="H62" s="81"/>
      <c r="I62" s="81"/>
      <c r="J62" s="81"/>
      <c r="K62" s="81"/>
    </row>
    <row r="63" ht="17.25" spans="1:11">
      <c r="A63" s="73"/>
      <c r="B63" s="80"/>
      <c r="C63" s="80"/>
      <c r="D63" s="80"/>
      <c r="E63" s="80"/>
      <c r="F63" s="80"/>
      <c r="H63" s="81"/>
      <c r="I63" s="81"/>
      <c r="J63" s="81"/>
      <c r="K63" s="81"/>
    </row>
    <row r="64" ht="17.25" spans="1:11">
      <c r="A64" s="73"/>
      <c r="B64" s="80"/>
      <c r="C64" s="80"/>
      <c r="D64" s="80"/>
      <c r="E64" s="80"/>
      <c r="F64" s="80"/>
      <c r="H64" s="81"/>
      <c r="I64" s="81"/>
      <c r="J64" s="81"/>
      <c r="K64" s="81"/>
    </row>
    <row r="65" ht="28.35" customHeight="1" spans="1:11">
      <c r="A65" s="73"/>
      <c r="B65" s="82" t="s">
        <v>224</v>
      </c>
      <c r="C65" s="83"/>
      <c r="D65" s="83"/>
      <c r="E65" s="84" t="s">
        <v>225</v>
      </c>
      <c r="F65" s="85"/>
      <c r="H65" s="82" t="s">
        <v>224</v>
      </c>
      <c r="I65" s="95"/>
      <c r="J65" s="84" t="s">
        <v>226</v>
      </c>
      <c r="K65" s="85"/>
    </row>
    <row r="66" ht="17.65" customHeight="1" spans="1:11">
      <c r="A66" s="73"/>
      <c r="B66" s="82" t="s">
        <v>180</v>
      </c>
      <c r="C66" s="86" t="s">
        <v>167</v>
      </c>
      <c r="D66" s="86"/>
      <c r="E66" s="86"/>
      <c r="F66" s="86"/>
      <c r="H66" s="82" t="s">
        <v>180</v>
      </c>
      <c r="I66" s="86" t="s">
        <v>167</v>
      </c>
      <c r="J66" s="86"/>
      <c r="K66" s="86"/>
    </row>
    <row r="67" ht="17.25" spans="1:11">
      <c r="A67" s="73"/>
      <c r="G67" s="87"/>
      <c r="H67" s="88"/>
      <c r="I67" s="88"/>
      <c r="J67" s="88"/>
      <c r="K67" s="88"/>
    </row>
    <row r="68" ht="17.25" spans="1:11">
      <c r="A68" s="73"/>
      <c r="B68" s="74" t="s">
        <v>229</v>
      </c>
      <c r="C68" s="74"/>
      <c r="D68" s="74"/>
      <c r="E68" s="74"/>
      <c r="F68" s="74"/>
      <c r="H68" s="74" t="s">
        <v>230</v>
      </c>
      <c r="I68" s="74"/>
      <c r="J68" s="74"/>
      <c r="K68" s="74"/>
    </row>
    <row r="69" ht="16.9" customHeight="1" spans="1:11">
      <c r="A69" s="73"/>
      <c r="B69" s="5" t="s">
        <v>214</v>
      </c>
      <c r="C69" s="75" t="s">
        <v>215</v>
      </c>
      <c r="D69" s="75"/>
      <c r="E69" s="76" t="s">
        <v>216</v>
      </c>
      <c r="F69" s="76"/>
      <c r="H69" s="5" t="s">
        <v>214</v>
      </c>
      <c r="I69" s="91" t="s">
        <v>215</v>
      </c>
      <c r="J69" s="76" t="s">
        <v>217</v>
      </c>
      <c r="K69" s="76"/>
    </row>
    <row r="70" ht="17.25" spans="1:11">
      <c r="A70" s="73"/>
      <c r="B70" s="5"/>
      <c r="C70" s="77" t="s">
        <v>218</v>
      </c>
      <c r="D70" s="77"/>
      <c r="E70" s="10">
        <v>1</v>
      </c>
      <c r="F70" s="10"/>
      <c r="H70" s="5"/>
      <c r="I70" s="92" t="s">
        <v>218</v>
      </c>
      <c r="J70" s="10">
        <v>1</v>
      </c>
      <c r="K70" s="10"/>
    </row>
    <row r="71" ht="16.5" spans="1:11">
      <c r="A71" s="73"/>
      <c r="B71" s="5"/>
      <c r="C71" s="77" t="s">
        <v>219</v>
      </c>
      <c r="D71" s="77"/>
      <c r="E71" s="10" t="s">
        <v>220</v>
      </c>
      <c r="F71" s="10"/>
      <c r="H71" s="5"/>
      <c r="I71" s="92" t="s">
        <v>219</v>
      </c>
      <c r="J71" s="10" t="s">
        <v>220</v>
      </c>
      <c r="K71" s="10"/>
    </row>
    <row r="72" ht="16.9" customHeight="1" spans="1:11">
      <c r="A72" s="73"/>
      <c r="B72" s="12" t="s">
        <v>221</v>
      </c>
      <c r="C72" s="77" t="s">
        <v>215</v>
      </c>
      <c r="D72" s="77"/>
      <c r="E72" s="10" t="s">
        <v>216</v>
      </c>
      <c r="F72" s="10"/>
      <c r="H72" s="12" t="s">
        <v>221</v>
      </c>
      <c r="I72" s="92" t="s">
        <v>215</v>
      </c>
      <c r="J72" s="10" t="s">
        <v>217</v>
      </c>
      <c r="K72" s="10"/>
    </row>
    <row r="73" ht="17.25" spans="1:11">
      <c r="A73" s="73"/>
      <c r="B73" s="12"/>
      <c r="C73" s="77" t="s">
        <v>219</v>
      </c>
      <c r="D73" s="77"/>
      <c r="E73" s="10" t="s">
        <v>220</v>
      </c>
      <c r="F73" s="10"/>
      <c r="H73" s="12"/>
      <c r="I73" s="92" t="s">
        <v>219</v>
      </c>
      <c r="J73" s="10" t="s">
        <v>220</v>
      </c>
      <c r="K73" s="10"/>
    </row>
    <row r="74" ht="17.25" spans="1:11">
      <c r="A74" s="73"/>
      <c r="B74" s="12"/>
      <c r="C74" s="78" t="s">
        <v>222</v>
      </c>
      <c r="D74" s="78"/>
      <c r="E74" s="79" t="s">
        <v>223</v>
      </c>
      <c r="F74" s="79"/>
      <c r="H74" s="12"/>
      <c r="I74" s="93" t="s">
        <v>222</v>
      </c>
      <c r="J74" s="79" t="s">
        <v>223</v>
      </c>
      <c r="K74" s="79"/>
    </row>
    <row r="75" ht="17.25" spans="1:11">
      <c r="A75" s="73"/>
      <c r="B75" s="80" t="str">
        <f>_xlfn.DISPIMG("ID_3B1F1F37F3C2468EB1E908D47387CA9A",1)</f>
        <v>=DISPIMG("ID_3B1F1F37F3C2468EB1E908D47387CA9A",1)</v>
      </c>
      <c r="C75" s="80"/>
      <c r="D75" s="80"/>
      <c r="E75" s="80"/>
      <c r="F75" s="80"/>
      <c r="H75" s="81" t="str">
        <f>_xlfn.DISPIMG("ID_340BA1B69D1F4387AE643EDF2343B5E0",1)</f>
        <v>=DISPIMG("ID_340BA1B69D1F4387AE643EDF2343B5E0",1)</v>
      </c>
      <c r="I75" s="81"/>
      <c r="J75" s="81"/>
      <c r="K75" s="81"/>
    </row>
    <row r="76" ht="17.25" spans="1:11">
      <c r="A76" s="73"/>
      <c r="B76" s="80"/>
      <c r="C76" s="80"/>
      <c r="D76" s="80"/>
      <c r="E76" s="80"/>
      <c r="F76" s="80"/>
      <c r="H76" s="81"/>
      <c r="I76" s="81"/>
      <c r="J76" s="81"/>
      <c r="K76" s="81"/>
    </row>
    <row r="77" ht="17.25" spans="1:11">
      <c r="A77" s="73"/>
      <c r="B77" s="80"/>
      <c r="C77" s="80"/>
      <c r="D77" s="80"/>
      <c r="E77" s="80"/>
      <c r="F77" s="80"/>
      <c r="H77" s="81"/>
      <c r="I77" s="81"/>
      <c r="J77" s="81"/>
      <c r="K77" s="81"/>
    </row>
    <row r="78" ht="17.25" spans="1:11">
      <c r="A78" s="73"/>
      <c r="B78" s="80"/>
      <c r="C78" s="80"/>
      <c r="D78" s="80"/>
      <c r="E78" s="80"/>
      <c r="F78" s="80"/>
      <c r="H78" s="81"/>
      <c r="I78" s="81"/>
      <c r="J78" s="81"/>
      <c r="K78" s="81"/>
    </row>
    <row r="79" ht="17.25" spans="1:11">
      <c r="A79" s="73"/>
      <c r="B79" s="80"/>
      <c r="C79" s="80"/>
      <c r="D79" s="80"/>
      <c r="E79" s="80"/>
      <c r="F79" s="80"/>
      <c r="H79" s="81"/>
      <c r="I79" s="81"/>
      <c r="J79" s="81"/>
      <c r="K79" s="81"/>
    </row>
    <row r="80" ht="17.25" spans="1:11">
      <c r="A80" s="73"/>
      <c r="B80" s="80"/>
      <c r="C80" s="80"/>
      <c r="D80" s="80"/>
      <c r="E80" s="80"/>
      <c r="F80" s="80"/>
      <c r="H80" s="81"/>
      <c r="I80" s="81"/>
      <c r="J80" s="81"/>
      <c r="K80" s="81"/>
    </row>
    <row r="81" ht="17.25" spans="1:11">
      <c r="A81" s="73"/>
      <c r="B81" s="80"/>
      <c r="C81" s="80"/>
      <c r="D81" s="80"/>
      <c r="E81" s="80"/>
      <c r="F81" s="80"/>
      <c r="H81" s="81"/>
      <c r="I81" s="81"/>
      <c r="J81" s="81"/>
      <c r="K81" s="81"/>
    </row>
    <row r="82" ht="17.25" spans="1:11">
      <c r="A82" s="73"/>
      <c r="B82" s="80"/>
      <c r="C82" s="80"/>
      <c r="D82" s="80"/>
      <c r="E82" s="80"/>
      <c r="F82" s="80"/>
      <c r="H82" s="81"/>
      <c r="I82" s="81"/>
      <c r="J82" s="81"/>
      <c r="K82" s="81"/>
    </row>
    <row r="83" ht="17.25" spans="1:11">
      <c r="A83" s="73"/>
      <c r="B83" s="80"/>
      <c r="C83" s="80"/>
      <c r="D83" s="80"/>
      <c r="E83" s="80"/>
      <c r="F83" s="80"/>
      <c r="H83" s="81"/>
      <c r="I83" s="81"/>
      <c r="J83" s="81"/>
      <c r="K83" s="81"/>
    </row>
    <row r="84" ht="17.25" spans="1:11">
      <c r="A84" s="73"/>
      <c r="B84" s="80"/>
      <c r="C84" s="80"/>
      <c r="D84" s="80"/>
      <c r="E84" s="80"/>
      <c r="F84" s="80"/>
      <c r="H84" s="81"/>
      <c r="I84" s="81"/>
      <c r="J84" s="81"/>
      <c r="K84" s="81"/>
    </row>
    <row r="85" ht="17.25" spans="1:11">
      <c r="A85" s="73"/>
      <c r="B85" s="80"/>
      <c r="C85" s="80"/>
      <c r="D85" s="80"/>
      <c r="E85" s="80"/>
      <c r="F85" s="80"/>
      <c r="H85" s="81"/>
      <c r="I85" s="81"/>
      <c r="J85" s="81"/>
      <c r="K85" s="81"/>
    </row>
    <row r="86" ht="17.25" spans="1:11">
      <c r="A86" s="73"/>
      <c r="B86" s="80"/>
      <c r="C86" s="80"/>
      <c r="D86" s="80"/>
      <c r="E86" s="80"/>
      <c r="F86" s="80"/>
      <c r="H86" s="81"/>
      <c r="I86" s="81"/>
      <c r="J86" s="81"/>
      <c r="K86" s="81"/>
    </row>
    <row r="87" ht="17.25" spans="1:11">
      <c r="A87" s="73"/>
      <c r="B87" s="80"/>
      <c r="C87" s="80"/>
      <c r="D87" s="80"/>
      <c r="E87" s="80"/>
      <c r="F87" s="80"/>
      <c r="H87" s="81"/>
      <c r="I87" s="81"/>
      <c r="J87" s="81"/>
      <c r="K87" s="81"/>
    </row>
    <row r="88" ht="17.25" spans="1:11">
      <c r="A88" s="73"/>
      <c r="B88" s="80"/>
      <c r="C88" s="80"/>
      <c r="D88" s="80"/>
      <c r="E88" s="80"/>
      <c r="F88" s="80"/>
      <c r="H88" s="81"/>
      <c r="I88" s="81"/>
      <c r="J88" s="81"/>
      <c r="K88" s="81"/>
    </row>
    <row r="89" ht="17.25" spans="1:11">
      <c r="A89" s="73"/>
      <c r="B89" s="80"/>
      <c r="C89" s="80"/>
      <c r="D89" s="80"/>
      <c r="E89" s="80"/>
      <c r="F89" s="80"/>
      <c r="H89" s="81"/>
      <c r="I89" s="81"/>
      <c r="J89" s="81"/>
      <c r="K89" s="81"/>
    </row>
    <row r="90" ht="17.25" spans="1:11">
      <c r="A90" s="73"/>
      <c r="B90" s="80"/>
      <c r="C90" s="80"/>
      <c r="D90" s="80"/>
      <c r="E90" s="80"/>
      <c r="F90" s="80"/>
      <c r="H90" s="81"/>
      <c r="I90" s="81"/>
      <c r="J90" s="81"/>
      <c r="K90" s="81"/>
    </row>
    <row r="91" ht="28.35" customHeight="1" spans="1:11">
      <c r="A91" s="73"/>
      <c r="B91" s="82" t="s">
        <v>224</v>
      </c>
      <c r="C91" s="83"/>
      <c r="D91" s="83"/>
      <c r="E91" s="84" t="s">
        <v>225</v>
      </c>
      <c r="F91" s="85"/>
      <c r="H91" s="82" t="s">
        <v>224</v>
      </c>
      <c r="I91" s="95"/>
      <c r="J91" s="84" t="s">
        <v>226</v>
      </c>
      <c r="K91" s="85"/>
    </row>
    <row r="92" ht="17.65" customHeight="1" spans="1:11">
      <c r="A92" s="73"/>
      <c r="B92" s="82" t="s">
        <v>180</v>
      </c>
      <c r="C92" s="86" t="s">
        <v>167</v>
      </c>
      <c r="D92" s="86"/>
      <c r="E92" s="86"/>
      <c r="F92" s="86"/>
      <c r="H92" s="82" t="s">
        <v>180</v>
      </c>
      <c r="I92" s="86" t="s">
        <v>167</v>
      </c>
      <c r="J92" s="86"/>
      <c r="K92" s="86"/>
    </row>
    <row r="93" ht="17.25" spans="1:11">
      <c r="A93" s="73"/>
      <c r="G93" s="87"/>
      <c r="H93" s="88"/>
      <c r="I93" s="88"/>
      <c r="J93" s="88"/>
      <c r="K93" s="88"/>
    </row>
    <row r="94" ht="15.2" customHeight="1" spans="2:13">
      <c r="B94" s="367" t="s">
        <v>231</v>
      </c>
      <c r="C94" s="97"/>
      <c r="D94" s="97"/>
      <c r="E94" s="97"/>
      <c r="F94" s="98"/>
      <c r="G94" s="49"/>
      <c r="H94" s="367" t="s">
        <v>232</v>
      </c>
      <c r="I94" s="97"/>
      <c r="J94" s="97"/>
      <c r="K94" s="98"/>
      <c r="L94" s="130"/>
      <c r="M94" s="131"/>
    </row>
    <row r="95" ht="15.2" customHeight="1" spans="2:13">
      <c r="B95" s="99" t="s">
        <v>214</v>
      </c>
      <c r="C95" s="75" t="s">
        <v>215</v>
      </c>
      <c r="D95" s="75"/>
      <c r="E95" s="76" t="s">
        <v>216</v>
      </c>
      <c r="F95" s="100"/>
      <c r="G95" s="49"/>
      <c r="H95" s="99" t="s">
        <v>214</v>
      </c>
      <c r="I95" s="91" t="s">
        <v>215</v>
      </c>
      <c r="J95" s="76" t="s">
        <v>217</v>
      </c>
      <c r="K95" s="100"/>
      <c r="L95" s="130"/>
      <c r="M95" s="131"/>
    </row>
    <row r="96" ht="15.2" customHeight="1" spans="2:13">
      <c r="B96" s="99"/>
      <c r="C96" s="77" t="s">
        <v>218</v>
      </c>
      <c r="D96" s="77"/>
      <c r="E96" s="10">
        <v>1</v>
      </c>
      <c r="F96" s="101"/>
      <c r="G96" s="49"/>
      <c r="H96" s="99"/>
      <c r="I96" s="92" t="s">
        <v>218</v>
      </c>
      <c r="J96" s="10">
        <v>1</v>
      </c>
      <c r="K96" s="101"/>
      <c r="L96" s="130"/>
      <c r="M96" s="131"/>
    </row>
    <row r="97" ht="15.2" customHeight="1" spans="2:13">
      <c r="B97" s="99"/>
      <c r="C97" s="77" t="s">
        <v>219</v>
      </c>
      <c r="D97" s="77"/>
      <c r="E97" s="10" t="s">
        <v>220</v>
      </c>
      <c r="F97" s="101"/>
      <c r="G97" s="49"/>
      <c r="H97" s="99"/>
      <c r="I97" s="92" t="s">
        <v>219</v>
      </c>
      <c r="J97" s="10" t="s">
        <v>220</v>
      </c>
      <c r="K97" s="101"/>
      <c r="L97" s="130"/>
      <c r="M97" s="131"/>
    </row>
    <row r="98" ht="15.2" customHeight="1" spans="2:13">
      <c r="B98" s="102" t="s">
        <v>221</v>
      </c>
      <c r="C98" s="77" t="s">
        <v>215</v>
      </c>
      <c r="D98" s="77"/>
      <c r="E98" s="10" t="s">
        <v>216</v>
      </c>
      <c r="F98" s="101"/>
      <c r="G98" s="49"/>
      <c r="H98" s="102" t="s">
        <v>221</v>
      </c>
      <c r="I98" s="92" t="s">
        <v>215</v>
      </c>
      <c r="J98" s="10" t="s">
        <v>217</v>
      </c>
      <c r="K98" s="101"/>
      <c r="L98" s="130"/>
      <c r="M98" s="131"/>
    </row>
    <row r="99" ht="15.2" customHeight="1" spans="2:13">
      <c r="B99" s="102"/>
      <c r="C99" s="77" t="s">
        <v>219</v>
      </c>
      <c r="D99" s="77"/>
      <c r="E99" s="10" t="s">
        <v>220</v>
      </c>
      <c r="F99" s="101"/>
      <c r="G99" s="49"/>
      <c r="H99" s="102"/>
      <c r="I99" s="92" t="s">
        <v>219</v>
      </c>
      <c r="J99" s="10" t="s">
        <v>220</v>
      </c>
      <c r="K99" s="101"/>
      <c r="L99" s="130"/>
      <c r="M99" s="131"/>
    </row>
    <row r="100" ht="15.2" customHeight="1" spans="2:13">
      <c r="B100" s="103"/>
      <c r="C100" s="104" t="s">
        <v>222</v>
      </c>
      <c r="D100" s="104"/>
      <c r="E100" s="105" t="s">
        <v>223</v>
      </c>
      <c r="F100" s="106"/>
      <c r="G100" s="49"/>
      <c r="H100" s="102"/>
      <c r="I100" s="93" t="s">
        <v>222</v>
      </c>
      <c r="J100" s="79" t="s">
        <v>223</v>
      </c>
      <c r="K100" s="132"/>
      <c r="L100" s="130"/>
      <c r="M100" s="131"/>
    </row>
    <row r="101" ht="15.2" customHeight="1" spans="2:13">
      <c r="B101" s="107" t="str">
        <f>_xlfn.DISPIMG("ID_DF00B11E9C28420EACE0F5E74CDAA902",1)</f>
        <v>=DISPIMG("ID_DF00B11E9C28420EACE0F5E74CDAA902",1)</v>
      </c>
      <c r="C101" s="108"/>
      <c r="D101" s="108"/>
      <c r="E101" s="108"/>
      <c r="F101" s="109"/>
      <c r="G101" s="49"/>
      <c r="H101" s="110" t="str">
        <f>_xlfn.DISPIMG("ID_05FEC8309FCE4E42AB8E2319FBEE4443",1)</f>
        <v>=DISPIMG("ID_05FEC8309FCE4E42AB8E2319FBEE4443",1)</v>
      </c>
      <c r="I101" s="133"/>
      <c r="J101" s="133"/>
      <c r="K101" s="134"/>
      <c r="L101" s="130"/>
      <c r="M101" s="131"/>
    </row>
    <row r="102" ht="15.2" customHeight="1" spans="2:13">
      <c r="B102" s="111"/>
      <c r="C102" s="112"/>
      <c r="D102" s="112"/>
      <c r="E102" s="112"/>
      <c r="F102" s="113"/>
      <c r="G102" s="49"/>
      <c r="H102" s="114"/>
      <c r="I102" s="135"/>
      <c r="J102" s="135"/>
      <c r="K102" s="136"/>
      <c r="L102" s="130"/>
      <c r="M102" s="131"/>
    </row>
    <row r="103" ht="15.2" customHeight="1" spans="2:13">
      <c r="B103" s="111"/>
      <c r="C103" s="112"/>
      <c r="D103" s="112"/>
      <c r="E103" s="112"/>
      <c r="F103" s="113"/>
      <c r="G103" s="49"/>
      <c r="H103" s="114"/>
      <c r="I103" s="135"/>
      <c r="J103" s="135"/>
      <c r="K103" s="136"/>
      <c r="L103" s="130"/>
      <c r="M103" s="131"/>
    </row>
    <row r="104" ht="15.2" customHeight="1" spans="2:13">
      <c r="B104" s="111"/>
      <c r="C104" s="112"/>
      <c r="D104" s="112"/>
      <c r="E104" s="112"/>
      <c r="F104" s="113"/>
      <c r="G104" s="49"/>
      <c r="H104" s="114"/>
      <c r="I104" s="135"/>
      <c r="J104" s="135"/>
      <c r="K104" s="136"/>
      <c r="L104" s="130"/>
      <c r="M104" s="131"/>
    </row>
    <row r="105" ht="15.2" customHeight="1" spans="2:13">
      <c r="B105" s="111"/>
      <c r="C105" s="112"/>
      <c r="D105" s="112"/>
      <c r="E105" s="112"/>
      <c r="F105" s="113"/>
      <c r="G105" s="49"/>
      <c r="H105" s="114"/>
      <c r="I105" s="135"/>
      <c r="J105" s="135"/>
      <c r="K105" s="136"/>
      <c r="L105" s="130"/>
      <c r="M105" s="131"/>
    </row>
    <row r="106" ht="15.2" customHeight="1" spans="2:13">
      <c r="B106" s="111"/>
      <c r="C106" s="112"/>
      <c r="D106" s="112"/>
      <c r="E106" s="112"/>
      <c r="F106" s="113"/>
      <c r="G106" s="49"/>
      <c r="H106" s="114"/>
      <c r="I106" s="135"/>
      <c r="J106" s="135"/>
      <c r="K106" s="136"/>
      <c r="L106" s="130"/>
      <c r="M106" s="131"/>
    </row>
    <row r="107" ht="15.2" customHeight="1" spans="2:13">
      <c r="B107" s="111"/>
      <c r="C107" s="112"/>
      <c r="D107" s="112"/>
      <c r="E107" s="112"/>
      <c r="F107" s="113"/>
      <c r="G107" s="49"/>
      <c r="H107" s="114"/>
      <c r="I107" s="135"/>
      <c r="J107" s="135"/>
      <c r="K107" s="136"/>
      <c r="L107" s="130"/>
      <c r="M107" s="131"/>
    </row>
    <row r="108" ht="15.2" customHeight="1" spans="2:13">
      <c r="B108" s="111"/>
      <c r="C108" s="112"/>
      <c r="D108" s="112"/>
      <c r="E108" s="112"/>
      <c r="F108" s="113"/>
      <c r="G108" s="49"/>
      <c r="H108" s="114"/>
      <c r="I108" s="135"/>
      <c r="J108" s="135"/>
      <c r="K108" s="136"/>
      <c r="L108" s="130"/>
      <c r="M108" s="131"/>
    </row>
    <row r="109" ht="15.2" customHeight="1" spans="2:13">
      <c r="B109" s="111"/>
      <c r="C109" s="112"/>
      <c r="D109" s="112"/>
      <c r="E109" s="112"/>
      <c r="F109" s="113"/>
      <c r="G109" s="49"/>
      <c r="H109" s="114"/>
      <c r="I109" s="135"/>
      <c r="J109" s="135"/>
      <c r="K109" s="136"/>
      <c r="L109" s="130"/>
      <c r="M109" s="131"/>
    </row>
    <row r="110" ht="15.2" customHeight="1" spans="2:13">
      <c r="B110" s="111"/>
      <c r="C110" s="112"/>
      <c r="D110" s="112"/>
      <c r="E110" s="112"/>
      <c r="F110" s="113"/>
      <c r="G110" s="49"/>
      <c r="H110" s="114"/>
      <c r="I110" s="135"/>
      <c r="J110" s="135"/>
      <c r="K110" s="136"/>
      <c r="L110" s="130"/>
      <c r="M110" s="131"/>
    </row>
    <row r="111" ht="15.2" customHeight="1" spans="2:13">
      <c r="B111" s="111"/>
      <c r="C111" s="112"/>
      <c r="D111" s="112"/>
      <c r="E111" s="112"/>
      <c r="F111" s="113"/>
      <c r="G111" s="49"/>
      <c r="H111" s="114"/>
      <c r="I111" s="135"/>
      <c r="J111" s="135"/>
      <c r="K111" s="136"/>
      <c r="L111" s="130"/>
      <c r="M111" s="131"/>
    </row>
    <row r="112" ht="15.2" customHeight="1" spans="2:13">
      <c r="B112" s="111"/>
      <c r="C112" s="112"/>
      <c r="D112" s="112"/>
      <c r="E112" s="112"/>
      <c r="F112" s="113"/>
      <c r="G112" s="49"/>
      <c r="H112" s="114"/>
      <c r="I112" s="135"/>
      <c r="J112" s="135"/>
      <c r="K112" s="136"/>
      <c r="L112" s="130"/>
      <c r="M112" s="131"/>
    </row>
    <row r="113" ht="15.2" customHeight="1" spans="2:13">
      <c r="B113" s="111"/>
      <c r="C113" s="112"/>
      <c r="D113" s="112"/>
      <c r="E113" s="112"/>
      <c r="F113" s="113"/>
      <c r="G113" s="49"/>
      <c r="H113" s="114"/>
      <c r="I113" s="135"/>
      <c r="J113" s="135"/>
      <c r="K113" s="136"/>
      <c r="L113" s="130"/>
      <c r="M113" s="131"/>
    </row>
    <row r="114" ht="15.2" customHeight="1" spans="2:13">
      <c r="B114" s="111"/>
      <c r="C114" s="112"/>
      <c r="D114" s="112"/>
      <c r="E114" s="112"/>
      <c r="F114" s="113"/>
      <c r="G114" s="49"/>
      <c r="H114" s="114"/>
      <c r="I114" s="135"/>
      <c r="J114" s="135"/>
      <c r="K114" s="136"/>
      <c r="L114" s="130"/>
      <c r="M114" s="131"/>
    </row>
    <row r="115" ht="15.2" customHeight="1" spans="2:13">
      <c r="B115" s="111"/>
      <c r="C115" s="112"/>
      <c r="D115" s="112"/>
      <c r="E115" s="112"/>
      <c r="F115" s="113"/>
      <c r="G115" s="49"/>
      <c r="H115" s="114"/>
      <c r="I115" s="135"/>
      <c r="J115" s="135"/>
      <c r="K115" s="136"/>
      <c r="L115" s="130"/>
      <c r="M115" s="131"/>
    </row>
    <row r="116" ht="15.2" customHeight="1" spans="2:13">
      <c r="B116" s="111"/>
      <c r="C116" s="112"/>
      <c r="D116" s="112"/>
      <c r="E116" s="112"/>
      <c r="F116" s="113"/>
      <c r="G116" s="49"/>
      <c r="H116" s="114"/>
      <c r="I116" s="135"/>
      <c r="J116" s="135"/>
      <c r="K116" s="136"/>
      <c r="L116" s="130"/>
      <c r="M116" s="131"/>
    </row>
    <row r="117" ht="15.2" customHeight="1" spans="2:13">
      <c r="B117" s="111"/>
      <c r="C117" s="112"/>
      <c r="D117" s="112"/>
      <c r="E117" s="112"/>
      <c r="F117" s="113"/>
      <c r="G117" s="49"/>
      <c r="H117" s="114"/>
      <c r="I117" s="135"/>
      <c r="J117" s="135"/>
      <c r="K117" s="136"/>
      <c r="L117" s="130"/>
      <c r="M117" s="131"/>
    </row>
    <row r="118" ht="15.2" customHeight="1" spans="2:13">
      <c r="B118" s="115"/>
      <c r="C118" s="116"/>
      <c r="D118" s="116"/>
      <c r="E118" s="116"/>
      <c r="F118" s="117"/>
      <c r="G118" s="49"/>
      <c r="H118" s="118"/>
      <c r="I118" s="137"/>
      <c r="J118" s="137"/>
      <c r="K118" s="138"/>
      <c r="L118" s="130"/>
      <c r="M118" s="131"/>
    </row>
    <row r="119" ht="15.2" customHeight="1" spans="2:13">
      <c r="B119" s="119" t="s">
        <v>224</v>
      </c>
      <c r="C119" s="120"/>
      <c r="D119" s="121"/>
      <c r="E119" s="122" t="s">
        <v>225</v>
      </c>
      <c r="F119" s="123"/>
      <c r="G119" s="49"/>
      <c r="H119" s="124" t="s">
        <v>224</v>
      </c>
      <c r="I119" s="95"/>
      <c r="J119" s="84" t="s">
        <v>226</v>
      </c>
      <c r="K119" s="139"/>
      <c r="L119" s="130"/>
      <c r="M119" s="131"/>
    </row>
    <row r="120" ht="15.2" customHeight="1" spans="2:13">
      <c r="B120" s="125" t="s">
        <v>180</v>
      </c>
      <c r="C120" s="126" t="s">
        <v>167</v>
      </c>
      <c r="D120" s="127"/>
      <c r="E120" s="127"/>
      <c r="F120" s="128"/>
      <c r="G120" s="49"/>
      <c r="H120" s="125" t="s">
        <v>180</v>
      </c>
      <c r="I120" s="126" t="s">
        <v>167</v>
      </c>
      <c r="J120" s="127"/>
      <c r="K120" s="128"/>
      <c r="L120" s="130"/>
      <c r="M120" s="131"/>
    </row>
    <row r="121" s="67" customFormat="1" ht="15.2" customHeight="1"/>
    <row r="122" ht="15.2" customHeight="1" spans="2:13">
      <c r="B122" s="112"/>
      <c r="C122" s="112"/>
      <c r="E122" s="129" t="s">
        <v>180</v>
      </c>
      <c r="F122" s="40" t="s">
        <v>167</v>
      </c>
      <c r="G122" s="40"/>
      <c r="H122" s="40"/>
      <c r="I122" s="40"/>
      <c r="J122" s="130"/>
      <c r="K122" s="130"/>
      <c r="L122" s="130"/>
      <c r="M122" s="140"/>
    </row>
    <row r="123"/>
    <row r="124" spans="1:3">
      <c r="A124" s="3" t="s">
        <v>0</v>
      </c>
      <c r="B124" s="3"/>
      <c r="C124" s="3"/>
    </row>
  </sheetData>
  <sheetProtection selectLockedCells="1" selectUnlockedCells="1"/>
  <mergeCells count="111">
    <mergeCell ref="A1:B1"/>
    <mergeCell ref="F2:H2"/>
    <mergeCell ref="C4:K4"/>
    <mergeCell ref="C5:K5"/>
    <mergeCell ref="C6:K6"/>
    <mergeCell ref="C7:K7"/>
    <mergeCell ref="C8:K8"/>
    <mergeCell ref="C9:K9"/>
    <mergeCell ref="L9:M9"/>
    <mergeCell ref="C10:K10"/>
    <mergeCell ref="L10:M10"/>
    <mergeCell ref="C11:K11"/>
    <mergeCell ref="C12:K12"/>
    <mergeCell ref="C13:K13"/>
    <mergeCell ref="B15:F15"/>
    <mergeCell ref="H15:K15"/>
    <mergeCell ref="C16:D16"/>
    <mergeCell ref="E16:F16"/>
    <mergeCell ref="J16:K16"/>
    <mergeCell ref="C17:D17"/>
    <mergeCell ref="E17:F17"/>
    <mergeCell ref="J17:K17"/>
    <mergeCell ref="C18:D18"/>
    <mergeCell ref="E18:F18"/>
    <mergeCell ref="J18:K18"/>
    <mergeCell ref="C19:D19"/>
    <mergeCell ref="E19:F19"/>
    <mergeCell ref="J19:K19"/>
    <mergeCell ref="C20:D20"/>
    <mergeCell ref="E20:F20"/>
    <mergeCell ref="J20:K20"/>
    <mergeCell ref="C21:D21"/>
    <mergeCell ref="E21:F21"/>
    <mergeCell ref="J21:K21"/>
    <mergeCell ref="C39:D39"/>
    <mergeCell ref="C40:F40"/>
    <mergeCell ref="I40:K40"/>
    <mergeCell ref="B42:F42"/>
    <mergeCell ref="H42:K42"/>
    <mergeCell ref="C43:D43"/>
    <mergeCell ref="E43:F43"/>
    <mergeCell ref="J43:K43"/>
    <mergeCell ref="C44:D44"/>
    <mergeCell ref="E44:F44"/>
    <mergeCell ref="J44:K44"/>
    <mergeCell ref="C45:D45"/>
    <mergeCell ref="E45:F45"/>
    <mergeCell ref="J45:K45"/>
    <mergeCell ref="C46:D46"/>
    <mergeCell ref="E46:F46"/>
    <mergeCell ref="J46:K46"/>
    <mergeCell ref="C47:D47"/>
    <mergeCell ref="E47:F47"/>
    <mergeCell ref="J47:K47"/>
    <mergeCell ref="C48:D48"/>
    <mergeCell ref="E48:F48"/>
    <mergeCell ref="J48:K48"/>
    <mergeCell ref="C65:D65"/>
    <mergeCell ref="C66:F66"/>
    <mergeCell ref="I66:K66"/>
    <mergeCell ref="B68:F68"/>
    <mergeCell ref="H68:K68"/>
    <mergeCell ref="C69:D69"/>
    <mergeCell ref="E69:F69"/>
    <mergeCell ref="J69:K69"/>
    <mergeCell ref="C70:D70"/>
    <mergeCell ref="E70:F70"/>
    <mergeCell ref="J70:K70"/>
    <mergeCell ref="C71:D71"/>
    <mergeCell ref="E71:F71"/>
    <mergeCell ref="J71:K71"/>
    <mergeCell ref="C72:D72"/>
    <mergeCell ref="E72:F72"/>
    <mergeCell ref="J72:K72"/>
    <mergeCell ref="C73:D73"/>
    <mergeCell ref="E73:F73"/>
    <mergeCell ref="J73:K73"/>
    <mergeCell ref="C74:D74"/>
    <mergeCell ref="E74:F74"/>
    <mergeCell ref="J74:K74"/>
    <mergeCell ref="C91:D91"/>
    <mergeCell ref="C92:F92"/>
    <mergeCell ref="I92:K92"/>
    <mergeCell ref="B94:F94"/>
    <mergeCell ref="H94:K94"/>
    <mergeCell ref="C119:D119"/>
    <mergeCell ref="C120:F120"/>
    <mergeCell ref="I120:K120"/>
    <mergeCell ref="A121:XFD121"/>
    <mergeCell ref="F122:I122"/>
    <mergeCell ref="A124:B124"/>
    <mergeCell ref="B16:B18"/>
    <mergeCell ref="B19:B21"/>
    <mergeCell ref="B43:B45"/>
    <mergeCell ref="B46:B48"/>
    <mergeCell ref="B69:B71"/>
    <mergeCell ref="B72:B74"/>
    <mergeCell ref="H16:H18"/>
    <mergeCell ref="H19:H21"/>
    <mergeCell ref="H43:H45"/>
    <mergeCell ref="H46:H48"/>
    <mergeCell ref="H69:H71"/>
    <mergeCell ref="H72:H74"/>
    <mergeCell ref="B22:F38"/>
    <mergeCell ref="H22:K38"/>
    <mergeCell ref="B75:F90"/>
    <mergeCell ref="H75:K90"/>
    <mergeCell ref="B49:F64"/>
    <mergeCell ref="H49:K64"/>
    <mergeCell ref="B101:F118"/>
    <mergeCell ref="H101:K118"/>
  </mergeCells>
  <conditionalFormatting sqref="C120">
    <cfRule type="cellIs" dxfId="3" priority="4" stopIfTrue="1" operator="equal">
      <formula>"UNATTEMPTED"</formula>
    </cfRule>
    <cfRule type="cellIs" dxfId="4" priority="5" stopIfTrue="1" operator="equal">
      <formula>"FAIL"</formula>
    </cfRule>
    <cfRule type="cellIs" dxfId="5" priority="6" stopIfTrue="1" operator="equal">
      <formula>"PASS"</formula>
    </cfRule>
  </conditionalFormatting>
  <conditionalFormatting sqref="I120">
    <cfRule type="cellIs" dxfId="3" priority="7" stopIfTrue="1" operator="equal">
      <formula>"UNATTEMPTED"</formula>
    </cfRule>
    <cfRule type="cellIs" dxfId="4" priority="8" stopIfTrue="1" operator="equal">
      <formula>"FAIL"</formula>
    </cfRule>
    <cfRule type="cellIs" dxfId="5" priority="9" stopIfTrue="1" operator="equal">
      <formula>"PASS"</formula>
    </cfRule>
  </conditionalFormatting>
  <conditionalFormatting sqref="C40 I40 C66 I66 C92 I92 F122">
    <cfRule type="cellIs" dxfId="3" priority="22" stopIfTrue="1" operator="equal">
      <formula>"UNATTEMPTED"</formula>
    </cfRule>
    <cfRule type="cellIs" dxfId="4" priority="23" stopIfTrue="1" operator="equal">
      <formula>"FAIL"</formula>
    </cfRule>
    <cfRule type="cellIs" dxfId="5" priority="24" stopIfTrue="1" operator="equal">
      <formula>"PASS"</formula>
    </cfRule>
  </conditionalFormatting>
  <dataValidations count="3">
    <dataValidation type="list" allowBlank="1" showErrorMessage="1" sqref="E17 J17 E44 J44 E70 J70 E96 J96">
      <formula1>".1,1,10,100"</formula1>
    </dataValidation>
    <dataValidation type="list" allowBlank="1" showErrorMessage="1" sqref="E18 J18 E45 J45 E71 J71 E97 J97">
      <formula1>"100Hz,3KHz,100Khz,FULL"</formula1>
    </dataValidation>
    <dataValidation type="list" allowBlank="1" showErrorMessage="1" sqref="C40 I40 C66 I66 C92 I92 C120 I120 F122 M94:M122">
      <formula1>"PASS,FAIL,UNATTEMPTED"</formula1>
    </dataValidation>
  </dataValidations>
  <hyperlinks>
    <hyperlink ref="A1" location="Index!A1" display="&lt;&lt;INDEX"/>
    <hyperlink ref="A124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5454545454545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59.7545454545455" style="1" customWidth="1"/>
    <col min="6" max="6" width="18.5" style="1" customWidth="1"/>
    <col min="7" max="7" width="8.75454545454545" style="1" customWidth="1"/>
    <col min="8" max="8" width="2.54545454545455" style="1" customWidth="1"/>
    <col min="9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233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31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6" t="s">
        <v>31</v>
      </c>
      <c r="D5" s="6"/>
      <c r="E5" s="6"/>
      <c r="F5" s="6"/>
      <c r="G5" s="6"/>
      <c r="H5" s="6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236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237</v>
      </c>
      <c r="D12" s="8"/>
      <c r="E12" s="8"/>
      <c r="F12" s="8"/>
      <c r="G12" s="8"/>
      <c r="H12" s="8"/>
      <c r="I12" s="29"/>
      <c r="J12" s="29"/>
      <c r="K12" s="29"/>
    </row>
    <row r="13" ht="108" customHeight="1" spans="2:11">
      <c r="B13" s="12" t="s">
        <v>164</v>
      </c>
      <c r="C13" s="13" t="s">
        <v>238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2:6">
      <c r="B15" s="66"/>
      <c r="C15" s="66"/>
      <c r="D15" s="34" t="s">
        <v>239</v>
      </c>
      <c r="E15" s="35" t="s">
        <v>240</v>
      </c>
      <c r="F15" s="36" t="s">
        <v>180</v>
      </c>
    </row>
    <row r="16" ht="135.95" customHeight="1" spans="2:6">
      <c r="B16" s="66"/>
      <c r="C16" s="66"/>
      <c r="D16" s="37"/>
      <c r="E16" s="38" t="str">
        <f>_xlfn.DISPIMG("ID_86505F2351A246D3BAF4F5D8FD255048",1)</f>
        <v>=DISPIMG("ID_86505F2351A246D3BAF4F5D8FD255048",1)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customWidth="1"/>
    <col min="8" max="8" width="8.18181818181818" style="1" customWidth="1"/>
    <col min="9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34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33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33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241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242</v>
      </c>
      <c r="D12" s="8"/>
      <c r="E12" s="8"/>
      <c r="F12" s="8"/>
      <c r="G12" s="8"/>
      <c r="H12" s="8"/>
      <c r="I12" s="29"/>
      <c r="J12" s="29"/>
      <c r="K12" s="29"/>
    </row>
    <row r="13" ht="108.95" customHeight="1" spans="2:11">
      <c r="B13" s="12" t="s">
        <v>164</v>
      </c>
      <c r="C13" s="13" t="s">
        <v>243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96" customHeight="1" spans="3:6">
      <c r="C16" s="18"/>
      <c r="D16" s="37"/>
      <c r="E16" s="38" t="str">
        <f>_xlfn.DISPIMG("ID_A73FADEF73994847BA0988067C9FF090",1)</f>
        <v>=DISPIMG("ID_A73FADEF73994847BA0988067C9FF090",1)</v>
      </c>
      <c r="F16" s="39" t="s">
        <v>167</v>
      </c>
    </row>
    <row r="17" ht="18" customHeight="1" spans="3:7">
      <c r="C17" s="21"/>
      <c r="D17" s="48"/>
      <c r="E17" s="21"/>
      <c r="F17" s="21"/>
      <c r="G17" s="21"/>
    </row>
    <row r="18" ht="14.65" customHeight="1" spans="4:7">
      <c r="D18" s="65" t="s">
        <v>180</v>
      </c>
      <c r="E18" s="19" t="s">
        <v>167</v>
      </c>
      <c r="F18" s="19"/>
      <c r="G18" s="19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7.38181818181818" style="1" customWidth="1"/>
    <col min="4" max="4" width="13.1272727272727" style="1" customWidth="1"/>
    <col min="5" max="5" width="69.7545454545455" style="1" customWidth="1"/>
    <col min="6" max="6" width="18.5" style="1" customWidth="1"/>
    <col min="7" max="7" width="8.75454545454545" style="1" customWidth="1"/>
    <col min="8" max="8" width="6.27272727272727" style="1" customWidth="1"/>
    <col min="9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36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35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35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36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244</v>
      </c>
      <c r="D12" s="8"/>
      <c r="E12" s="8"/>
      <c r="F12" s="8"/>
      <c r="G12" s="8"/>
      <c r="H12" s="8"/>
      <c r="I12" s="29"/>
      <c r="J12" s="29"/>
      <c r="K12" s="29"/>
    </row>
    <row r="13" ht="139" customHeight="1" spans="2:11">
      <c r="B13" s="12" t="s">
        <v>164</v>
      </c>
      <c r="C13" s="13" t="s">
        <v>245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120.95" customHeight="1" spans="3:6">
      <c r="C16" s="18"/>
      <c r="D16" s="50"/>
      <c r="E16" s="38" t="str">
        <f>_xlfn.DISPIMG("ID_EA26FC03F4E64C6F85204D371C27E2A8",1)</f>
        <v>=DISPIMG("ID_EA26FC03F4E64C6F85204D371C27E2A8",1)</v>
      </c>
      <c r="F16" s="43" t="s">
        <v>167</v>
      </c>
    </row>
    <row r="17" ht="125.1" customHeight="1" spans="3:7">
      <c r="C17" s="21"/>
      <c r="D17" s="52"/>
      <c r="E17" s="38" t="str">
        <f>_xlfn.DISPIMG("ID_623C35EBAB42466297410B738AE4BB87",1)</f>
        <v>=DISPIMG("ID_623C35EBAB42466297410B738AE4BB87",1)</v>
      </c>
      <c r="F17" s="39"/>
      <c r="G17" s="21"/>
    </row>
    <row r="18" ht="18" customHeight="1" spans="3:7">
      <c r="C18" s="21"/>
      <c r="D18" s="21"/>
      <c r="E18" s="21"/>
      <c r="F18" s="21"/>
      <c r="G18" s="21"/>
    </row>
    <row r="19" ht="14.65" customHeight="1" spans="4:7">
      <c r="D19" s="22" t="s">
        <v>180</v>
      </c>
      <c r="E19" s="62" t="s">
        <v>167</v>
      </c>
      <c r="F19" s="63"/>
      <c r="G19" s="64"/>
    </row>
    <row r="20" ht="15" hidden="1" customHeight="1"/>
    <row r="21" ht="13.9" customHeight="1" spans="1:2">
      <c r="A21" s="2" t="s">
        <v>0</v>
      </c>
      <c r="B21" s="3"/>
    </row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</sheetData>
  <sheetProtection selectLockedCells="1" selectUnlockedCells="1"/>
  <mergeCells count="20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9:G19"/>
    <mergeCell ref="A21:B21"/>
    <mergeCell ref="D16:D17"/>
    <mergeCell ref="F16:F17"/>
  </mergeCells>
  <conditionalFormatting sqref="F16 E19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E19 F16:F17">
      <formula1>"PASS,FAIL,UNATTEMPTED"</formula1>
    </dataValidation>
  </dataValidations>
  <hyperlinks>
    <hyperlink ref="A1" location="Index!A1" display="&lt;&lt;INDEX"/>
    <hyperlink ref="A21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246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37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37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246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247</v>
      </c>
      <c r="D12" s="8"/>
      <c r="E12" s="8"/>
      <c r="F12" s="8"/>
      <c r="G12" s="8"/>
      <c r="H12" s="8"/>
      <c r="I12" s="29"/>
      <c r="J12" s="29"/>
      <c r="K12" s="29"/>
    </row>
    <row r="13" ht="95" customHeight="1" spans="2:11">
      <c r="B13" s="12" t="s">
        <v>164</v>
      </c>
      <c r="C13" s="13" t="s">
        <v>248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26.75" spans="3:6">
      <c r="C15" s="14"/>
      <c r="D15" s="34" t="s">
        <v>239</v>
      </c>
      <c r="E15" s="35" t="s">
        <v>240</v>
      </c>
      <c r="F15" s="36" t="s">
        <v>180</v>
      </c>
    </row>
    <row r="16" ht="15.25" spans="3:6">
      <c r="C16" s="18"/>
      <c r="D16" s="37"/>
      <c r="E16" s="38" t="s">
        <v>249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250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39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39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250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251</v>
      </c>
      <c r="D12" s="8"/>
      <c r="E12" s="8"/>
      <c r="F12" s="8"/>
      <c r="G12" s="8"/>
      <c r="H12" s="8"/>
      <c r="I12" s="29"/>
      <c r="J12" s="29"/>
      <c r="K12" s="29"/>
    </row>
    <row r="13" ht="104" customHeight="1" spans="2:11">
      <c r="B13" s="12" t="s">
        <v>164</v>
      </c>
      <c r="C13" s="13" t="s">
        <v>252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92.1" customHeight="1" spans="3:6">
      <c r="C16" s="18"/>
      <c r="D16" s="50"/>
      <c r="E16" s="51" t="str">
        <f>_xlfn.DISPIMG("ID_4B1A2B51068045A99380799A600DE1D0",1)</f>
        <v>=DISPIMG("ID_4B1A2B51068045A99380799A600DE1D0",1)</v>
      </c>
      <c r="F16" s="43" t="s">
        <v>167</v>
      </c>
    </row>
    <row r="17" ht="81.95" customHeight="1" spans="3:7">
      <c r="C17" s="21"/>
      <c r="D17" s="52"/>
      <c r="E17" s="61"/>
      <c r="F17" s="39"/>
      <c r="G17" s="21"/>
    </row>
    <row r="18" ht="14.65" customHeight="1" spans="4:6">
      <c r="D18" s="49"/>
      <c r="E18" s="49"/>
      <c r="F18" s="49"/>
    </row>
    <row r="19" ht="14.65" customHeight="1" spans="4:7">
      <c r="D19" s="22" t="s">
        <v>180</v>
      </c>
      <c r="E19" s="40" t="s">
        <v>167</v>
      </c>
      <c r="F19" s="40"/>
      <c r="G19" s="40"/>
    </row>
    <row r="20" ht="15" hidden="1" customHeight="1"/>
    <row r="21" ht="13.9" customHeight="1" spans="1:2">
      <c r="A21" s="2" t="s">
        <v>0</v>
      </c>
      <c r="B21" s="3"/>
    </row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</sheetData>
  <sheetProtection selectLockedCells="1" selectUnlockedCells="1"/>
  <mergeCells count="20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9:G19"/>
    <mergeCell ref="A21:B21"/>
    <mergeCell ref="D16:D17"/>
    <mergeCell ref="F16:F17"/>
  </mergeCells>
  <conditionalFormatting sqref="F16">
    <cfRule type="cellIs" dxfId="5" priority="3" stopIfTrue="1" operator="equal">
      <formula>"PASS"</formula>
    </cfRule>
    <cfRule type="cellIs" dxfId="4" priority="2" stopIfTrue="1" operator="equal">
      <formula>"FAIL"</formula>
    </cfRule>
    <cfRule type="cellIs" dxfId="3" priority="1" stopIfTrue="1" operator="equal">
      <formula>"UNATTEMPTED"</formula>
    </cfRule>
  </conditionalFormatting>
  <conditionalFormatting sqref="E19">
    <cfRule type="cellIs" dxfId="3" priority="4" stopIfTrue="1" operator="equal">
      <formula>"UNATTEMPTED"</formula>
    </cfRule>
    <cfRule type="cellIs" dxfId="4" priority="5" stopIfTrue="1" operator="equal">
      <formula>"FAIL"</formula>
    </cfRule>
    <cfRule type="cellIs" dxfId="5" priority="6" stopIfTrue="1" operator="equal">
      <formula>"PASS"</formula>
    </cfRule>
  </conditionalFormatting>
  <dataValidations count="1">
    <dataValidation type="list" allowBlank="1" showErrorMessage="1" sqref="D18 E19 F16:F17">
      <formula1>"PASS,FAIL,UNATTEMPTED"</formula1>
    </dataValidation>
  </dataValidations>
  <hyperlinks>
    <hyperlink ref="A1" location="Index!A1" display="&lt;&lt;INDEX"/>
    <hyperlink ref="A21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253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41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41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253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254</v>
      </c>
      <c r="D12" s="8"/>
      <c r="E12" s="8"/>
      <c r="F12" s="8"/>
      <c r="G12" s="8"/>
      <c r="H12" s="8"/>
      <c r="I12" s="29"/>
      <c r="J12" s="29"/>
      <c r="K12" s="29"/>
    </row>
    <row r="13" ht="110" customHeight="1" spans="2:11">
      <c r="B13" s="12" t="s">
        <v>164</v>
      </c>
      <c r="C13" s="13" t="s">
        <v>255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99.95" customHeight="1" spans="3:6">
      <c r="C16" s="18"/>
      <c r="D16" s="50"/>
      <c r="E16" s="38" t="str">
        <f>_xlfn.DISPIMG("ID_8F1594E4AAD24941899BB833EC9D8FB8",1)</f>
        <v>=DISPIMG("ID_8F1594E4AAD24941899BB833EC9D8FB8",1)</v>
      </c>
      <c r="F16" s="43" t="s">
        <v>167</v>
      </c>
    </row>
    <row r="17" ht="72" customHeight="1" spans="3:7">
      <c r="C17" s="21"/>
      <c r="D17" s="52"/>
      <c r="E17" s="38" t="str">
        <f>_xlfn.DISPIMG("ID_A5086C6C0E8B4D93850002E4F166A2C1",1)</f>
        <v>=DISPIMG("ID_A5086C6C0E8B4D93850002E4F166A2C1",1)</v>
      </c>
      <c r="F17" s="39"/>
      <c r="G17" s="21"/>
    </row>
    <row r="18" ht="17.1" customHeight="1" spans="3:7">
      <c r="C18" s="21"/>
      <c r="D18" s="21"/>
      <c r="E18" s="21"/>
      <c r="F18" s="59"/>
      <c r="G18" s="21"/>
    </row>
    <row r="19" ht="14.65" customHeight="1" spans="4:7">
      <c r="D19" s="22" t="s">
        <v>180</v>
      </c>
      <c r="E19" s="40" t="s">
        <v>167</v>
      </c>
      <c r="F19" s="40"/>
      <c r="G19" s="40"/>
    </row>
    <row r="20" ht="15" hidden="1" customHeight="1"/>
    <row r="21" ht="13.9" customHeight="1" spans="1:2">
      <c r="A21" s="2" t="s">
        <v>0</v>
      </c>
      <c r="B21" s="3"/>
    </row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</sheetData>
  <sheetProtection selectLockedCells="1" selectUnlockedCells="1"/>
  <mergeCells count="20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9:G19"/>
    <mergeCell ref="A21:B21"/>
    <mergeCell ref="D16:D17"/>
    <mergeCell ref="F16:F17"/>
  </mergeCells>
  <conditionalFormatting sqref="F16">
    <cfRule type="cellIs" dxfId="5" priority="3" stopIfTrue="1" operator="equal">
      <formula>"PASS"</formula>
    </cfRule>
    <cfRule type="cellIs" dxfId="4" priority="2" stopIfTrue="1" operator="equal">
      <formula>"FAIL"</formula>
    </cfRule>
    <cfRule type="cellIs" dxfId="3" priority="1" stopIfTrue="1" operator="equal">
      <formula>"UNATTEMPTED"</formula>
    </cfRule>
  </conditionalFormatting>
  <conditionalFormatting sqref="E19">
    <cfRule type="cellIs" dxfId="3" priority="4" stopIfTrue="1" operator="equal">
      <formula>"UNATTEMPTED"</formula>
    </cfRule>
    <cfRule type="cellIs" dxfId="4" priority="5" stopIfTrue="1" operator="equal">
      <formula>"FAIL"</formula>
    </cfRule>
    <cfRule type="cellIs" dxfId="5" priority="6" stopIfTrue="1" operator="equal">
      <formula>"PASS"</formula>
    </cfRule>
  </conditionalFormatting>
  <dataValidations count="1">
    <dataValidation type="list" allowBlank="1" showErrorMessage="1" sqref="E19 F16:F18">
      <formula1>"PASS,FAIL,UNATTEMPTED"</formula1>
    </dataValidation>
  </dataValidations>
  <hyperlinks>
    <hyperlink ref="A1" location="Index!A1" display="&lt;&lt;INDEX"/>
    <hyperlink ref="A21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85" zoomScaleNormal="85" workbookViewId="0">
      <selection activeCell="A1" sqref="A1:B1"/>
    </sheetView>
  </sheetViews>
  <sheetFormatPr defaultColWidth="0.5" defaultRowHeight="14.5" zeroHeight="1"/>
  <cols>
    <col min="1" max="1" width="2.75454545454545" style="1" customWidth="1"/>
    <col min="2" max="2" width="17.7545454545455" style="1" customWidth="1"/>
    <col min="3" max="3" width="23.5" style="1" customWidth="1"/>
    <col min="4" max="4" width="47" style="1" customWidth="1"/>
    <col min="5" max="5" width="21.1272727272727" style="1" customWidth="1"/>
    <col min="6" max="6" width="16.1272727272727" style="1" customWidth="1"/>
    <col min="7" max="7" width="15.7545454545455" style="1" customWidth="1"/>
    <col min="8" max="8" width="4" style="1" customWidth="1"/>
    <col min="9" max="255" width="0.5" style="1" hidden="1" customWidth="1"/>
    <col min="256" max="16384" width="0.5" style="1"/>
  </cols>
  <sheetData>
    <row r="1" spans="1:2">
      <c r="A1" s="2" t="s">
        <v>0</v>
      </c>
      <c r="B1" s="3"/>
    </row>
    <row r="2" ht="21.75" spans="2:12">
      <c r="B2" s="4" t="s">
        <v>256</v>
      </c>
      <c r="C2" s="4"/>
      <c r="D2" s="4"/>
      <c r="E2" s="4"/>
      <c r="F2" s="4"/>
      <c r="G2" s="4"/>
      <c r="H2" s="27"/>
      <c r="I2" s="28"/>
      <c r="J2" s="28"/>
      <c r="K2" s="28"/>
      <c r="L2" s="28"/>
    </row>
    <row r="3" ht="16"/>
    <row r="4" spans="2:7">
      <c r="B4" s="5" t="s">
        <v>19</v>
      </c>
      <c r="C4" s="6" t="s">
        <v>43</v>
      </c>
      <c r="D4" s="6"/>
      <c r="E4" s="6"/>
      <c r="F4" s="6"/>
      <c r="G4" s="6"/>
    </row>
    <row r="5" spans="2:7">
      <c r="B5" s="7" t="s">
        <v>154</v>
      </c>
      <c r="C5" s="8" t="s">
        <v>43</v>
      </c>
      <c r="D5" s="8"/>
      <c r="E5" s="8"/>
      <c r="F5" s="8"/>
      <c r="G5" s="8"/>
    </row>
    <row r="6" spans="2:11">
      <c r="B6" s="9" t="s">
        <v>155</v>
      </c>
      <c r="C6" s="10" t="s">
        <v>79</v>
      </c>
      <c r="D6" s="10"/>
      <c r="E6" s="10"/>
      <c r="F6" s="10"/>
      <c r="G6" s="10"/>
      <c r="H6" s="31"/>
      <c r="I6" s="31"/>
      <c r="J6" s="31"/>
      <c r="K6" s="31"/>
    </row>
    <row r="7" spans="2:11">
      <c r="B7" s="9" t="s">
        <v>156</v>
      </c>
      <c r="C7" s="11">
        <v>45894</v>
      </c>
      <c r="D7" s="11"/>
      <c r="E7" s="11"/>
      <c r="F7" s="11"/>
      <c r="G7" s="11"/>
      <c r="H7" s="30"/>
      <c r="I7" s="30"/>
      <c r="J7" s="30"/>
      <c r="K7" s="30"/>
    </row>
    <row r="8" spans="2:11">
      <c r="B8" s="9" t="s">
        <v>157</v>
      </c>
      <c r="C8" s="10" t="s">
        <v>158</v>
      </c>
      <c r="D8" s="10"/>
      <c r="E8" s="10"/>
      <c r="F8" s="10"/>
      <c r="G8" s="10"/>
      <c r="H8" s="30"/>
      <c r="I8" s="30"/>
      <c r="J8" s="30"/>
      <c r="K8" s="30"/>
    </row>
    <row r="9" spans="2:11">
      <c r="B9" s="9" t="s">
        <v>159</v>
      </c>
      <c r="C9" s="10" t="s">
        <v>234</v>
      </c>
      <c r="D9" s="10"/>
      <c r="E9" s="10"/>
      <c r="F9" s="10"/>
      <c r="G9" s="10"/>
      <c r="H9" s="30"/>
      <c r="I9" s="30"/>
      <c r="J9" s="30"/>
      <c r="K9" s="30"/>
    </row>
    <row r="10" spans="2:11">
      <c r="B10" s="9" t="s">
        <v>160</v>
      </c>
      <c r="C10" s="10" t="s">
        <v>235</v>
      </c>
      <c r="D10" s="10"/>
      <c r="E10" s="10"/>
      <c r="F10" s="10"/>
      <c r="G10" s="10"/>
      <c r="H10" s="30"/>
      <c r="I10" s="30"/>
      <c r="J10" s="30"/>
      <c r="K10" s="30"/>
    </row>
    <row r="11" spans="2:7">
      <c r="B11" s="7" t="s">
        <v>161</v>
      </c>
      <c r="C11" s="8" t="s">
        <v>257</v>
      </c>
      <c r="D11" s="8"/>
      <c r="E11" s="8"/>
      <c r="F11" s="8"/>
      <c r="G11" s="8"/>
    </row>
    <row r="12" spans="2:7">
      <c r="B12" s="7" t="s">
        <v>162</v>
      </c>
      <c r="C12" s="8" t="s">
        <v>258</v>
      </c>
      <c r="D12" s="8"/>
      <c r="E12" s="8"/>
      <c r="F12" s="8"/>
      <c r="G12" s="8"/>
    </row>
    <row r="13" ht="168" customHeight="1" spans="2:7">
      <c r="B13" s="12" t="s">
        <v>164</v>
      </c>
      <c r="C13" s="53" t="s">
        <v>259</v>
      </c>
      <c r="D13" s="13"/>
      <c r="E13" s="13"/>
      <c r="F13" s="13"/>
      <c r="G13" s="13"/>
    </row>
    <row r="14" ht="15.25"/>
    <row r="15" ht="26.75" spans="2:5">
      <c r="B15" s="14"/>
      <c r="C15" s="34" t="s">
        <v>239</v>
      </c>
      <c r="D15" s="35" t="s">
        <v>240</v>
      </c>
      <c r="E15" s="36" t="s">
        <v>180</v>
      </c>
    </row>
    <row r="16" ht="91" customHeight="1" spans="2:5">
      <c r="B16" s="18"/>
      <c r="C16" s="55"/>
      <c r="D16" s="55" t="str">
        <f>_xlfn.DISPIMG("ID_61661EA0A74946AD8B2473FC4A162C06",1)</f>
        <v>=DISPIMG("ID_61661EA0A74946AD8B2473FC4A162C06",1)</v>
      </c>
      <c r="E16" s="56" t="s">
        <v>167</v>
      </c>
    </row>
    <row r="17" ht="13" customHeight="1" spans="2:6">
      <c r="B17" s="21"/>
      <c r="C17" s="58"/>
      <c r="D17" s="58"/>
      <c r="E17" s="59"/>
      <c r="F17" s="21"/>
    </row>
    <row r="18" ht="15.25" spans="3:5">
      <c r="C18" s="49"/>
      <c r="D18" s="49"/>
      <c r="E18" s="49"/>
    </row>
    <row r="19" ht="15.25" spans="3:5">
      <c r="C19" s="22" t="s">
        <v>180</v>
      </c>
      <c r="D19" s="60" t="s">
        <v>167</v>
      </c>
      <c r="E19" s="59"/>
    </row>
    <row r="20" spans="2:3">
      <c r="B20" s="2" t="s">
        <v>0</v>
      </c>
      <c r="C20" s="3"/>
    </row>
  </sheetData>
  <sheetProtection selectLockedCells="1" selectUnlockedCells="1"/>
  <mergeCells count="21">
    <mergeCell ref="A1:B1"/>
    <mergeCell ref="B2:G2"/>
    <mergeCell ref="C4:G4"/>
    <mergeCell ref="C5:G5"/>
    <mergeCell ref="C6:G6"/>
    <mergeCell ref="C7:G7"/>
    <mergeCell ref="H7:K7"/>
    <mergeCell ref="C8:G8"/>
    <mergeCell ref="H8:K8"/>
    <mergeCell ref="C9:G9"/>
    <mergeCell ref="H9:K9"/>
    <mergeCell ref="C10:G10"/>
    <mergeCell ref="H10:K10"/>
    <mergeCell ref="C11:G11"/>
    <mergeCell ref="C12:G12"/>
    <mergeCell ref="C13:G13"/>
    <mergeCell ref="D19:E19"/>
    <mergeCell ref="B20:C20"/>
    <mergeCell ref="C16:C17"/>
    <mergeCell ref="D16:D17"/>
    <mergeCell ref="E16:E17"/>
  </mergeCells>
  <conditionalFormatting sqref="E16">
    <cfRule type="cellIs" dxfId="5" priority="3" stopIfTrue="1" operator="equal">
      <formula>"PASS"</formula>
    </cfRule>
    <cfRule type="cellIs" dxfId="4" priority="2" stopIfTrue="1" operator="equal">
      <formula>"FAIL"</formula>
    </cfRule>
    <cfRule type="cellIs" dxfId="3" priority="1" stopIfTrue="1" operator="equal">
      <formula>"UNATTEMPTED"</formula>
    </cfRule>
  </conditionalFormatting>
  <conditionalFormatting sqref="D19">
    <cfRule type="cellIs" dxfId="3" priority="7" stopIfTrue="1" operator="equal">
      <formula>"UNATTEMPTED"</formula>
    </cfRule>
    <cfRule type="cellIs" dxfId="4" priority="8" stopIfTrue="1" operator="equal">
      <formula>"FAIL"</formula>
    </cfRule>
    <cfRule type="cellIs" dxfId="5" priority="9" stopIfTrue="1" operator="equal">
      <formula>"PASS"</formula>
    </cfRule>
  </conditionalFormatting>
  <dataValidations count="1">
    <dataValidation type="list" allowBlank="1" showErrorMessage="1" sqref="C18 D19:E19 E16:E17">
      <formula1>"PASS,FAIL,UNATTEMPTED"</formula1>
    </dataValidation>
  </dataValidations>
  <hyperlinks>
    <hyperlink ref="A1" location="Index!A1" display="&lt;&lt;INDEX"/>
    <hyperlink ref="B20" location="Index!A1" display="&lt;&lt;INDEX"/>
  </hyperlinks>
  <pageMargins left="0.698611111111111" right="0.698611111111111" top="0.75" bottom="0.75" header="0.511805555555556" footer="0.511805555555556"/>
  <pageSetup paperSize="9" orientation="portrait" horizontalDpi="300" verticalDpi="30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85" zoomScaleNormal="85" workbookViewId="0">
      <selection activeCell="A1" sqref="A1:B1"/>
    </sheetView>
  </sheetViews>
  <sheetFormatPr defaultColWidth="0.5" defaultRowHeight="14.5" zeroHeight="1"/>
  <cols>
    <col min="1" max="1" width="2.75454545454545" style="1" customWidth="1"/>
    <col min="2" max="2" width="17.7545454545455" style="1" customWidth="1"/>
    <col min="3" max="3" width="24.3818181818182" style="1" customWidth="1"/>
    <col min="4" max="4" width="41.5" style="1" customWidth="1"/>
    <col min="5" max="5" width="25.3818181818182" style="1" customWidth="1"/>
    <col min="6" max="6" width="16.1272727272727" style="1" customWidth="1"/>
    <col min="7" max="7" width="15.7545454545455" style="1" customWidth="1"/>
    <col min="8" max="8" width="4" style="1" customWidth="1"/>
    <col min="9" max="255" width="0.5" style="1" customWidth="1"/>
    <col min="256" max="16384" width="0.5" style="1"/>
  </cols>
  <sheetData>
    <row r="1" spans="1:2">
      <c r="A1" s="2" t="s">
        <v>0</v>
      </c>
      <c r="B1" s="3"/>
    </row>
    <row r="2" ht="21.75" spans="2:12">
      <c r="B2" s="4" t="s">
        <v>256</v>
      </c>
      <c r="C2" s="4"/>
      <c r="D2" s="4"/>
      <c r="E2" s="4"/>
      <c r="F2" s="4"/>
      <c r="G2" s="4"/>
      <c r="H2" s="27"/>
      <c r="I2" s="28"/>
      <c r="J2" s="28"/>
      <c r="K2" s="28"/>
      <c r="L2" s="28"/>
    </row>
    <row r="3" ht="16"/>
    <row r="4" spans="2:7">
      <c r="B4" s="5" t="s">
        <v>19</v>
      </c>
      <c r="C4" s="6" t="s">
        <v>45</v>
      </c>
      <c r="D4" s="6"/>
      <c r="E4" s="6"/>
      <c r="F4" s="6"/>
      <c r="G4" s="6"/>
    </row>
    <row r="5" spans="2:7">
      <c r="B5" s="7" t="s">
        <v>154</v>
      </c>
      <c r="C5" s="8" t="s">
        <v>45</v>
      </c>
      <c r="D5" s="8"/>
      <c r="E5" s="8"/>
      <c r="F5" s="8"/>
      <c r="G5" s="8"/>
    </row>
    <row r="6" spans="2:11">
      <c r="B6" s="9" t="s">
        <v>155</v>
      </c>
      <c r="C6" s="10" t="s">
        <v>79</v>
      </c>
      <c r="D6" s="10"/>
      <c r="E6" s="10"/>
      <c r="F6" s="10"/>
      <c r="G6" s="10"/>
      <c r="H6" s="31"/>
      <c r="I6" s="31"/>
      <c r="J6" s="31"/>
      <c r="K6" s="31"/>
    </row>
    <row r="7" spans="2:11">
      <c r="B7" s="9" t="s">
        <v>156</v>
      </c>
      <c r="C7" s="11">
        <v>45894</v>
      </c>
      <c r="D7" s="11"/>
      <c r="E7" s="11"/>
      <c r="F7" s="11"/>
      <c r="G7" s="11"/>
      <c r="H7" s="30"/>
      <c r="I7" s="30"/>
      <c r="J7" s="30"/>
      <c r="K7" s="30"/>
    </row>
    <row r="8" spans="2:11">
      <c r="B8" s="9" t="s">
        <v>157</v>
      </c>
      <c r="C8" s="10" t="s">
        <v>158</v>
      </c>
      <c r="D8" s="10"/>
      <c r="E8" s="10"/>
      <c r="F8" s="10"/>
      <c r="G8" s="10"/>
      <c r="H8" s="30"/>
      <c r="I8" s="30"/>
      <c r="J8" s="30"/>
      <c r="K8" s="30"/>
    </row>
    <row r="9" spans="2:11">
      <c r="B9" s="9" t="s">
        <v>159</v>
      </c>
      <c r="C9" s="10" t="s">
        <v>234</v>
      </c>
      <c r="D9" s="10"/>
      <c r="E9" s="10"/>
      <c r="F9" s="10"/>
      <c r="G9" s="10"/>
      <c r="H9" s="30"/>
      <c r="I9" s="30"/>
      <c r="J9" s="30"/>
      <c r="K9" s="30"/>
    </row>
    <row r="10" spans="2:11">
      <c r="B10" s="9" t="s">
        <v>160</v>
      </c>
      <c r="C10" s="10" t="s">
        <v>235</v>
      </c>
      <c r="D10" s="10"/>
      <c r="E10" s="10"/>
      <c r="F10" s="10"/>
      <c r="G10" s="10"/>
      <c r="H10" s="30"/>
      <c r="I10" s="30"/>
      <c r="J10" s="30"/>
      <c r="K10" s="30"/>
    </row>
    <row r="11" spans="2:7">
      <c r="B11" s="7" t="s">
        <v>161</v>
      </c>
      <c r="C11" s="8" t="s">
        <v>260</v>
      </c>
      <c r="D11" s="8"/>
      <c r="E11" s="8"/>
      <c r="F11" s="8"/>
      <c r="G11" s="8"/>
    </row>
    <row r="12" spans="2:7">
      <c r="B12" s="7" t="s">
        <v>162</v>
      </c>
      <c r="C12" s="8" t="s">
        <v>258</v>
      </c>
      <c r="D12" s="8"/>
      <c r="E12" s="8"/>
      <c r="F12" s="8"/>
      <c r="G12" s="8"/>
    </row>
    <row r="13" ht="165" customHeight="1" spans="2:7">
      <c r="B13" s="12" t="s">
        <v>164</v>
      </c>
      <c r="C13" s="53" t="s">
        <v>261</v>
      </c>
      <c r="D13" s="13"/>
      <c r="E13" s="13"/>
      <c r="F13" s="13"/>
      <c r="G13" s="13"/>
    </row>
    <row r="14" ht="15.25"/>
    <row r="15" ht="26.75" spans="3:5">
      <c r="C15" s="34" t="s">
        <v>239</v>
      </c>
      <c r="D15" s="35" t="s">
        <v>240</v>
      </c>
      <c r="E15" s="36" t="s">
        <v>180</v>
      </c>
    </row>
    <row r="16" ht="68" customHeight="1" spans="3:5">
      <c r="C16" s="54"/>
      <c r="D16" s="55" t="str">
        <f>_xlfn.DISPIMG("ID_5B17E7B64BDC4840B1A17D36AF91CDCA",1)</f>
        <v>=DISPIMG("ID_5B17E7B64BDC4840B1A17D36AF91CDCA",1)</v>
      </c>
      <c r="E16" s="56" t="s">
        <v>167</v>
      </c>
    </row>
    <row r="17" ht="47" customHeight="1" spans="3:5">
      <c r="C17" s="57"/>
      <c r="D17" s="58"/>
      <c r="E17" s="59"/>
    </row>
    <row r="18" ht="15.25" spans="3:7">
      <c r="C18" s="21"/>
      <c r="D18" s="21"/>
      <c r="E18" s="21"/>
      <c r="F18" s="21"/>
      <c r="G18" s="21"/>
    </row>
    <row r="19" ht="15.25" spans="3:5">
      <c r="C19" s="22" t="s">
        <v>180</v>
      </c>
      <c r="D19" s="60" t="s">
        <v>167</v>
      </c>
      <c r="E19" s="59"/>
    </row>
    <row r="20" spans="2:3">
      <c r="B20" s="2" t="s">
        <v>0</v>
      </c>
      <c r="C20" s="3"/>
    </row>
  </sheetData>
  <sheetProtection selectLockedCells="1" selectUnlockedCells="1"/>
  <mergeCells count="21">
    <mergeCell ref="A1:B1"/>
    <mergeCell ref="B2:G2"/>
    <mergeCell ref="C4:G4"/>
    <mergeCell ref="C5:G5"/>
    <mergeCell ref="C6:G6"/>
    <mergeCell ref="C7:G7"/>
    <mergeCell ref="H7:K7"/>
    <mergeCell ref="C8:G8"/>
    <mergeCell ref="H8:K8"/>
    <mergeCell ref="C9:G9"/>
    <mergeCell ref="H9:K9"/>
    <mergeCell ref="C10:G10"/>
    <mergeCell ref="H10:K10"/>
    <mergeCell ref="C11:G11"/>
    <mergeCell ref="C12:G12"/>
    <mergeCell ref="C13:G13"/>
    <mergeCell ref="D19:E19"/>
    <mergeCell ref="B20:C20"/>
    <mergeCell ref="C16:C17"/>
    <mergeCell ref="D16:D17"/>
    <mergeCell ref="E16:E17"/>
  </mergeCells>
  <conditionalFormatting sqref="E16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conditionalFormatting sqref="D19">
    <cfRule type="cellIs" dxfId="3" priority="4" stopIfTrue="1" operator="equal">
      <formula>"UNATTEMPTED"</formula>
    </cfRule>
    <cfRule type="cellIs" dxfId="4" priority="5" stopIfTrue="1" operator="equal">
      <formula>"FAIL"</formula>
    </cfRule>
    <cfRule type="cellIs" dxfId="5" priority="6" stopIfTrue="1" operator="equal">
      <formula>"PASS"</formula>
    </cfRule>
  </conditionalFormatting>
  <dataValidations count="1">
    <dataValidation type="list" allowBlank="1" showErrorMessage="1" sqref="D19:E19 E16:E17">
      <formula1>"PASS,FAIL,UNATTEMPTED"</formula1>
    </dataValidation>
  </dataValidations>
  <hyperlinks>
    <hyperlink ref="A1" location="Index!A1" display="&lt;&lt;INDEX"/>
    <hyperlink ref="B20" location="Index!A1" display="&lt;&lt;INDEX"/>
  </hyperlinks>
  <pageMargins left="0.698611111111111" right="0.698611111111111" top="0.75" bottom="0.75" header="0.511805555555556" footer="0.511805555555556"/>
  <pageSetup paperSize="9" orientation="portrait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14.5363636363636" style="1" customWidth="1"/>
    <col min="8" max="10" width="15.7545454545455" style="1" customWidth="1"/>
    <col min="11" max="11" width="2.75454545454545" style="1" customWidth="1"/>
    <col min="12" max="16378" width="8.75454545454545" style="1" hidden="1"/>
    <col min="16379" max="16384" width="0" style="1" hidden="1"/>
  </cols>
  <sheetData>
    <row r="1" ht="13.9" customHeight="1" spans="1:2">
      <c r="A1" s="2" t="s">
        <v>0</v>
      </c>
      <c r="B1" s="3"/>
    </row>
    <row r="2" ht="29.1" customHeight="1" spans="2:15">
      <c r="B2" s="4" t="s">
        <v>262</v>
      </c>
      <c r="C2" s="4"/>
      <c r="D2" s="4"/>
      <c r="E2" s="4"/>
      <c r="F2" s="4"/>
      <c r="G2" s="4"/>
      <c r="H2" s="26"/>
      <c r="I2" s="26"/>
      <c r="J2" s="26"/>
      <c r="K2" s="27"/>
      <c r="L2" s="28"/>
      <c r="M2" s="28"/>
      <c r="N2" s="28"/>
      <c r="O2" s="28"/>
    </row>
    <row r="3" ht="18.95" customHeight="1"/>
    <row r="4" ht="14.45" customHeight="1" spans="2:10">
      <c r="B4" s="5" t="s">
        <v>19</v>
      </c>
      <c r="C4" s="6" t="s">
        <v>47</v>
      </c>
      <c r="D4" s="6"/>
      <c r="E4" s="6"/>
      <c r="F4" s="6"/>
      <c r="G4" s="6"/>
      <c r="H4" s="29"/>
      <c r="I4" s="29"/>
      <c r="J4" s="29"/>
    </row>
    <row r="5" ht="14.45" customHeight="1" spans="2:10">
      <c r="B5" s="7" t="s">
        <v>154</v>
      </c>
      <c r="C5" s="8" t="s">
        <v>47</v>
      </c>
      <c r="D5" s="8"/>
      <c r="E5" s="8"/>
      <c r="F5" s="8"/>
      <c r="G5" s="8"/>
      <c r="H5" s="29"/>
      <c r="I5" s="29"/>
      <c r="J5" s="29"/>
    </row>
    <row r="6" ht="14.45" customHeight="1" spans="2:14">
      <c r="B6" s="9" t="s">
        <v>155</v>
      </c>
      <c r="C6" s="10" t="s">
        <v>79</v>
      </c>
      <c r="D6" s="10"/>
      <c r="E6" s="10"/>
      <c r="F6" s="10"/>
      <c r="G6" s="10"/>
      <c r="H6" s="30"/>
      <c r="I6" s="30"/>
      <c r="J6" s="30"/>
      <c r="K6" s="31"/>
      <c r="L6" s="31"/>
      <c r="M6" s="31"/>
      <c r="N6" s="31"/>
    </row>
    <row r="7" ht="14.45" customHeight="1" spans="2:14">
      <c r="B7" s="9" t="s">
        <v>156</v>
      </c>
      <c r="C7" s="11">
        <v>45894</v>
      </c>
      <c r="D7" s="11"/>
      <c r="E7" s="11"/>
      <c r="F7" s="11"/>
      <c r="G7" s="11"/>
      <c r="H7" s="32"/>
      <c r="I7" s="32"/>
      <c r="J7" s="32"/>
      <c r="K7" s="30"/>
      <c r="L7" s="30"/>
      <c r="M7" s="30"/>
      <c r="N7" s="30"/>
    </row>
    <row r="8" ht="18" customHeight="1" spans="2:14">
      <c r="B8" s="9" t="s">
        <v>157</v>
      </c>
      <c r="C8" s="10" t="s">
        <v>158</v>
      </c>
      <c r="D8" s="10"/>
      <c r="E8" s="10"/>
      <c r="F8" s="10"/>
      <c r="G8" s="10"/>
      <c r="H8" s="30"/>
      <c r="I8" s="30"/>
      <c r="J8" s="30"/>
      <c r="K8" s="30"/>
      <c r="L8" s="30"/>
      <c r="M8" s="30"/>
      <c r="N8" s="30"/>
    </row>
    <row r="9" ht="21" customHeight="1" spans="2:14">
      <c r="B9" s="9" t="s">
        <v>159</v>
      </c>
      <c r="C9" s="10" t="s">
        <v>234</v>
      </c>
      <c r="D9" s="10"/>
      <c r="E9" s="10"/>
      <c r="F9" s="10"/>
      <c r="G9" s="10"/>
      <c r="H9" s="30"/>
      <c r="I9" s="30"/>
      <c r="J9" s="30"/>
      <c r="K9" s="30"/>
      <c r="L9" s="30"/>
      <c r="M9" s="30"/>
      <c r="N9" s="30"/>
    </row>
    <row r="10" ht="15.95" customHeight="1" spans="2:14">
      <c r="B10" s="9" t="s">
        <v>160</v>
      </c>
      <c r="C10" s="10" t="s">
        <v>235</v>
      </c>
      <c r="D10" s="10"/>
      <c r="E10" s="10"/>
      <c r="F10" s="10"/>
      <c r="G10" s="10"/>
      <c r="H10" s="30"/>
      <c r="I10" s="30"/>
      <c r="J10" s="30"/>
      <c r="K10" s="30"/>
      <c r="L10" s="30"/>
      <c r="M10" s="30"/>
      <c r="N10" s="30"/>
    </row>
    <row r="11" ht="17.1" customHeight="1" spans="2:10">
      <c r="B11" s="7" t="s">
        <v>161</v>
      </c>
      <c r="C11" s="8" t="s">
        <v>262</v>
      </c>
      <c r="D11" s="8"/>
      <c r="E11" s="8"/>
      <c r="F11" s="8"/>
      <c r="G11" s="8"/>
      <c r="H11" s="29"/>
      <c r="I11" s="29"/>
      <c r="J11" s="29"/>
    </row>
    <row r="12" ht="18.95" customHeight="1" spans="2:10">
      <c r="B12" s="7" t="s">
        <v>162</v>
      </c>
      <c r="C12" s="8" t="s">
        <v>263</v>
      </c>
      <c r="D12" s="8"/>
      <c r="E12" s="8"/>
      <c r="F12" s="8"/>
      <c r="G12" s="8"/>
      <c r="H12" s="29"/>
      <c r="I12" s="29"/>
      <c r="J12" s="29"/>
    </row>
    <row r="13" ht="167.1" customHeight="1" spans="2:10">
      <c r="B13" s="12" t="s">
        <v>164</v>
      </c>
      <c r="C13" s="13" t="s">
        <v>264</v>
      </c>
      <c r="D13" s="13"/>
      <c r="E13" s="13"/>
      <c r="F13" s="13"/>
      <c r="G13" s="13"/>
      <c r="H13" s="33"/>
      <c r="I13" s="33"/>
      <c r="J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61" customHeight="1" spans="3:6">
      <c r="C16" s="18"/>
      <c r="D16" s="50"/>
      <c r="E16" s="51" t="str">
        <f>_xlfn.DISPIMG("ID_5888C88F69C8473CBD2D75CEB064CFD2",1)</f>
        <v>=DISPIMG("ID_5888C88F69C8473CBD2D75CEB064CFD2",1)</v>
      </c>
      <c r="F16" s="43" t="s">
        <v>167</v>
      </c>
    </row>
    <row r="17" ht="62" customHeight="1" spans="3:6">
      <c r="C17" s="18"/>
      <c r="D17" s="52"/>
      <c r="E17" s="38"/>
      <c r="F17" s="39"/>
    </row>
    <row r="18" ht="18" customHeight="1" spans="3:7">
      <c r="C18" s="21"/>
      <c r="D18" s="21"/>
      <c r="E18" s="21"/>
      <c r="F18" s="21"/>
      <c r="G18" s="21"/>
    </row>
    <row r="19" ht="14.65" customHeight="1" spans="4:7">
      <c r="D19" s="22" t="s">
        <v>180</v>
      </c>
      <c r="E19" s="23" t="s">
        <v>167</v>
      </c>
      <c r="F19" s="24"/>
      <c r="G19" s="25"/>
    </row>
    <row r="20" ht="15" hidden="1" customHeight="1"/>
    <row r="21" ht="13.9" customHeight="1" spans="1:2">
      <c r="A21" s="2" t="s">
        <v>0</v>
      </c>
      <c r="B21" s="3"/>
    </row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</sheetData>
  <sheetProtection selectLockedCells="1" selectUnlockedCells="1"/>
  <mergeCells count="21">
    <mergeCell ref="A1:B1"/>
    <mergeCell ref="B2:G2"/>
    <mergeCell ref="C4:G4"/>
    <mergeCell ref="C5:G5"/>
    <mergeCell ref="C6:G6"/>
    <mergeCell ref="C7:G7"/>
    <mergeCell ref="K7:N7"/>
    <mergeCell ref="C8:G8"/>
    <mergeCell ref="K8:N8"/>
    <mergeCell ref="C9:G9"/>
    <mergeCell ref="K9:N9"/>
    <mergeCell ref="C10:G10"/>
    <mergeCell ref="K10:N10"/>
    <mergeCell ref="C11:G11"/>
    <mergeCell ref="C12:G12"/>
    <mergeCell ref="C13:G13"/>
    <mergeCell ref="E19:G19"/>
    <mergeCell ref="A21:B21"/>
    <mergeCell ref="D16:D17"/>
    <mergeCell ref="E16:E17"/>
    <mergeCell ref="F16:F17"/>
  </mergeCells>
  <conditionalFormatting sqref="F16">
    <cfRule type="cellIs" dxfId="5" priority="3" stopIfTrue="1" operator="equal">
      <formula>"PASS"</formula>
    </cfRule>
    <cfRule type="cellIs" dxfId="4" priority="2" stopIfTrue="1" operator="equal">
      <formula>"FAIL"</formula>
    </cfRule>
    <cfRule type="cellIs" dxfId="3" priority="1" stopIfTrue="1" operator="equal">
      <formula>"UNATTEMPTED"</formula>
    </cfRule>
  </conditionalFormatting>
  <conditionalFormatting sqref="E19">
    <cfRule type="cellIs" dxfId="3" priority="4" stopIfTrue="1" operator="equal">
      <formula>"UNATTEMPTED"</formula>
    </cfRule>
    <cfRule type="cellIs" dxfId="4" priority="5" stopIfTrue="1" operator="equal">
      <formula>"FAIL"</formula>
    </cfRule>
    <cfRule type="cellIs" dxfId="5" priority="6" stopIfTrue="1" operator="equal">
      <formula>"PASS"</formula>
    </cfRule>
  </conditionalFormatting>
  <dataValidations count="1">
    <dataValidation type="list" allowBlank="1" showErrorMessage="1" sqref="E19 F16:F17">
      <formula1>"PASS,FAIL,UNATTEMPTED"</formula1>
    </dataValidation>
  </dataValidations>
  <hyperlinks>
    <hyperlink ref="A1" location="Index!A1" display="&lt;&lt;INDEX"/>
    <hyperlink ref="A21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customWidth="1"/>
    <col min="8" max="8" width="5.45454545454545" style="1" customWidth="1"/>
    <col min="9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265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49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49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266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265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267</v>
      </c>
      <c r="D12" s="8"/>
      <c r="E12" s="8"/>
      <c r="F12" s="8"/>
      <c r="G12" s="8"/>
      <c r="H12" s="8"/>
      <c r="I12" s="29"/>
      <c r="J12" s="29"/>
      <c r="K12" s="29"/>
    </row>
    <row r="13" ht="167.1" customHeight="1" spans="2:11">
      <c r="B13" s="12" t="s">
        <v>164</v>
      </c>
      <c r="C13" s="13" t="s">
        <v>268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118" customHeight="1" spans="3:6">
      <c r="C16" s="18"/>
      <c r="D16" s="37"/>
      <c r="E16" s="38" t="str">
        <f>_xlfn.DISPIMG("ID_DE2ABA55A5404AD6BC72E7FE205E5E6E",1)</f>
        <v>=DISPIMG("ID_DE2ABA55A5404AD6BC72E7FE205E5E6E",1)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zoomScale="85" zoomScaleNormal="85" zoomScaleSheetLayoutView="55" workbookViewId="0">
      <selection activeCell="A1" sqref="A1:B1"/>
    </sheetView>
  </sheetViews>
  <sheetFormatPr defaultColWidth="3" defaultRowHeight="14.5" zeroHeight="1"/>
  <cols>
    <col min="1" max="1" width="2.75454545454545" style="1" customWidth="1"/>
    <col min="2" max="2" width="17.7545454545455" style="1" customWidth="1"/>
    <col min="3" max="3" width="24.5" style="1" customWidth="1"/>
    <col min="4" max="4" width="52.1272727272727" style="1" customWidth="1"/>
    <col min="5" max="5" width="20.1272727272727" style="1" customWidth="1"/>
    <col min="6" max="6" width="15.1272727272727" style="1" customWidth="1"/>
    <col min="7" max="7" width="15.7545454545455" style="1" customWidth="1"/>
    <col min="8" max="8" width="6.5" style="1" customWidth="1"/>
    <col min="9" max="235" width="3" style="1" customWidth="1"/>
    <col min="236" max="236" width="6.12727272727273" style="1" customWidth="1"/>
    <col min="237" max="237" width="6.5" style="1" customWidth="1"/>
    <col min="238" max="238" width="5.25454545454545" style="1" customWidth="1"/>
    <col min="239" max="239" width="5.12727272727273" style="1" customWidth="1"/>
    <col min="240" max="240" width="4" style="1" customWidth="1"/>
    <col min="241" max="241" width="4.75454545454545" style="1" customWidth="1"/>
    <col min="242" max="242" width="4.25454545454545" style="1" customWidth="1"/>
    <col min="243" max="243" width="3" style="1"/>
    <col min="244" max="244" width="3.88181818181818" style="1" customWidth="1"/>
    <col min="245" max="245" width="5" style="1" customWidth="1"/>
    <col min="246" max="246" width="3.25454545454545" style="1" customWidth="1"/>
    <col min="247" max="247" width="4.25454545454545" style="1" customWidth="1"/>
    <col min="248" max="248" width="4" style="1" customWidth="1"/>
    <col min="249" max="249" width="2.25454545454545" style="1" customWidth="1"/>
    <col min="250" max="250" width="4.5" style="1" customWidth="1"/>
    <col min="251" max="16384" width="3" style="1"/>
  </cols>
  <sheetData>
    <row r="1" spans="1:2">
      <c r="A1" s="2" t="s">
        <v>0</v>
      </c>
      <c r="B1" s="3"/>
    </row>
    <row r="2" ht="21.75" spans="2:12">
      <c r="B2" s="4" t="s">
        <v>269</v>
      </c>
      <c r="C2" s="4"/>
      <c r="D2" s="4"/>
      <c r="E2" s="4"/>
      <c r="F2" s="4"/>
      <c r="G2" s="4"/>
      <c r="H2" s="27"/>
      <c r="I2" s="28"/>
      <c r="J2" s="28"/>
      <c r="K2" s="28"/>
      <c r="L2" s="28"/>
    </row>
    <row r="3" ht="16"/>
    <row r="4" spans="2:7">
      <c r="B4" s="5" t="s">
        <v>19</v>
      </c>
      <c r="C4" s="6" t="s">
        <v>51</v>
      </c>
      <c r="D4" s="6"/>
      <c r="E4" s="6"/>
      <c r="F4" s="6"/>
      <c r="G4" s="6"/>
    </row>
    <row r="5" spans="2:7">
      <c r="B5" s="7" t="s">
        <v>154</v>
      </c>
      <c r="C5" s="8" t="s">
        <v>51</v>
      </c>
      <c r="D5" s="8"/>
      <c r="E5" s="8"/>
      <c r="F5" s="8"/>
      <c r="G5" s="8"/>
    </row>
    <row r="6" spans="2:11">
      <c r="B6" s="9" t="s">
        <v>155</v>
      </c>
      <c r="C6" s="10" t="s">
        <v>79</v>
      </c>
      <c r="D6" s="10"/>
      <c r="E6" s="10"/>
      <c r="F6" s="10"/>
      <c r="G6" s="10"/>
      <c r="H6" s="31"/>
      <c r="I6" s="31"/>
      <c r="J6" s="31"/>
      <c r="K6" s="31"/>
    </row>
    <row r="7" spans="2:11">
      <c r="B7" s="9" t="s">
        <v>156</v>
      </c>
      <c r="C7" s="11">
        <v>45894</v>
      </c>
      <c r="D7" s="11"/>
      <c r="E7" s="11"/>
      <c r="F7" s="11"/>
      <c r="G7" s="11"/>
      <c r="H7" s="30"/>
      <c r="I7" s="30"/>
      <c r="J7" s="30"/>
      <c r="K7" s="30"/>
    </row>
    <row r="8" spans="2:11">
      <c r="B8" s="9" t="s">
        <v>157</v>
      </c>
      <c r="C8" s="10" t="s">
        <v>158</v>
      </c>
      <c r="D8" s="10"/>
      <c r="E8" s="10"/>
      <c r="F8" s="10"/>
      <c r="G8" s="10"/>
      <c r="H8" s="30"/>
      <c r="I8" s="30"/>
      <c r="J8" s="30"/>
      <c r="K8" s="30"/>
    </row>
    <row r="9" spans="2:11">
      <c r="B9" s="9" t="s">
        <v>159</v>
      </c>
      <c r="C9" s="10" t="s">
        <v>234</v>
      </c>
      <c r="D9" s="10"/>
      <c r="E9" s="10"/>
      <c r="F9" s="10"/>
      <c r="G9" s="10"/>
      <c r="H9" s="30"/>
      <c r="I9" s="30"/>
      <c r="J9" s="30"/>
      <c r="K9" s="30"/>
    </row>
    <row r="10" spans="2:11">
      <c r="B10" s="9" t="s">
        <v>160</v>
      </c>
      <c r="C10" s="41" t="s">
        <v>235</v>
      </c>
      <c r="D10" s="10"/>
      <c r="E10" s="10"/>
      <c r="F10" s="10"/>
      <c r="G10" s="10"/>
      <c r="H10" s="30"/>
      <c r="I10" s="30"/>
      <c r="J10" s="30"/>
      <c r="K10" s="30"/>
    </row>
    <row r="11" spans="2:7">
      <c r="B11" s="7" t="s">
        <v>161</v>
      </c>
      <c r="C11" s="8" t="s">
        <v>270</v>
      </c>
      <c r="D11" s="8"/>
      <c r="E11" s="8"/>
      <c r="F11" s="8"/>
      <c r="G11" s="8"/>
    </row>
    <row r="12" spans="2:7">
      <c r="B12" s="7" t="s">
        <v>162</v>
      </c>
      <c r="C12" s="8" t="s">
        <v>271</v>
      </c>
      <c r="D12" s="8"/>
      <c r="E12" s="8"/>
      <c r="F12" s="8"/>
      <c r="G12" s="8"/>
    </row>
    <row r="13" ht="155.25" customHeight="1" spans="2:7">
      <c r="B13" s="12" t="s">
        <v>164</v>
      </c>
      <c r="C13" s="13" t="s">
        <v>272</v>
      </c>
      <c r="D13" s="13"/>
      <c r="E13" s="13"/>
      <c r="F13" s="13"/>
      <c r="G13" s="13"/>
    </row>
    <row r="14" ht="15.25"/>
    <row r="15" ht="26.75" spans="3:5">
      <c r="C15" s="15" t="s">
        <v>239</v>
      </c>
      <c r="D15" s="35" t="s">
        <v>240</v>
      </c>
      <c r="E15" s="36" t="s">
        <v>180</v>
      </c>
    </row>
    <row r="16" ht="84.95" customHeight="1" spans="3:5">
      <c r="C16" s="20" t="s">
        <v>273</v>
      </c>
      <c r="D16" s="42" t="str">
        <f>_xlfn.DISPIMG("ID_B055495C3FDC43AD916990FEA161AC12",1)</f>
        <v>=DISPIMG("ID_B055495C3FDC43AD916990FEA161AC12",1)</v>
      </c>
      <c r="E16" s="43" t="s">
        <v>167</v>
      </c>
    </row>
    <row r="17" ht="65.1" customHeight="1" spans="2:6">
      <c r="B17" s="44"/>
      <c r="C17" s="45"/>
      <c r="D17" s="46" t="str">
        <f>_xlfn.DISPIMG("ID_6E23CEE7991247E88E3ACEC285030820",1)</f>
        <v>=DISPIMG("ID_6E23CEE7991247E88E3ACEC285030820",1)</v>
      </c>
      <c r="E17" s="43"/>
      <c r="F17" s="21"/>
    </row>
    <row r="18" ht="86.1" customHeight="1" spans="2:6">
      <c r="B18" s="44"/>
      <c r="C18" s="47"/>
      <c r="D18" s="46" t="str">
        <f>_xlfn.DISPIMG("ID_3158C83935BC49309808493199235372",1)</f>
        <v>=DISPIMG("ID_3158C83935BC49309808493199235372",1)</v>
      </c>
      <c r="E18" s="43"/>
      <c r="F18" s="21"/>
    </row>
    <row r="19" ht="15.25" spans="2:6">
      <c r="B19" s="44"/>
      <c r="C19" s="21"/>
      <c r="D19" s="21"/>
      <c r="E19" s="21"/>
      <c r="F19" s="21"/>
    </row>
    <row r="20" ht="15.2" customHeight="1" spans="3:6">
      <c r="C20" s="22" t="s">
        <v>180</v>
      </c>
      <c r="D20" s="40" t="s">
        <v>167</v>
      </c>
      <c r="E20" s="40"/>
      <c r="F20" s="40"/>
    </row>
    <row r="21" spans="3:6">
      <c r="C21" s="48"/>
      <c r="D21" s="48"/>
      <c r="E21" s="48"/>
      <c r="F21" s="49"/>
    </row>
    <row r="22"/>
    <row r="23" spans="1:2">
      <c r="A23" s="2" t="s">
        <v>0</v>
      </c>
      <c r="B23" s="3"/>
    </row>
  </sheetData>
  <sheetProtection selectLockedCells="1" selectUnlockedCells="1"/>
  <mergeCells count="20">
    <mergeCell ref="A1:B1"/>
    <mergeCell ref="B2:G2"/>
    <mergeCell ref="C4:G4"/>
    <mergeCell ref="C5:G5"/>
    <mergeCell ref="C6:G6"/>
    <mergeCell ref="C7:G7"/>
    <mergeCell ref="H7:K7"/>
    <mergeCell ref="C8:G8"/>
    <mergeCell ref="H8:K8"/>
    <mergeCell ref="C9:G9"/>
    <mergeCell ref="H9:K9"/>
    <mergeCell ref="C10:G10"/>
    <mergeCell ref="H10:K10"/>
    <mergeCell ref="C11:G11"/>
    <mergeCell ref="C12:G12"/>
    <mergeCell ref="C13:G13"/>
    <mergeCell ref="D20:F20"/>
    <mergeCell ref="A23:B23"/>
    <mergeCell ref="C16:C18"/>
    <mergeCell ref="E16:E18"/>
  </mergeCells>
  <conditionalFormatting sqref="E16 D20 F21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D20 F21 E16:E18">
      <formula1>"PASS,FAIL,UNATTEMPTED"</formula1>
    </dataValidation>
  </dataValidations>
  <hyperlinks>
    <hyperlink ref="A1" location="Index!A1" display="&lt;&lt;INDEX"/>
    <hyperlink ref="A23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customWidth="1"/>
    <col min="8" max="8" width="7.26363636363636" style="1" customWidth="1"/>
    <col min="9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274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53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53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275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276</v>
      </c>
      <c r="D12" s="8"/>
      <c r="E12" s="8"/>
      <c r="F12" s="8"/>
      <c r="G12" s="8"/>
      <c r="H12" s="8"/>
      <c r="I12" s="29"/>
      <c r="J12" s="29"/>
      <c r="K12" s="29"/>
    </row>
    <row r="13" ht="167.1" customHeight="1" spans="2:11">
      <c r="B13" s="12" t="s">
        <v>164</v>
      </c>
      <c r="C13" s="13" t="s">
        <v>277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170.1" customHeight="1" spans="3:6">
      <c r="C16" s="18"/>
      <c r="D16" s="37"/>
      <c r="E16" s="38" t="str">
        <f>_xlfn.DISPIMG("ID_CE9C7081A13D489C8D551AC7DBD39CD9",1)</f>
        <v>=DISPIMG("ID_CE9C7081A13D489C8D551AC7DBD39CD9",1)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278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55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55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8.95" customHeight="1" spans="2:11">
      <c r="B11" s="7" t="s">
        <v>161</v>
      </c>
      <c r="C11" s="8" t="s">
        <v>278</v>
      </c>
      <c r="D11" s="8"/>
      <c r="E11" s="8"/>
      <c r="F11" s="8"/>
      <c r="G11" s="8"/>
      <c r="H11" s="8"/>
      <c r="I11" s="29"/>
      <c r="J11" s="29"/>
      <c r="K11" s="29"/>
    </row>
    <row r="12" ht="21.95" customHeight="1" spans="2:11">
      <c r="B12" s="7" t="s">
        <v>162</v>
      </c>
      <c r="C12" s="8" t="s">
        <v>279</v>
      </c>
      <c r="D12" s="8"/>
      <c r="E12" s="8"/>
      <c r="F12" s="8"/>
      <c r="G12" s="8"/>
      <c r="H12" s="8"/>
      <c r="I12" s="29"/>
      <c r="J12" s="29"/>
      <c r="K12" s="29"/>
    </row>
    <row r="13" ht="110" customHeight="1" spans="2:11">
      <c r="B13" s="12" t="s">
        <v>164</v>
      </c>
      <c r="C13" s="13" t="s">
        <v>280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137.1" customHeight="1" spans="3:6">
      <c r="C16" s="18"/>
      <c r="D16" s="37"/>
      <c r="E16" s="38" t="str">
        <f>_xlfn.DISPIMG("ID_5082A422A79F4C50B42816466746A477",1)</f>
        <v>=DISPIMG("ID_5082A422A79F4C50B42816466746A477",1)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0" style="1" hidden="1"/>
    <col min="8" max="11" width="15.7545454545455" style="1" customWidth="1"/>
    <col min="12" max="12" width="2.75454545454545" style="1" customWidth="1"/>
    <col min="13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281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57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57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281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282</v>
      </c>
      <c r="D12" s="8"/>
      <c r="E12" s="8"/>
      <c r="F12" s="8"/>
      <c r="G12" s="8"/>
      <c r="H12" s="8"/>
      <c r="I12" s="29"/>
      <c r="J12" s="29"/>
      <c r="K12" s="29"/>
    </row>
    <row r="13" ht="110" customHeight="1" spans="2:11">
      <c r="B13" s="12" t="s">
        <v>164</v>
      </c>
      <c r="C13" s="13" t="s">
        <v>283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126.95" customHeight="1" spans="3:6">
      <c r="C16" s="18"/>
      <c r="D16" s="37"/>
      <c r="E16" s="38" t="str">
        <f>_xlfn.DISPIMG("ID_BAD2BF8D9BDF4A168BBCDAB9CF077FD7",1)</f>
        <v>=DISPIMG("ID_BAD2BF8D9BDF4A168BBCDAB9CF077FD7",1)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284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59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59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284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285</v>
      </c>
      <c r="D12" s="8"/>
      <c r="E12" s="8"/>
      <c r="F12" s="8"/>
      <c r="G12" s="8"/>
      <c r="H12" s="8"/>
      <c r="I12" s="29"/>
      <c r="J12" s="29"/>
      <c r="K12" s="29"/>
    </row>
    <row r="13" ht="118" customHeight="1" spans="2:11">
      <c r="B13" s="12" t="s">
        <v>164</v>
      </c>
      <c r="C13" s="13" t="s">
        <v>286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147" customHeight="1" spans="3:6">
      <c r="C16" s="18"/>
      <c r="D16" s="37"/>
      <c r="E16" s="38" t="str">
        <f>_xlfn.DISPIMG("ID_6CE15B985E1B40309D2EBD2FAAC7CF69",1)</f>
        <v>=DISPIMG("ID_6CE15B985E1B40309D2EBD2FAAC7CF69",1)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287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61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61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22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22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287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288</v>
      </c>
      <c r="D12" s="8"/>
      <c r="E12" s="8"/>
      <c r="F12" s="8"/>
      <c r="G12" s="8"/>
      <c r="H12" s="8"/>
      <c r="I12" s="29"/>
      <c r="J12" s="29"/>
      <c r="K12" s="29"/>
    </row>
    <row r="13" ht="130" customHeight="1" spans="2:11">
      <c r="B13" s="12" t="s">
        <v>164</v>
      </c>
      <c r="C13" s="13" t="s">
        <v>289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45" customHeight="1" spans="3:6">
      <c r="C16" s="18"/>
      <c r="D16" s="37"/>
      <c r="E16" s="38" t="s">
        <v>290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60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291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63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63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292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293</v>
      </c>
      <c r="D12" s="8"/>
      <c r="E12" s="8"/>
      <c r="F12" s="8"/>
      <c r="G12" s="8"/>
      <c r="H12" s="8"/>
      <c r="I12" s="29"/>
      <c r="J12" s="29"/>
      <c r="K12" s="29"/>
    </row>
    <row r="13" ht="147" customHeight="1" spans="2:11">
      <c r="B13" s="12" t="s">
        <v>164</v>
      </c>
      <c r="C13" s="13" t="s">
        <v>294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107.1" customHeight="1" spans="3:6">
      <c r="C16" s="18"/>
      <c r="D16" s="37"/>
      <c r="E16" s="38" t="str">
        <f>_xlfn.DISPIMG("ID_F23CB39EAE30448CBDFEEA7409904D80",1)</f>
        <v>=DISPIMG("ID_F23CB39EAE30448CBDFEEA7409904D80",1)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295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65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65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296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297</v>
      </c>
      <c r="D12" s="8"/>
      <c r="E12" s="8"/>
      <c r="F12" s="8"/>
      <c r="G12" s="8"/>
      <c r="H12" s="8"/>
      <c r="I12" s="29"/>
      <c r="J12" s="29"/>
      <c r="K12" s="29"/>
    </row>
    <row r="13" ht="112" customHeight="1" spans="2:11">
      <c r="B13" s="12" t="s">
        <v>164</v>
      </c>
      <c r="C13" s="13" t="s">
        <v>298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33" customHeight="1" spans="3:6">
      <c r="C16" s="18"/>
      <c r="D16" s="37"/>
      <c r="E16" s="38" t="s">
        <v>299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8.75454545454545" style="1" hidden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300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67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67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22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22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301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302</v>
      </c>
      <c r="D12" s="8"/>
      <c r="E12" s="8"/>
      <c r="F12" s="8"/>
      <c r="G12" s="8"/>
      <c r="H12" s="8"/>
      <c r="I12" s="29"/>
      <c r="J12" s="29"/>
      <c r="K12" s="29"/>
    </row>
    <row r="13" ht="128" customHeight="1" spans="2:11">
      <c r="B13" s="12" t="s">
        <v>164</v>
      </c>
      <c r="C13" s="13" t="s">
        <v>303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34" t="s">
        <v>239</v>
      </c>
      <c r="E15" s="35" t="s">
        <v>240</v>
      </c>
      <c r="F15" s="36" t="s">
        <v>180</v>
      </c>
    </row>
    <row r="16" ht="33.95" customHeight="1" spans="3:6">
      <c r="C16" s="18"/>
      <c r="D16" s="37"/>
      <c r="E16" s="38" t="s">
        <v>304</v>
      </c>
      <c r="F16" s="39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40" t="s">
        <v>167</v>
      </c>
      <c r="F18" s="40"/>
      <c r="G18" s="40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0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0.909090909090909" style="1" customWidth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0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305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69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69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306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305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307</v>
      </c>
      <c r="D12" s="8"/>
      <c r="E12" s="8"/>
      <c r="F12" s="8"/>
      <c r="G12" s="8"/>
      <c r="H12" s="8"/>
      <c r="I12" s="29"/>
      <c r="J12" s="29"/>
      <c r="K12" s="29"/>
    </row>
    <row r="13" ht="132" customHeight="1" spans="2:11">
      <c r="B13" s="12" t="s">
        <v>164</v>
      </c>
      <c r="C13" s="13" t="s">
        <v>308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15" t="s">
        <v>239</v>
      </c>
      <c r="E15" s="16" t="s">
        <v>240</v>
      </c>
      <c r="F15" s="17" t="s">
        <v>180</v>
      </c>
    </row>
    <row r="16" ht="102.95" customHeight="1" spans="3:6">
      <c r="C16" s="18"/>
      <c r="D16" s="19"/>
      <c r="E16" s="19" t="str">
        <f>_xlfn.DISPIMG("ID_10D7CEE562B5450DA7A232D26C7FA72F",1)</f>
        <v>=DISPIMG("ID_10D7CEE562B5450DA7A232D26C7FA72F",1)</v>
      </c>
      <c r="F16" s="20" t="s">
        <v>167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23" t="s">
        <v>167</v>
      </c>
      <c r="F18" s="24"/>
      <c r="G18" s="25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3" priority="1" stopIfTrue="1" operator="equal">
      <formula>"UNATTEMPTED"</formula>
    </cfRule>
    <cfRule type="cellIs" dxfId="4" priority="2" stopIfTrue="1" operator="equal">
      <formula>"FAIL"</formula>
    </cfRule>
    <cfRule type="cellIs" dxfId="5" priority="3" stopIfTrue="1" operator="equal">
      <formula>"PASS"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8.72727272727273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0.909090909090909" style="1" customWidth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8.72727272727273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72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71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71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309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310</v>
      </c>
      <c r="D12" s="8"/>
      <c r="E12" s="8"/>
      <c r="F12" s="8"/>
      <c r="G12" s="8"/>
      <c r="H12" s="8"/>
      <c r="I12" s="29"/>
      <c r="J12" s="29"/>
      <c r="K12" s="29"/>
    </row>
    <row r="13" ht="164" customHeight="1" spans="2:11">
      <c r="B13" s="12" t="s">
        <v>164</v>
      </c>
      <c r="C13" s="13" t="s">
        <v>311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15" t="s">
        <v>239</v>
      </c>
      <c r="E15" s="16" t="s">
        <v>240</v>
      </c>
      <c r="F15" s="17" t="s">
        <v>180</v>
      </c>
    </row>
    <row r="16" ht="56" customHeight="1" spans="3:6">
      <c r="C16" s="18"/>
      <c r="D16" s="19"/>
      <c r="E16" s="19"/>
      <c r="F16" s="20" t="s">
        <v>203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23" t="s">
        <v>203</v>
      </c>
      <c r="F18" s="24"/>
      <c r="G18" s="25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5" priority="3" stopIfTrue="1" operator="equal">
      <formula>"PASS"</formula>
    </cfRule>
    <cfRule type="cellIs" dxfId="4" priority="2" stopIfTrue="1" operator="equal">
      <formula>"FAIL"</formula>
    </cfRule>
    <cfRule type="cellIs" dxfId="3" priority="1" stopIfTrue="1" operator="equal">
      <formula>"UNATTEMPTED"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showGridLines="0" zoomScale="85" zoomScaleNormal="85" zoomScaleSheetLayoutView="55" workbookViewId="0">
      <selection activeCell="A1" sqref="A1:B1"/>
    </sheetView>
  </sheetViews>
  <sheetFormatPr defaultColWidth="8.72727272727273" defaultRowHeight="14.5" customHeight="1" zeroHeight="1"/>
  <cols>
    <col min="1" max="1" width="2.75454545454545" style="1" customWidth="1"/>
    <col min="2" max="2" width="17.7545454545455" style="1" customWidth="1"/>
    <col min="3" max="3" width="14.2545454545455" style="1" customWidth="1"/>
    <col min="4" max="4" width="21.5" style="1" customWidth="1"/>
    <col min="5" max="5" width="49.2545454545455" style="1" customWidth="1"/>
    <col min="6" max="6" width="18.5" style="1" customWidth="1"/>
    <col min="7" max="7" width="0.909090909090909" style="1" customWidth="1"/>
    <col min="8" max="11" width="15.7545454545455" style="1" customWidth="1"/>
    <col min="12" max="12" width="2.75454545454545" style="1" customWidth="1"/>
    <col min="13" max="16379" width="8.75454545454545" style="1" hidden="1"/>
    <col min="16380" max="16384" width="8.72727272727273" style="1" hidden="1"/>
  </cols>
  <sheetData>
    <row r="1" ht="13.9" customHeight="1" spans="1:2">
      <c r="A1" s="2" t="s">
        <v>0</v>
      </c>
      <c r="B1" s="3"/>
    </row>
    <row r="2" ht="29.1" customHeight="1" spans="2:16">
      <c r="B2" s="4" t="s">
        <v>312</v>
      </c>
      <c r="C2" s="4"/>
      <c r="D2" s="4"/>
      <c r="E2" s="4"/>
      <c r="F2" s="4"/>
      <c r="G2" s="4"/>
      <c r="H2" s="4"/>
      <c r="I2" s="26"/>
      <c r="J2" s="26"/>
      <c r="K2" s="26"/>
      <c r="L2" s="27"/>
      <c r="M2" s="28"/>
      <c r="N2" s="28"/>
      <c r="O2" s="28"/>
      <c r="P2" s="28"/>
    </row>
    <row r="3" ht="18.95" customHeight="1"/>
    <row r="4" ht="14.45" customHeight="1" spans="2:11">
      <c r="B4" s="5" t="s">
        <v>19</v>
      </c>
      <c r="C4" s="6" t="s">
        <v>73</v>
      </c>
      <c r="D4" s="6"/>
      <c r="E4" s="6"/>
      <c r="F4" s="6"/>
      <c r="G4" s="6"/>
      <c r="H4" s="6"/>
      <c r="I4" s="29"/>
      <c r="J4" s="29"/>
      <c r="K4" s="29"/>
    </row>
    <row r="5" ht="14.45" customHeight="1" spans="2:11">
      <c r="B5" s="7" t="s">
        <v>154</v>
      </c>
      <c r="C5" s="8" t="s">
        <v>73</v>
      </c>
      <c r="D5" s="8"/>
      <c r="E5" s="8"/>
      <c r="F5" s="8"/>
      <c r="G5" s="8"/>
      <c r="H5" s="8"/>
      <c r="I5" s="29"/>
      <c r="J5" s="29"/>
      <c r="K5" s="29"/>
    </row>
    <row r="6" ht="14.45" customHeight="1" spans="2:15">
      <c r="B6" s="9" t="s">
        <v>155</v>
      </c>
      <c r="C6" s="10" t="s">
        <v>79</v>
      </c>
      <c r="D6" s="10"/>
      <c r="E6" s="10"/>
      <c r="F6" s="10"/>
      <c r="G6" s="10"/>
      <c r="H6" s="10"/>
      <c r="I6" s="30"/>
      <c r="J6" s="30"/>
      <c r="K6" s="30"/>
      <c r="L6" s="31"/>
      <c r="M6" s="31"/>
      <c r="N6" s="31"/>
      <c r="O6" s="31"/>
    </row>
    <row r="7" ht="14.45" customHeight="1" spans="2:15">
      <c r="B7" s="9" t="s">
        <v>156</v>
      </c>
      <c r="C7" s="11">
        <v>45894</v>
      </c>
      <c r="D7" s="11"/>
      <c r="E7" s="11"/>
      <c r="F7" s="11"/>
      <c r="G7" s="11"/>
      <c r="H7" s="11"/>
      <c r="I7" s="32"/>
      <c r="J7" s="32"/>
      <c r="K7" s="32"/>
      <c r="L7" s="30"/>
      <c r="M7" s="30"/>
      <c r="N7" s="30"/>
      <c r="O7" s="30"/>
    </row>
    <row r="8" ht="18" customHeight="1" spans="2:15">
      <c r="B8" s="9" t="s">
        <v>157</v>
      </c>
      <c r="C8" s="10" t="s">
        <v>158</v>
      </c>
      <c r="D8" s="10"/>
      <c r="E8" s="10"/>
      <c r="F8" s="10"/>
      <c r="G8" s="10"/>
      <c r="H8" s="10"/>
      <c r="I8" s="30"/>
      <c r="J8" s="30"/>
      <c r="K8" s="30"/>
      <c r="L8" s="30"/>
      <c r="M8" s="30"/>
      <c r="N8" s="30"/>
      <c r="O8" s="30"/>
    </row>
    <row r="9" ht="21" customHeight="1" spans="2:15">
      <c r="B9" s="9" t="s">
        <v>159</v>
      </c>
      <c r="C9" s="10" t="s">
        <v>234</v>
      </c>
      <c r="D9" s="10"/>
      <c r="E9" s="10"/>
      <c r="F9" s="10"/>
      <c r="G9" s="10"/>
      <c r="H9" s="10"/>
      <c r="I9" s="30"/>
      <c r="J9" s="30"/>
      <c r="K9" s="30"/>
      <c r="L9" s="30"/>
      <c r="M9" s="30"/>
      <c r="N9" s="30"/>
      <c r="O9" s="30"/>
    </row>
    <row r="10" ht="15.95" customHeight="1" spans="2:15">
      <c r="B10" s="9" t="s">
        <v>160</v>
      </c>
      <c r="C10" s="10" t="s">
        <v>235</v>
      </c>
      <c r="D10" s="10"/>
      <c r="E10" s="10"/>
      <c r="F10" s="10"/>
      <c r="G10" s="10"/>
      <c r="H10" s="10"/>
      <c r="I10" s="30"/>
      <c r="J10" s="30"/>
      <c r="K10" s="30"/>
      <c r="L10" s="30"/>
      <c r="M10" s="30"/>
      <c r="N10" s="30"/>
      <c r="O10" s="30"/>
    </row>
    <row r="11" ht="17.1" customHeight="1" spans="2:11">
      <c r="B11" s="7" t="s">
        <v>161</v>
      </c>
      <c r="C11" s="8" t="s">
        <v>312</v>
      </c>
      <c r="D11" s="8"/>
      <c r="E11" s="8"/>
      <c r="F11" s="8"/>
      <c r="G11" s="8"/>
      <c r="H11" s="8"/>
      <c r="I11" s="29"/>
      <c r="J11" s="29"/>
      <c r="K11" s="29"/>
    </row>
    <row r="12" ht="18.95" customHeight="1" spans="2:11">
      <c r="B12" s="7" t="s">
        <v>162</v>
      </c>
      <c r="C12" s="8" t="s">
        <v>313</v>
      </c>
      <c r="D12" s="8"/>
      <c r="E12" s="8"/>
      <c r="F12" s="8"/>
      <c r="G12" s="8"/>
      <c r="H12" s="8"/>
      <c r="I12" s="29"/>
      <c r="J12" s="29"/>
      <c r="K12" s="29"/>
    </row>
    <row r="13" ht="132" customHeight="1" spans="2:11">
      <c r="B13" s="12" t="s">
        <v>164</v>
      </c>
      <c r="C13" s="13" t="s">
        <v>314</v>
      </c>
      <c r="D13" s="13"/>
      <c r="E13" s="13"/>
      <c r="F13" s="13"/>
      <c r="G13" s="13"/>
      <c r="H13" s="13"/>
      <c r="I13" s="33"/>
      <c r="J13" s="33"/>
      <c r="K13" s="33"/>
    </row>
    <row r="14" ht="33" customHeight="1"/>
    <row r="15" ht="54" customHeight="1" spans="3:6">
      <c r="C15" s="14"/>
      <c r="D15" s="15" t="s">
        <v>239</v>
      </c>
      <c r="E15" s="16" t="s">
        <v>240</v>
      </c>
      <c r="F15" s="17" t="s">
        <v>180</v>
      </c>
    </row>
    <row r="16" ht="52" customHeight="1" spans="3:6">
      <c r="C16" s="18"/>
      <c r="D16" s="19"/>
      <c r="E16" s="19"/>
      <c r="F16" s="20" t="s">
        <v>203</v>
      </c>
    </row>
    <row r="17" ht="18" customHeight="1" spans="3:7">
      <c r="C17" s="21"/>
      <c r="D17" s="21"/>
      <c r="E17" s="21"/>
      <c r="F17" s="21"/>
      <c r="G17" s="21"/>
    </row>
    <row r="18" ht="14.65" customHeight="1" spans="4:7">
      <c r="D18" s="22" t="s">
        <v>180</v>
      </c>
      <c r="E18" s="23" t="s">
        <v>203</v>
      </c>
      <c r="F18" s="24"/>
      <c r="G18" s="25"/>
    </row>
    <row r="19" ht="15" hidden="1" customHeight="1"/>
    <row r="20" ht="13.9" customHeight="1" spans="1:2">
      <c r="A20" s="2" t="s">
        <v>0</v>
      </c>
      <c r="B20" s="3"/>
    </row>
    <row r="21" ht="15" hidden="1" customHeight="1"/>
    <row r="22" ht="15" hidden="1" customHeight="1"/>
    <row r="23" ht="15" hidden="1" customHeight="1"/>
    <row r="24" ht="15" hidden="1" customHeight="1"/>
    <row r="25" ht="15" hidden="1" customHeight="1"/>
    <row r="26" ht="15" hidden="1" customHeight="1"/>
    <row r="27" ht="15" hidden="1" customHeight="1"/>
    <row r="28" ht="15" hidden="1" customHeight="1"/>
    <row r="29" ht="15" hidden="1" customHeight="1"/>
    <row r="30" ht="15" hidden="1" customHeight="1"/>
    <row r="31" ht="15" hidden="1" customHeight="1"/>
    <row r="32" ht="15" hidden="1" customHeight="1"/>
    <row r="33" ht="15" hidden="1" customHeight="1"/>
    <row r="34" ht="15" hidden="1" customHeight="1"/>
    <row r="35" ht="15" hidden="1" customHeight="1"/>
    <row r="36" ht="15" hidden="1" customHeight="1"/>
    <row r="37" ht="15" hidden="1" customHeight="1"/>
    <row r="38" ht="15" hidden="1" customHeight="1"/>
    <row r="39" ht="15" hidden="1" customHeight="1"/>
    <row r="40" ht="15" hidden="1" customHeight="1"/>
    <row r="41" ht="15" hidden="1" customHeight="1"/>
    <row r="42" ht="15" hidden="1" customHeight="1"/>
    <row r="43" ht="15" hidden="1" customHeight="1"/>
    <row r="44" ht="15" hidden="1" customHeight="1"/>
    <row r="45" ht="15" hidden="1" customHeight="1"/>
    <row r="46" ht="15" hidden="1" customHeight="1"/>
    <row r="47" ht="15" hidden="1" customHeight="1"/>
    <row r="48" ht="15" hidden="1" customHeight="1"/>
    <row r="49" ht="15" hidden="1" customHeight="1"/>
    <row r="50" ht="15" hidden="1" customHeight="1"/>
    <row r="51" ht="15" hidden="1" customHeight="1"/>
    <row r="52" ht="15" hidden="1" customHeight="1"/>
    <row r="53" ht="15" hidden="1" customHeight="1"/>
    <row r="54" ht="15" hidden="1" customHeight="1"/>
    <row r="55" ht="15" hidden="1" customHeight="1"/>
    <row r="56" ht="15" hidden="1" customHeight="1"/>
    <row r="57" ht="15" hidden="1" customHeight="1"/>
    <row r="58" ht="15" hidden="1" customHeight="1"/>
    <row r="59" ht="15" hidden="1" customHeight="1"/>
    <row r="60" ht="15" hidden="1" customHeight="1"/>
    <row r="61" ht="15" hidden="1" customHeight="1"/>
    <row r="62" ht="15" hidden="1" customHeight="1"/>
    <row r="63" ht="15" hidden="1" customHeight="1"/>
    <row r="64" ht="15" hidden="1" customHeight="1"/>
    <row r="65" ht="15" hidden="1" customHeight="1"/>
    <row r="66" ht="15" hidden="1" customHeight="1"/>
    <row r="67" ht="15" hidden="1" customHeight="1"/>
    <row r="68" ht="15" hidden="1" customHeight="1"/>
  </sheetData>
  <sheetProtection selectLockedCells="1" selectUnlockedCells="1"/>
  <mergeCells count="18">
    <mergeCell ref="A1:B1"/>
    <mergeCell ref="B2:H2"/>
    <mergeCell ref="C4:H4"/>
    <mergeCell ref="C5:H5"/>
    <mergeCell ref="C6:H6"/>
    <mergeCell ref="C7:H7"/>
    <mergeCell ref="L7:O7"/>
    <mergeCell ref="C8:H8"/>
    <mergeCell ref="L8:O8"/>
    <mergeCell ref="C9:H9"/>
    <mergeCell ref="L9:O9"/>
    <mergeCell ref="C10:H10"/>
    <mergeCell ref="L10:O10"/>
    <mergeCell ref="C11:H11"/>
    <mergeCell ref="C12:H12"/>
    <mergeCell ref="C13:H13"/>
    <mergeCell ref="E18:G18"/>
    <mergeCell ref="A20:B20"/>
  </mergeCells>
  <conditionalFormatting sqref="F16 E18">
    <cfRule type="cellIs" dxfId="5" priority="3" stopIfTrue="1" operator="equal">
      <formula>"PASS"</formula>
    </cfRule>
    <cfRule type="cellIs" dxfId="4" priority="2" stopIfTrue="1" operator="equal">
      <formula>"FAIL"</formula>
    </cfRule>
    <cfRule type="cellIs" dxfId="3" priority="1" stopIfTrue="1" operator="equal">
      <formula>"UNATTEMPTED"</formula>
    </cfRule>
  </conditionalFormatting>
  <dataValidations count="1">
    <dataValidation type="list" allowBlank="1" showErrorMessage="1" sqref="F16 E18">
      <formula1>"PASS,FAIL,UNATTEMPTED"</formula1>
    </dataValidation>
  </dataValidations>
  <hyperlinks>
    <hyperlink ref="A1" location="Index!A1" display="&lt;&lt;INDEX"/>
    <hyperlink ref="A20" location="Index!A1" display="&lt;&lt;INDEX"/>
  </hyperlinks>
  <pageMargins left="0.75" right="0.75" top="1" bottom="1" header="0.511805555555556" footer="0.511805555555556"/>
  <pageSetup paperSize="1" scale="64"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f32f60-3f02-4a93-822e-4d2e6a70524d">
      <Terms xmlns="http://schemas.microsoft.com/office/infopath/2007/PartnerControls"/>
    </lcf76f155ced4ddcb4097134ff3c332f>
    <TaxCatchAll xmlns="199ebc57-5c44-49ad-aa7a-ce06f54e45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420E5115668B47A0903877D3908711" ma:contentTypeVersion="12" ma:contentTypeDescription="Create a new document." ma:contentTypeScope="" ma:versionID="b59210bb45ac0c60696b2ae897ef77e5">
  <xsd:schema xmlns:xsd="http://www.w3.org/2001/XMLSchema" xmlns:xs="http://www.w3.org/2001/XMLSchema" xmlns:p="http://schemas.microsoft.com/office/2006/metadata/properties" xmlns:ns2="fef32f60-3f02-4a93-822e-4d2e6a70524d" xmlns:ns3="199ebc57-5c44-49ad-aa7a-ce06f54e4550" targetNamespace="http://schemas.microsoft.com/office/2006/metadata/properties" ma:root="true" ma:fieldsID="0b62ef99a1da08a8a24cd332d1e828af" ns2:_="" ns3:_="">
    <xsd:import namespace="fef32f60-3f02-4a93-822e-4d2e6a70524d"/>
    <xsd:import namespace="199ebc57-5c44-49ad-aa7a-ce06f54e45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32f60-3f02-4a93-822e-4d2e6a7052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6ba074-cc44-41fd-bca9-f644bc9be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ebc57-5c44-49ad-aa7a-ce06f54e45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28847b-1a1d-4ed9-aee5-16f9903dc209}" ma:internalName="TaxCatchAll" ma:showField="CatchAllData" ma:web="199ebc57-5c44-49ad-aa7a-ce06f54e45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EFBB92-05DD-42E1-824D-DF4E8102DF66}">
  <ds:schemaRefs/>
</ds:datastoreItem>
</file>

<file path=customXml/itemProps2.xml><?xml version="1.0" encoding="utf-8"?>
<ds:datastoreItem xmlns:ds="http://schemas.openxmlformats.org/officeDocument/2006/customXml" ds:itemID="{C776D538-948D-4595-965D-568B47FE1A97}">
  <ds:schemaRefs/>
</ds:datastoreItem>
</file>

<file path=customXml/itemProps3.xml><?xml version="1.0" encoding="utf-8"?>
<ds:datastoreItem xmlns:ds="http://schemas.openxmlformats.org/officeDocument/2006/customXml" ds:itemID="{9498E30F-712F-47CB-84B5-C4288AF93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Title</vt:lpstr>
      <vt:lpstr>ClotQuant2-BD</vt:lpstr>
      <vt:lpstr>Connection</vt:lpstr>
      <vt:lpstr>Index</vt:lpstr>
      <vt:lpstr>Test Setup</vt:lpstr>
      <vt:lpstr>Design History</vt:lpstr>
      <vt:lpstr>Visual Inspection</vt:lpstr>
      <vt:lpstr>Impedance Measurement</vt:lpstr>
      <vt:lpstr>Supply Rails</vt:lpstr>
      <vt:lpstr>Sheet1</vt:lpstr>
      <vt:lpstr>SWD LED CODE FLASH</vt:lpstr>
      <vt:lpstr>Temprature Sensor</vt:lpstr>
      <vt:lpstr>Display Test</vt:lpstr>
      <vt:lpstr>Pipette</vt:lpstr>
      <vt:lpstr>Wifi module </vt:lpstr>
      <vt:lpstr>BLE</vt:lpstr>
      <vt:lpstr>USB OTG1 Test</vt:lpstr>
      <vt:lpstr>USB OTG2 Test</vt:lpstr>
      <vt:lpstr>RFID</vt:lpstr>
      <vt:lpstr>Printer</vt:lpstr>
      <vt:lpstr>Ethernet</vt:lpstr>
      <vt:lpstr>Heater </vt:lpstr>
      <vt:lpstr>SDRAM</vt:lpstr>
      <vt:lpstr>QSPI Flash</vt:lpstr>
      <vt:lpstr>ADC</vt:lpstr>
      <vt:lpstr>IR LED test </vt:lpstr>
      <vt:lpstr>RS232</vt:lpstr>
      <vt:lpstr>BUZZER</vt:lpstr>
      <vt:lpstr>FAN</vt:lpstr>
      <vt:lpstr>RTC</vt:lpstr>
      <vt:lpstr>Encryption IC</vt:lpstr>
      <vt:lpstr>J11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Agiliad</dc:creator>
  <cp:lastModifiedBy>WPS_1689660263</cp:lastModifiedBy>
  <cp:revision>8</cp:revision>
  <dcterms:created xsi:type="dcterms:W3CDTF">2012-04-05T03:00:00Z</dcterms:created>
  <dcterms:modified xsi:type="dcterms:W3CDTF">2025-09-06T07:47:40Z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7D7AC38C8C19469EBEAE42D839445A88_13</vt:lpwstr>
  </property>
  <property fmtid="{D5CDD505-2E9C-101B-9397-08002B2CF9AE}" pid="3" name="KSOProductBuildVer">
    <vt:lpwstr>1033-12.2.0.22549</vt:lpwstr>
  </property>
  <property fmtid="{D5CDD505-2E9C-101B-9397-08002B2CF9AE}" pid="4" name="ContentTypeId">
    <vt:lpwstr>0x01010086420E5115668B47A0903877D3908711</vt:lpwstr>
  </property>
  <property fmtid="{D5CDD505-2E9C-101B-9397-08002B2CF9AE}" pid="5" name="MediaServiceImageTags">
    <vt:lpwstr/>
  </property>
</Properties>
</file>