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Sheet1" sheetId="1" r:id="rId1"/>
    <sheet name="Sheet2" sheetId="2" r:id="rId2"/>
    <sheet name="Sheet3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<sst xmlns="http://schemas.openxmlformats.org/spreadsheetml/2006/main" count="68" uniqueCount="41">
  <si>
    <t>Issue Date</t>
  </si>
  <si>
    <t>Settlement Date</t>
  </si>
  <si>
    <t>Face Value</t>
  </si>
  <si>
    <t>Matruity Date</t>
  </si>
  <si>
    <t xml:space="preserve">Coupon RATE </t>
  </si>
  <si>
    <t>Yield</t>
  </si>
  <si>
    <t>Day Convention</t>
  </si>
  <si>
    <t>E30/360</t>
  </si>
  <si>
    <t>Coupon Frequency</t>
  </si>
  <si>
    <t>Cashflow</t>
  </si>
  <si>
    <t>Date</t>
  </si>
  <si>
    <t>Year fraction</t>
  </si>
  <si>
    <t>1/Discounting factor</t>
  </si>
  <si>
    <t>PV</t>
  </si>
  <si>
    <t>Year_prime</t>
  </si>
  <si>
    <t>semi-ann frac</t>
  </si>
  <si>
    <t>Dirty</t>
  </si>
  <si>
    <t>AI</t>
  </si>
  <si>
    <t>CLEAN</t>
  </si>
  <si>
    <t>YEARFRAC --NUMERATOR</t>
  </si>
  <si>
    <t>Issue date</t>
  </si>
  <si>
    <t xml:space="preserve">Face Value </t>
  </si>
  <si>
    <t>Maturity date</t>
  </si>
  <si>
    <t xml:space="preserve">Coupon rate </t>
  </si>
  <si>
    <t xml:space="preserve">Yield </t>
  </si>
  <si>
    <t>Bond price</t>
  </si>
  <si>
    <t>Coupon frequency</t>
  </si>
  <si>
    <t>Discounting factor annual</t>
  </si>
  <si>
    <t>Discounting rate</t>
  </si>
  <si>
    <t>Discounting factor semi-annual</t>
  </si>
  <si>
    <t xml:space="preserve">Date </t>
  </si>
  <si>
    <t xml:space="preserve">Year Fraction </t>
  </si>
  <si>
    <t>Discounting factor</t>
  </si>
  <si>
    <t>PV of cash</t>
  </si>
  <si>
    <t>semi annual fraction</t>
  </si>
  <si>
    <t>Dirty Price</t>
  </si>
  <si>
    <t>Accruded Interest</t>
  </si>
  <si>
    <t>Clean Price</t>
  </si>
  <si>
    <t>Today's date</t>
  </si>
  <si>
    <t>Year frac</t>
  </si>
  <si>
    <t>Yield_predicted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</si>
</sst>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dd/mm/yyyy"/>
    <numFmt numFmtId="181" formatCode="0.000%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8">
    <xf numFmtId="0" fontId="0" fillId="0" borderId="0" xfId="0"/>
    <xf numFmtId="180" fontId="0" fillId="0" borderId="0" xfId="0" applyNumberFormat="1"/>
    <xf numFmtId="10" fontId="0" fillId="0" borderId="0" xfId="0" applyNumberFormat="1"/>
    <xf numFmtId="18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40" zoomScaleNormal="140" topLeftCell="A11" workbookViewId="0">
      <selection activeCell="D14" sqref="D14"/>
    </sheetView>
  </sheetViews>
  <sheetFormatPr defaultColWidth="9" defaultRowHeight="14.4" outlineLevelCol="7"/>
  <cols>
    <col min="1" max="1" width="14" customWidth="1"/>
    <col min="2" max="2" width="11.6666666666667" customWidth="1"/>
    <col min="4" max="4" width="16.4444444444444" customWidth="1"/>
    <col min="6" max="6" width="11.1111111111111" customWidth="1"/>
    <col min="7" max="7" width="12.3333333333333" customWidth="1"/>
    <col min="8" max="8" width="12.8888888888889"/>
  </cols>
  <sheetData>
    <row r="1" spans="1:4">
      <c r="A1" t="s">
        <v>0</v>
      </c>
      <c r="B1" s="1">
        <v>44927</v>
      </c>
      <c r="D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 s="1">
        <v>45658</v>
      </c>
    </row>
    <row r="4" spans="1:2">
      <c r="A4" t="s">
        <v>4</v>
      </c>
      <c r="B4" s="7">
        <v>0.06</v>
      </c>
    </row>
    <row r="5" spans="1:5">
      <c r="A5" t="s">
        <v>5</v>
      </c>
      <c r="B5" s="7">
        <v>0.08</v>
      </c>
      <c r="D5">
        <f>(1+B5/2)^2</f>
        <v>1.0816</v>
      </c>
      <c r="E5">
        <f>D5-1</f>
        <v>0.0816000000000001</v>
      </c>
    </row>
    <row r="6" spans="1:2">
      <c r="A6" t="s">
        <v>6</v>
      </c>
      <c r="B6" t="s">
        <v>7</v>
      </c>
    </row>
    <row r="8" spans="1:3">
      <c r="A8" t="s">
        <v>8</v>
      </c>
      <c r="C8">
        <v>2</v>
      </c>
    </row>
    <row r="10" s="6" customFormat="1" spans="1:1">
      <c r="A10" s="6" t="s">
        <v>9</v>
      </c>
    </row>
    <row r="13" spans="1:8">
      <c r="A13" t="s">
        <v>10</v>
      </c>
      <c r="B13" t="s">
        <v>11</v>
      </c>
      <c r="C13" t="s">
        <v>9</v>
      </c>
      <c r="D13" t="s">
        <v>12</v>
      </c>
      <c r="E13" t="s">
        <v>13</v>
      </c>
      <c r="F13" t="s">
        <v>14</v>
      </c>
      <c r="G13" t="s">
        <v>15</v>
      </c>
      <c r="H13" t="s">
        <v>5</v>
      </c>
    </row>
    <row r="14" spans="1:8">
      <c r="A14" s="1">
        <f>DATE(2023,1,1)</f>
        <v>44927</v>
      </c>
      <c r="C14">
        <f>-E21</f>
        <v>-102.449859070399</v>
      </c>
      <c r="D14">
        <f>(1+H14/$C$8)^G14</f>
        <v>1</v>
      </c>
      <c r="H14">
        <v>0.0470223516648959</v>
      </c>
    </row>
    <row r="15" spans="1:8">
      <c r="A15" s="1">
        <f>EDATE(A14,6)</f>
        <v>45108</v>
      </c>
      <c r="B15">
        <f>YEARFRAC($A$14,A15,4)</f>
        <v>0.5</v>
      </c>
      <c r="C15">
        <f>$B$2*$B$4*F15</f>
        <v>3</v>
      </c>
      <c r="D15">
        <f t="shared" ref="D15:D19" si="0">(1+H15/$C$8)^G15</f>
        <v>1.02351117583245</v>
      </c>
      <c r="E15">
        <f>C15/D15</f>
        <v>2.93108670509633</v>
      </c>
      <c r="F15">
        <f>B15-B14</f>
        <v>0.5</v>
      </c>
      <c r="G15">
        <f>2*B15</f>
        <v>1</v>
      </c>
      <c r="H15">
        <f>H14</f>
        <v>0.0470223516648959</v>
      </c>
    </row>
    <row r="16" spans="1:8">
      <c r="A16" s="1">
        <f>EDATE(A15,6)</f>
        <v>45292</v>
      </c>
      <c r="B16">
        <f t="shared" ref="B16:B18" si="1">YEARFRAC($A$14,A16,4)</f>
        <v>1</v>
      </c>
      <c r="C16">
        <f t="shared" ref="C16:C18" si="2">$B$2*$B$4*F16</f>
        <v>3</v>
      </c>
      <c r="D16">
        <f t="shared" si="0"/>
        <v>1.04757512705392</v>
      </c>
      <c r="E16">
        <f t="shared" ref="E16:E19" si="3">C16/D16</f>
        <v>2.86375642426415</v>
      </c>
      <c r="F16">
        <f t="shared" ref="F16:F18" si="4">B16-B15</f>
        <v>0.5</v>
      </c>
      <c r="G16">
        <f t="shared" ref="G16:G19" si="5">2*B16</f>
        <v>2</v>
      </c>
      <c r="H16">
        <f>H14</f>
        <v>0.0470223516648959</v>
      </c>
    </row>
    <row r="17" spans="1:8">
      <c r="A17" s="1">
        <f>EDATE(A16,6)</f>
        <v>45474</v>
      </c>
      <c r="B17">
        <f t="shared" si="1"/>
        <v>1.5</v>
      </c>
      <c r="C17">
        <f t="shared" si="2"/>
        <v>3</v>
      </c>
      <c r="D17">
        <f t="shared" si="0"/>
        <v>1.07220485006378</v>
      </c>
      <c r="E17">
        <f t="shared" si="3"/>
        <v>2.79797279393162</v>
      </c>
      <c r="F17">
        <f t="shared" si="4"/>
        <v>0.5</v>
      </c>
      <c r="G17">
        <f t="shared" si="5"/>
        <v>3</v>
      </c>
      <c r="H17">
        <f>H14</f>
        <v>0.0470223516648959</v>
      </c>
    </row>
    <row r="18" spans="1:8">
      <c r="A18" s="1">
        <f>EDATE(A17,6)</f>
        <v>45658</v>
      </c>
      <c r="B18">
        <f t="shared" si="1"/>
        <v>2</v>
      </c>
      <c r="C18">
        <f t="shared" si="2"/>
        <v>3</v>
      </c>
      <c r="D18">
        <f t="shared" si="0"/>
        <v>1.09741364682204</v>
      </c>
      <c r="E18">
        <f t="shared" si="3"/>
        <v>2.73370028583807</v>
      </c>
      <c r="F18">
        <f t="shared" si="4"/>
        <v>0.5</v>
      </c>
      <c r="G18">
        <f t="shared" si="5"/>
        <v>4</v>
      </c>
      <c r="H18">
        <f>H14</f>
        <v>0.0470223516648959</v>
      </c>
    </row>
    <row r="19" spans="1:8">
      <c r="A19" s="1">
        <v>45658</v>
      </c>
      <c r="B19">
        <v>2</v>
      </c>
      <c r="C19">
        <v>100</v>
      </c>
      <c r="D19">
        <f t="shared" si="0"/>
        <v>1.09741364682204</v>
      </c>
      <c r="E19">
        <f t="shared" si="3"/>
        <v>91.1233428612689</v>
      </c>
      <c r="F19">
        <v>0.5</v>
      </c>
      <c r="G19">
        <f t="shared" si="5"/>
        <v>4</v>
      </c>
      <c r="H19">
        <f>H14</f>
        <v>0.0470223516648959</v>
      </c>
    </row>
    <row r="20" spans="1:1">
      <c r="A20" s="1"/>
    </row>
    <row r="21" spans="1:5">
      <c r="A21" s="1"/>
      <c r="D21" t="s">
        <v>16</v>
      </c>
      <c r="E21">
        <f>SUM(E14:E19)</f>
        <v>102.449859070399</v>
      </c>
    </row>
    <row r="22" spans="2:5">
      <c r="B22">
        <f>XIRR(C14:C19,A14:A19)</f>
        <v>0.0475153426940478</v>
      </c>
      <c r="D22" t="s">
        <v>17</v>
      </c>
      <c r="E22">
        <f>B28</f>
        <v>2.45</v>
      </c>
    </row>
    <row r="23" spans="4:5">
      <c r="D23" t="s">
        <v>18</v>
      </c>
      <c r="E23">
        <f>E21-E22</f>
        <v>99.9998590703991</v>
      </c>
    </row>
    <row r="26" spans="1:3">
      <c r="A26" s="1">
        <v>45074</v>
      </c>
      <c r="B26">
        <f>YEARFRAC(A14,A26,4)</f>
        <v>0.408333333333333</v>
      </c>
      <c r="C26" t="s">
        <v>19</v>
      </c>
    </row>
    <row r="28" spans="1:2">
      <c r="A28" t="s">
        <v>17</v>
      </c>
      <c r="B28">
        <f>C15*B26/B15</f>
        <v>2.45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selection activeCell="E19" sqref="E19"/>
    </sheetView>
  </sheetViews>
  <sheetFormatPr defaultColWidth="8.88888888888889" defaultRowHeight="14.4" outlineLevelCol="6"/>
  <cols>
    <col min="1" max="1" width="17.4444444444444" customWidth="1"/>
    <col min="2" max="2" width="13.2222222222222" customWidth="1"/>
    <col min="3" max="3" width="9.22222222222222" customWidth="1"/>
    <col min="4" max="4" width="29" customWidth="1"/>
    <col min="5" max="5" width="12.8888888888889"/>
    <col min="6" max="6" width="19.2222222222222" customWidth="1"/>
    <col min="7" max="7" width="12.8888888888889"/>
  </cols>
  <sheetData>
    <row r="1" spans="1:2">
      <c r="A1" t="s">
        <v>20</v>
      </c>
      <c r="B1" s="1">
        <v>44669</v>
      </c>
    </row>
    <row r="2" spans="1:2">
      <c r="A2" t="s">
        <v>21</v>
      </c>
      <c r="B2">
        <v>100</v>
      </c>
    </row>
    <row r="3" spans="1:2">
      <c r="A3" t="s">
        <v>22</v>
      </c>
      <c r="B3" s="1">
        <v>47226</v>
      </c>
    </row>
    <row r="4" spans="1:2">
      <c r="A4" t="s">
        <v>23</v>
      </c>
      <c r="B4" s="2">
        <v>0.071</v>
      </c>
    </row>
    <row r="5" spans="1:5">
      <c r="A5" t="s">
        <v>24</v>
      </c>
      <c r="B5" s="3">
        <v>0.06963</v>
      </c>
      <c r="D5" t="s">
        <v>25</v>
      </c>
      <c r="E5" s="5">
        <f>B4*B2*((1-(1+B5)^(-14))/B5)+(B2/(1+B5)^14)</f>
        <v>101.20079213319</v>
      </c>
    </row>
    <row r="7" spans="1:2">
      <c r="A7" t="s">
        <v>26</v>
      </c>
      <c r="B7">
        <v>2</v>
      </c>
    </row>
    <row r="8" spans="1:5">
      <c r="A8" t="s">
        <v>27</v>
      </c>
      <c r="B8">
        <f>(1+B5/2)^2</f>
        <v>1.070842084225</v>
      </c>
      <c r="D8" t="s">
        <v>28</v>
      </c>
      <c r="E8">
        <f>B8-1</f>
        <v>0.0708420842250002</v>
      </c>
    </row>
    <row r="9" spans="1:5">
      <c r="A9" t="s">
        <v>29</v>
      </c>
      <c r="B9">
        <f>(1+E8/2)</f>
        <v>1.0354210421125</v>
      </c>
      <c r="D9" t="s">
        <v>29</v>
      </c>
      <c r="E9">
        <f>B9-1</f>
        <v>0.0354210421125001</v>
      </c>
    </row>
    <row r="11" spans="1:7">
      <c r="A11" t="s">
        <v>30</v>
      </c>
      <c r="B11" t="s">
        <v>31</v>
      </c>
      <c r="C11" t="s">
        <v>9</v>
      </c>
      <c r="D11" t="s">
        <v>32</v>
      </c>
      <c r="E11" t="s">
        <v>33</v>
      </c>
      <c r="F11" t="s">
        <v>34</v>
      </c>
      <c r="G11" t="s">
        <v>5</v>
      </c>
    </row>
    <row r="12" spans="1:7">
      <c r="A12" s="1">
        <v>44669</v>
      </c>
      <c r="C12" s="4">
        <f>-E28</f>
        <v>-100.085983083069</v>
      </c>
      <c r="G12">
        <f>E9</f>
        <v>0.0354210421125001</v>
      </c>
    </row>
    <row r="13" spans="1:7">
      <c r="A13" s="1">
        <f>EDATE(A12,6)</f>
        <v>44852</v>
      </c>
      <c r="B13">
        <f>YEARFRAC(A12,A13,4)</f>
        <v>0.5</v>
      </c>
      <c r="C13">
        <f>B$2*B13*B$4</f>
        <v>3.55</v>
      </c>
      <c r="D13">
        <f>(1+G13)^F13</f>
        <v>1.0354210421125</v>
      </c>
      <c r="E13">
        <f>C13/D13</f>
        <v>3.42855694023484</v>
      </c>
      <c r="F13">
        <v>1</v>
      </c>
      <c r="G13">
        <f>G12</f>
        <v>0.0354210421125001</v>
      </c>
    </row>
    <row r="14" spans="1:7">
      <c r="A14" s="1">
        <f t="shared" ref="A14:A24" si="0">EDATE(A13,6)</f>
        <v>45034</v>
      </c>
      <c r="B14">
        <f t="shared" ref="B14:B25" si="1">YEARFRAC(A13,A14,4)</f>
        <v>0.5</v>
      </c>
      <c r="C14">
        <f t="shared" ref="C14:C25" si="2">B$2*B14*B$4</f>
        <v>3.55</v>
      </c>
      <c r="D14">
        <f t="shared" ref="D14:D26" si="3">(1+G14)^F14</f>
        <v>1.07209673444934</v>
      </c>
      <c r="E14">
        <f t="shared" ref="E14:E26" si="4">C14/D14</f>
        <v>3.31126836406548</v>
      </c>
      <c r="F14">
        <v>2</v>
      </c>
      <c r="G14">
        <f t="shared" ref="G14:G26" si="5">G13</f>
        <v>0.0354210421125001</v>
      </c>
    </row>
    <row r="15" spans="1:7">
      <c r="A15" s="1">
        <f t="shared" si="0"/>
        <v>45217</v>
      </c>
      <c r="B15">
        <f t="shared" si="1"/>
        <v>0.5</v>
      </c>
      <c r="C15">
        <f t="shared" si="2"/>
        <v>3.55</v>
      </c>
      <c r="D15">
        <f t="shared" si="3"/>
        <v>1.11007151802894</v>
      </c>
      <c r="E15">
        <f t="shared" si="4"/>
        <v>3.19799214946388</v>
      </c>
      <c r="F15">
        <v>3</v>
      </c>
      <c r="G15">
        <f t="shared" si="5"/>
        <v>0.0354210421125001</v>
      </c>
    </row>
    <row r="16" spans="1:7">
      <c r="A16" s="1">
        <f t="shared" si="0"/>
        <v>45400</v>
      </c>
      <c r="B16">
        <f t="shared" si="1"/>
        <v>0.5</v>
      </c>
      <c r="C16">
        <f t="shared" si="2"/>
        <v>3.55</v>
      </c>
      <c r="D16">
        <f t="shared" si="3"/>
        <v>1.14939140801693</v>
      </c>
      <c r="E16">
        <f t="shared" si="4"/>
        <v>3.08859103629885</v>
      </c>
      <c r="F16">
        <v>4</v>
      </c>
      <c r="G16">
        <f t="shared" si="5"/>
        <v>0.0354210421125001</v>
      </c>
    </row>
    <row r="17" spans="1:7">
      <c r="A17" s="1">
        <f t="shared" si="0"/>
        <v>45583</v>
      </c>
      <c r="B17">
        <f t="shared" si="1"/>
        <v>0.5</v>
      </c>
      <c r="C17">
        <f t="shared" si="2"/>
        <v>3.55</v>
      </c>
      <c r="D17">
        <f t="shared" si="3"/>
        <v>1.19010404948404</v>
      </c>
      <c r="E17">
        <f t="shared" si="4"/>
        <v>2.98293246001395</v>
      </c>
      <c r="F17">
        <v>5</v>
      </c>
      <c r="G17">
        <f t="shared" si="5"/>
        <v>0.0354210421125001</v>
      </c>
    </row>
    <row r="18" spans="1:7">
      <c r="A18" s="1">
        <f t="shared" si="0"/>
        <v>45765</v>
      </c>
      <c r="B18">
        <f t="shared" si="1"/>
        <v>0.5</v>
      </c>
      <c r="C18">
        <f t="shared" si="2"/>
        <v>3.55</v>
      </c>
      <c r="D18">
        <f t="shared" si="3"/>
        <v>1.23225877513907</v>
      </c>
      <c r="E18">
        <f t="shared" si="4"/>
        <v>2.8808883909951</v>
      </c>
      <c r="F18">
        <v>6</v>
      </c>
      <c r="G18">
        <f t="shared" si="5"/>
        <v>0.0354210421125001</v>
      </c>
    </row>
    <row r="19" spans="1:7">
      <c r="A19" s="1">
        <f t="shared" si="0"/>
        <v>45948</v>
      </c>
      <c r="B19">
        <f t="shared" si="1"/>
        <v>0.5</v>
      </c>
      <c r="C19">
        <f t="shared" si="2"/>
        <v>3.55</v>
      </c>
      <c r="D19">
        <f t="shared" si="3"/>
        <v>1.27590666510677</v>
      </c>
      <c r="E19">
        <f t="shared" si="4"/>
        <v>2.7823351794333</v>
      </c>
      <c r="F19">
        <v>7</v>
      </c>
      <c r="G19">
        <f t="shared" si="5"/>
        <v>0.0354210421125001</v>
      </c>
    </row>
    <row r="20" spans="1:7">
      <c r="A20" s="1">
        <f t="shared" si="0"/>
        <v>46130</v>
      </c>
      <c r="B20">
        <f t="shared" si="1"/>
        <v>0.5</v>
      </c>
      <c r="C20">
        <f t="shared" si="2"/>
        <v>3.55</v>
      </c>
      <c r="D20">
        <f t="shared" si="3"/>
        <v>1.32110060882314</v>
      </c>
      <c r="E20">
        <f t="shared" si="4"/>
        <v>2.68715340549453</v>
      </c>
      <c r="F20">
        <v>8</v>
      </c>
      <c r="G20">
        <f t="shared" si="5"/>
        <v>0.0354210421125001</v>
      </c>
    </row>
    <row r="21" spans="1:7">
      <c r="A21" s="1">
        <f t="shared" si="0"/>
        <v>46313</v>
      </c>
      <c r="B21">
        <f t="shared" si="1"/>
        <v>0.5</v>
      </c>
      <c r="C21">
        <f t="shared" si="2"/>
        <v>3.55</v>
      </c>
      <c r="D21">
        <f t="shared" si="3"/>
        <v>1.36789536912311</v>
      </c>
      <c r="E21">
        <f t="shared" si="4"/>
        <v>2.5952277346152</v>
      </c>
      <c r="F21">
        <v>9</v>
      </c>
      <c r="G21">
        <f t="shared" si="5"/>
        <v>0.0354210421125001</v>
      </c>
    </row>
    <row r="22" spans="1:7">
      <c r="A22" s="1">
        <f t="shared" si="0"/>
        <v>46495</v>
      </c>
      <c r="B22">
        <f t="shared" si="1"/>
        <v>0.5</v>
      </c>
      <c r="C22">
        <f t="shared" si="2"/>
        <v>3.55</v>
      </c>
      <c r="D22">
        <f t="shared" si="3"/>
        <v>1.41634764859832</v>
      </c>
      <c r="E22">
        <f t="shared" si="4"/>
        <v>2.50644677774785</v>
      </c>
      <c r="F22">
        <v>10</v>
      </c>
      <c r="G22">
        <f t="shared" si="5"/>
        <v>0.0354210421125001</v>
      </c>
    </row>
    <row r="23" spans="1:7">
      <c r="A23" s="1">
        <f t="shared" si="0"/>
        <v>46678</v>
      </c>
      <c r="B23">
        <f t="shared" si="1"/>
        <v>0.5</v>
      </c>
      <c r="C23">
        <f t="shared" si="2"/>
        <v>3.55</v>
      </c>
      <c r="D23">
        <f t="shared" si="3"/>
        <v>1.46651615830526</v>
      </c>
      <c r="E23">
        <f t="shared" si="4"/>
        <v>2.42070295638779</v>
      </c>
      <c r="F23">
        <v>11</v>
      </c>
      <c r="G23">
        <f t="shared" si="5"/>
        <v>0.0354210421125001</v>
      </c>
    </row>
    <row r="24" spans="1:7">
      <c r="A24" s="1">
        <f t="shared" si="0"/>
        <v>46861</v>
      </c>
      <c r="B24">
        <f t="shared" si="1"/>
        <v>0.5</v>
      </c>
      <c r="C24">
        <f t="shared" si="2"/>
        <v>3.55</v>
      </c>
      <c r="D24">
        <f t="shared" si="3"/>
        <v>1.51846168890725</v>
      </c>
      <c r="E24">
        <f t="shared" si="4"/>
        <v>2.337892372217</v>
      </c>
      <c r="F24">
        <v>12</v>
      </c>
      <c r="G24">
        <f t="shared" si="5"/>
        <v>0.0354210421125001</v>
      </c>
    </row>
    <row r="25" spans="1:7">
      <c r="A25" s="1">
        <f>EDATE(A24,6)</f>
        <v>47044</v>
      </c>
      <c r="B25">
        <f t="shared" si="1"/>
        <v>0.5</v>
      </c>
      <c r="C25">
        <f t="shared" si="2"/>
        <v>3.55</v>
      </c>
      <c r="D25">
        <f t="shared" si="3"/>
        <v>1.57224718433625</v>
      </c>
      <c r="E25">
        <f t="shared" si="4"/>
        <v>2.25791468120751</v>
      </c>
      <c r="F25">
        <v>13</v>
      </c>
      <c r="G25">
        <f t="shared" si="5"/>
        <v>0.0354210421125001</v>
      </c>
    </row>
    <row r="26" spans="1:7">
      <c r="A26" s="1">
        <f>EDATE(A25,6)</f>
        <v>47226</v>
      </c>
      <c r="B26">
        <v>0.5</v>
      </c>
      <c r="C26">
        <f>B$2*B26*B$4</f>
        <v>3.55</v>
      </c>
      <c r="D26">
        <f>(1+G26)^F26</f>
        <v>1.62793781806389</v>
      </c>
      <c r="E26">
        <f>C26/D26</f>
        <v>2.18067297203159</v>
      </c>
      <c r="F26">
        <v>14</v>
      </c>
      <c r="G26">
        <f>G25</f>
        <v>0.0354210421125001</v>
      </c>
    </row>
    <row r="27" spans="1:7">
      <c r="A27" s="1">
        <v>47226</v>
      </c>
      <c r="B27">
        <v>0.5</v>
      </c>
      <c r="C27">
        <v>100</v>
      </c>
      <c r="D27">
        <f>(1+G27)^F27</f>
        <v>1.62793781806389</v>
      </c>
      <c r="E27">
        <f>C27/D27</f>
        <v>61.4274076628617</v>
      </c>
      <c r="F27">
        <v>14</v>
      </c>
      <c r="G27">
        <f>G25</f>
        <v>0.0354210421125001</v>
      </c>
    </row>
    <row r="28" spans="4:5">
      <c r="D28" t="s">
        <v>35</v>
      </c>
      <c r="E28" s="4">
        <f>SUM(E13:E27)</f>
        <v>100.085983083069</v>
      </c>
    </row>
    <row r="29" spans="4:5">
      <c r="D29" t="s">
        <v>36</v>
      </c>
      <c r="E29">
        <f>B34*C13</f>
        <v>1.99194444444444</v>
      </c>
    </row>
    <row r="30" spans="4:5">
      <c r="D30" t="s">
        <v>37</v>
      </c>
      <c r="E30">
        <f>E28-E29</f>
        <v>98.0940386386242</v>
      </c>
    </row>
    <row r="33" spans="1:2">
      <c r="A33" t="s">
        <v>38</v>
      </c>
      <c r="B33" s="1">
        <v>45079</v>
      </c>
    </row>
    <row r="34" spans="1:2">
      <c r="A34" t="s">
        <v>39</v>
      </c>
      <c r="B34">
        <f>YEARFRAC(A12,B33,4)/2</f>
        <v>0.561111111111111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4" workbookViewId="0">
      <selection activeCell="A12" sqref="A12"/>
    </sheetView>
  </sheetViews>
  <sheetFormatPr defaultColWidth="8.88888888888889" defaultRowHeight="14.4" outlineLevelCol="6"/>
  <cols>
    <col min="1" max="1" width="17.4444444444444" customWidth="1"/>
    <col min="2" max="2" width="13.2222222222222" customWidth="1"/>
    <col min="3" max="3" width="9.22222222222222" customWidth="1"/>
    <col min="4" max="4" width="29" customWidth="1"/>
    <col min="5" max="5" width="12.8888888888889"/>
    <col min="6" max="6" width="19.2222222222222" customWidth="1"/>
    <col min="7" max="7" width="12.8888888888889"/>
  </cols>
  <sheetData>
    <row r="1" customFormat="1" spans="1:2">
      <c r="A1" t="s">
        <v>20</v>
      </c>
      <c r="B1" s="1">
        <v>45034</v>
      </c>
    </row>
    <row r="2" customFormat="1" spans="1:2">
      <c r="A2" t="s">
        <v>21</v>
      </c>
      <c r="B2">
        <v>100</v>
      </c>
    </row>
    <row r="3" customFormat="1" spans="1:2">
      <c r="A3" t="s">
        <v>22</v>
      </c>
      <c r="B3" s="1">
        <v>47226</v>
      </c>
    </row>
    <row r="4" customFormat="1" spans="1:2">
      <c r="A4" t="s">
        <v>23</v>
      </c>
      <c r="B4" s="2">
        <v>0.071</v>
      </c>
    </row>
    <row r="5" customFormat="1" spans="1:2">
      <c r="A5" t="s">
        <v>24</v>
      </c>
      <c r="B5" s="3">
        <f>6.963%</f>
        <v>0.06963</v>
      </c>
    </row>
    <row r="6" customFormat="1"/>
    <row r="7" customFormat="1" spans="1:2">
      <c r="A7" t="s">
        <v>26</v>
      </c>
      <c r="B7">
        <v>2</v>
      </c>
    </row>
    <row r="8" customFormat="1" spans="1:5">
      <c r="A8" t="s">
        <v>27</v>
      </c>
      <c r="B8">
        <f>(1+B5/2)^2</f>
        <v>1.070842084225</v>
      </c>
      <c r="D8" t="s">
        <v>28</v>
      </c>
      <c r="E8">
        <f>B8-1</f>
        <v>0.0708420842250002</v>
      </c>
    </row>
    <row r="9" customFormat="1" spans="1:5">
      <c r="A9" t="s">
        <v>29</v>
      </c>
      <c r="B9">
        <f>(1+E8/2)</f>
        <v>1.0354210421125</v>
      </c>
      <c r="D9" t="s">
        <v>29</v>
      </c>
      <c r="E9">
        <f>B9-1</f>
        <v>0.0354210421125001</v>
      </c>
    </row>
    <row r="10" customFormat="1"/>
    <row r="11" spans="1:7">
      <c r="A11" t="s">
        <v>30</v>
      </c>
      <c r="B11" t="s">
        <v>31</v>
      </c>
      <c r="C11" t="s">
        <v>9</v>
      </c>
      <c r="D11" t="s">
        <v>32</v>
      </c>
      <c r="E11" t="s">
        <v>33</v>
      </c>
      <c r="F11" t="s">
        <v>34</v>
      </c>
      <c r="G11" t="s">
        <v>40</v>
      </c>
    </row>
    <row r="12" spans="1:7">
      <c r="A12" s="1">
        <v>45034</v>
      </c>
      <c r="C12" s="4">
        <f>-E28</f>
        <v>-98.7275491202424</v>
      </c>
      <c r="G12">
        <f>E9</f>
        <v>0.0354210421125001</v>
      </c>
    </row>
    <row r="13" spans="1:7">
      <c r="A13" s="1">
        <f t="shared" ref="A13:A24" si="0">EDATE(A12,6)</f>
        <v>45217</v>
      </c>
      <c r="B13">
        <f t="shared" ref="B13:B25" si="1">YEARFRAC(A12,A13,4)</f>
        <v>0.5</v>
      </c>
      <c r="C13">
        <f>B$2*B13*B$4</f>
        <v>3.55</v>
      </c>
      <c r="D13">
        <f>(1+G13)^F13</f>
        <v>1.0354210421125</v>
      </c>
      <c r="E13">
        <f t="shared" ref="E13:E26" si="2">C13/D13</f>
        <v>3.42855694023484</v>
      </c>
      <c r="F13">
        <v>1</v>
      </c>
      <c r="G13">
        <f t="shared" ref="G13:G26" si="3">G12</f>
        <v>0.0354210421125001</v>
      </c>
    </row>
    <row r="14" spans="1:7">
      <c r="A14" s="1">
        <f t="shared" si="0"/>
        <v>45400</v>
      </c>
      <c r="B14">
        <f t="shared" si="1"/>
        <v>0.5</v>
      </c>
      <c r="C14">
        <f>B$2*B14*B$4</f>
        <v>3.55</v>
      </c>
      <c r="D14">
        <f t="shared" ref="D14:D26" si="4">(1+G14)^F14</f>
        <v>1.07209673444934</v>
      </c>
      <c r="E14">
        <f t="shared" si="2"/>
        <v>3.31126836406548</v>
      </c>
      <c r="F14">
        <v>2</v>
      </c>
      <c r="G14">
        <f t="shared" si="3"/>
        <v>0.0354210421125001</v>
      </c>
    </row>
    <row r="15" spans="1:7">
      <c r="A15" s="1">
        <f t="shared" si="0"/>
        <v>45583</v>
      </c>
      <c r="B15">
        <f t="shared" si="1"/>
        <v>0.5</v>
      </c>
      <c r="C15">
        <f>B$2*B15*B$4</f>
        <v>3.55</v>
      </c>
      <c r="D15">
        <f t="shared" si="4"/>
        <v>1.11007151802894</v>
      </c>
      <c r="E15">
        <f t="shared" si="2"/>
        <v>3.19799214946388</v>
      </c>
      <c r="F15">
        <v>3</v>
      </c>
      <c r="G15">
        <f t="shared" si="3"/>
        <v>0.0354210421125001</v>
      </c>
    </row>
    <row r="16" spans="1:7">
      <c r="A16" s="1">
        <f t="shared" si="0"/>
        <v>45765</v>
      </c>
      <c r="B16">
        <f t="shared" si="1"/>
        <v>0.5</v>
      </c>
      <c r="C16">
        <f>B$2*B16*B$4</f>
        <v>3.55</v>
      </c>
      <c r="D16">
        <f t="shared" si="4"/>
        <v>1.14939140801693</v>
      </c>
      <c r="E16">
        <f t="shared" si="2"/>
        <v>3.08859103629885</v>
      </c>
      <c r="F16">
        <v>4</v>
      </c>
      <c r="G16">
        <f t="shared" si="3"/>
        <v>0.0354210421125001</v>
      </c>
    </row>
    <row r="17" spans="1:7">
      <c r="A17" s="1">
        <f t="shared" si="0"/>
        <v>45948</v>
      </c>
      <c r="B17">
        <f t="shared" si="1"/>
        <v>0.5</v>
      </c>
      <c r="C17">
        <f>B$2*B17*B$4</f>
        <v>3.55</v>
      </c>
      <c r="D17">
        <f t="shared" si="4"/>
        <v>1.19010404948404</v>
      </c>
      <c r="E17">
        <f t="shared" si="2"/>
        <v>2.98293246001395</v>
      </c>
      <c r="F17">
        <v>5</v>
      </c>
      <c r="G17">
        <f t="shared" si="3"/>
        <v>0.0354210421125001</v>
      </c>
    </row>
    <row r="18" spans="1:7">
      <c r="A18" s="1">
        <f t="shared" si="0"/>
        <v>46130</v>
      </c>
      <c r="B18">
        <f t="shared" si="1"/>
        <v>0.5</v>
      </c>
      <c r="C18">
        <f>B$2*B18*B$4</f>
        <v>3.55</v>
      </c>
      <c r="D18">
        <f t="shared" si="4"/>
        <v>1.23225877513907</v>
      </c>
      <c r="E18">
        <f t="shared" si="2"/>
        <v>2.8808883909951</v>
      </c>
      <c r="F18">
        <v>6</v>
      </c>
      <c r="G18">
        <f t="shared" si="3"/>
        <v>0.0354210421125001</v>
      </c>
    </row>
    <row r="19" spans="1:7">
      <c r="A19" s="1">
        <f t="shared" si="0"/>
        <v>46313</v>
      </c>
      <c r="B19">
        <f t="shared" si="1"/>
        <v>0.5</v>
      </c>
      <c r="C19">
        <f>B$2*B19*B$4</f>
        <v>3.55</v>
      </c>
      <c r="D19">
        <f t="shared" si="4"/>
        <v>1.27590666510677</v>
      </c>
      <c r="E19">
        <f t="shared" si="2"/>
        <v>2.7823351794333</v>
      </c>
      <c r="F19">
        <v>7</v>
      </c>
      <c r="G19">
        <f t="shared" si="3"/>
        <v>0.0354210421125001</v>
      </c>
    </row>
    <row r="20" spans="1:7">
      <c r="A20" s="1">
        <f t="shared" si="0"/>
        <v>46495</v>
      </c>
      <c r="B20">
        <f t="shared" si="1"/>
        <v>0.5</v>
      </c>
      <c r="C20">
        <f>B$2*B20*B$4</f>
        <v>3.55</v>
      </c>
      <c r="D20">
        <f t="shared" si="4"/>
        <v>1.32110060882314</v>
      </c>
      <c r="E20">
        <f t="shared" si="2"/>
        <v>2.68715340549453</v>
      </c>
      <c r="F20">
        <v>8</v>
      </c>
      <c r="G20">
        <f t="shared" si="3"/>
        <v>0.0354210421125001</v>
      </c>
    </row>
    <row r="21" spans="1:7">
      <c r="A21" s="1">
        <f t="shared" si="0"/>
        <v>46678</v>
      </c>
      <c r="B21">
        <f t="shared" si="1"/>
        <v>0.5</v>
      </c>
      <c r="C21">
        <f>B$2*B21*B$4</f>
        <v>3.55</v>
      </c>
      <c r="D21">
        <f t="shared" si="4"/>
        <v>1.36789536912311</v>
      </c>
      <c r="E21">
        <f t="shared" si="2"/>
        <v>2.5952277346152</v>
      </c>
      <c r="F21">
        <v>9</v>
      </c>
      <c r="G21">
        <f t="shared" si="3"/>
        <v>0.0354210421125001</v>
      </c>
    </row>
    <row r="22" spans="1:7">
      <c r="A22" s="1">
        <f t="shared" si="0"/>
        <v>46861</v>
      </c>
      <c r="B22">
        <f t="shared" si="1"/>
        <v>0.5</v>
      </c>
      <c r="C22">
        <f>B$2*B22*B$4</f>
        <v>3.55</v>
      </c>
      <c r="D22">
        <f t="shared" si="4"/>
        <v>1.41634764859832</v>
      </c>
      <c r="E22">
        <f t="shared" si="2"/>
        <v>2.50644677774785</v>
      </c>
      <c r="F22">
        <v>10</v>
      </c>
      <c r="G22">
        <f t="shared" si="3"/>
        <v>0.0354210421125001</v>
      </c>
    </row>
    <row r="23" spans="1:7">
      <c r="A23" s="1">
        <f t="shared" si="0"/>
        <v>47044</v>
      </c>
      <c r="B23">
        <f t="shared" si="1"/>
        <v>0.5</v>
      </c>
      <c r="C23">
        <f>B$2*B23*B$4</f>
        <v>3.55</v>
      </c>
      <c r="D23">
        <f t="shared" si="4"/>
        <v>1.46651615830526</v>
      </c>
      <c r="E23">
        <f t="shared" si="2"/>
        <v>2.42070295638779</v>
      </c>
      <c r="F23">
        <v>11</v>
      </c>
      <c r="G23">
        <f t="shared" si="3"/>
        <v>0.0354210421125001</v>
      </c>
    </row>
    <row r="24" spans="1:7">
      <c r="A24" s="1">
        <f t="shared" si="0"/>
        <v>47226</v>
      </c>
      <c r="B24">
        <f t="shared" si="1"/>
        <v>0.5</v>
      </c>
      <c r="C24">
        <f>B$2*B24*B$4</f>
        <v>3.55</v>
      </c>
      <c r="D24">
        <f t="shared" si="4"/>
        <v>1.51846168890725</v>
      </c>
      <c r="E24">
        <f t="shared" si="2"/>
        <v>2.337892372217</v>
      </c>
      <c r="F24">
        <v>12</v>
      </c>
      <c r="G24">
        <f t="shared" si="3"/>
        <v>0.0354210421125001</v>
      </c>
    </row>
    <row r="25" spans="1:7">
      <c r="A25" s="1">
        <v>47226</v>
      </c>
      <c r="B25">
        <f t="shared" si="1"/>
        <v>0</v>
      </c>
      <c r="C25">
        <f>B$2*B25*B$4</f>
        <v>0</v>
      </c>
      <c r="D25">
        <f t="shared" si="4"/>
        <v>1.55020586582636</v>
      </c>
      <c r="E25">
        <f t="shared" si="2"/>
        <v>0</v>
      </c>
      <c r="F25">
        <v>12.5944</v>
      </c>
      <c r="G25">
        <f t="shared" si="3"/>
        <v>0.0354210421125001</v>
      </c>
    </row>
    <row r="26" spans="1:7">
      <c r="A26" s="1">
        <v>47226</v>
      </c>
      <c r="C26">
        <v>100</v>
      </c>
      <c r="D26">
        <f t="shared" si="4"/>
        <v>1.55020586582636</v>
      </c>
      <c r="E26">
        <f t="shared" si="2"/>
        <v>64.5075613532746</v>
      </c>
      <c r="F26">
        <f>F25</f>
        <v>12.5944</v>
      </c>
      <c r="G26">
        <f t="shared" si="3"/>
        <v>0.0354210421125001</v>
      </c>
    </row>
    <row r="27" customFormat="1"/>
    <row r="28" customFormat="1" spans="4:5">
      <c r="D28" t="s">
        <v>35</v>
      </c>
      <c r="E28" s="4">
        <f>SUM(E13:E26)</f>
        <v>98.7275491202424</v>
      </c>
    </row>
    <row r="29" customFormat="1" spans="4:5">
      <c r="D29" t="s">
        <v>36</v>
      </c>
      <c r="E29">
        <f>B34*C13</f>
        <v>0.216944444444444</v>
      </c>
    </row>
    <row r="30" customFormat="1" spans="4:5">
      <c r="D30" t="s">
        <v>37</v>
      </c>
      <c r="E30">
        <f>E28-E29</f>
        <v>98.5106046757979</v>
      </c>
    </row>
    <row r="31" customFormat="1"/>
    <row r="32" customFormat="1"/>
    <row r="33" customFormat="1" spans="1:2">
      <c r="A33" t="s">
        <v>38</v>
      </c>
      <c r="B33" s="1">
        <v>45079</v>
      </c>
    </row>
    <row r="34" customFormat="1" spans="1:2">
      <c r="A34" t="s">
        <v>39</v>
      </c>
      <c r="B34">
        <f>YEARFRAC(A12,B33,4)/2</f>
        <v>0.0611111111111111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MANIYAR</dc:creator>
  <cp:lastModifiedBy>harsh</cp:lastModifiedBy>
  <dcterms:created xsi:type="dcterms:W3CDTF">2023-05-28T08:39:00Z</dcterms:created>
  <dcterms:modified xsi:type="dcterms:W3CDTF">2023-06-02T05:10:39Z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D2EF9B326792451D8E06877D8E0539E6</vt:lpwstr>
  </property>
  <property fmtid="{D5CDD505-2E9C-101B-9397-08002B2CF9AE}" pid="3" name="KSOProductBuildVer">
    <vt:lpwstr>1033-11.2.0.11219</vt:lpwstr>
  </property>
</Properties>
</file>