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80" yWindow="30" windowWidth="19140" windowHeight="7300" activeTab="1"/>
  </bookViews>
  <sheets>
    <sheet name="Sheet5" sheetId="5" r:id="rId1"/>
    <sheet name="Sheet1" sheetId="1" r:id="rId2"/>
  </sheets>
  <definedNames>
    <definedName name="car_inventory__1" localSheetId="1">Sheet1!$A$1:$N$66</definedName>
  </definedNames>
  <calcPr calcId="124519"/>
  <pivotCaches>
    <pivotCache cacheId="12" r:id="rId3"/>
    <pivotCache cacheId="16" r:id="rId4"/>
  </pivotCaches>
</workbook>
</file>

<file path=xl/calcChain.xml><?xml version="1.0" encoding="utf-8"?>
<calcChain xmlns="http://schemas.openxmlformats.org/spreadsheetml/2006/main">
  <c r="F53" i="1"/>
  <c r="G53" s="1"/>
  <c r="F3"/>
  <c r="G3" s="1"/>
  <c r="I3" s="1"/>
  <c r="M3" s="1"/>
  <c r="F4"/>
  <c r="G4" s="1"/>
  <c r="I4" s="1"/>
  <c r="M4" s="1"/>
  <c r="F5"/>
  <c r="G5" s="1"/>
  <c r="I5" s="1"/>
  <c r="M5" s="1"/>
  <c r="F6"/>
  <c r="G6" s="1"/>
  <c r="I6" s="1"/>
  <c r="M6" s="1"/>
  <c r="F7"/>
  <c r="G7" s="1"/>
  <c r="I7" s="1"/>
  <c r="M7" s="1"/>
  <c r="F8"/>
  <c r="G8" s="1"/>
  <c r="I8" s="1"/>
  <c r="M8" s="1"/>
  <c r="F9"/>
  <c r="G9" s="1"/>
  <c r="I9" s="1"/>
  <c r="M9" s="1"/>
  <c r="F10"/>
  <c r="G10" s="1"/>
  <c r="I10" s="1"/>
  <c r="M10" s="1"/>
  <c r="F11"/>
  <c r="G11" s="1"/>
  <c r="I11" s="1"/>
  <c r="M11" s="1"/>
  <c r="F12"/>
  <c r="G12" s="1"/>
  <c r="I12" s="1"/>
  <c r="M12" s="1"/>
  <c r="F13"/>
  <c r="G13" s="1"/>
  <c r="I13" s="1"/>
  <c r="M13" s="1"/>
  <c r="F14"/>
  <c r="G14" s="1"/>
  <c r="I14" s="1"/>
  <c r="M14" s="1"/>
  <c r="F15"/>
  <c r="G15" s="1"/>
  <c r="I15" s="1"/>
  <c r="M15" s="1"/>
  <c r="F16"/>
  <c r="G16" s="1"/>
  <c r="I16" s="1"/>
  <c r="M16" s="1"/>
  <c r="F17"/>
  <c r="G17" s="1"/>
  <c r="I17" s="1"/>
  <c r="M17" s="1"/>
  <c r="F18"/>
  <c r="G18" s="1"/>
  <c r="I18" s="1"/>
  <c r="M18" s="1"/>
  <c r="F19"/>
  <c r="G19" s="1"/>
  <c r="I19" s="1"/>
  <c r="M19" s="1"/>
  <c r="F20"/>
  <c r="G20" s="1"/>
  <c r="I20" s="1"/>
  <c r="M20" s="1"/>
  <c r="F21"/>
  <c r="G21" s="1"/>
  <c r="I21" s="1"/>
  <c r="M21" s="1"/>
  <c r="F22"/>
  <c r="G22" s="1"/>
  <c r="I22" s="1"/>
  <c r="M22" s="1"/>
  <c r="F23"/>
  <c r="G23" s="1"/>
  <c r="I23" s="1"/>
  <c r="M23" s="1"/>
  <c r="F24"/>
  <c r="G24" s="1"/>
  <c r="I24" s="1"/>
  <c r="M24" s="1"/>
  <c r="F25"/>
  <c r="G25" s="1"/>
  <c r="I25" s="1"/>
  <c r="M25" s="1"/>
  <c r="F26"/>
  <c r="G26" s="1"/>
  <c r="I26" s="1"/>
  <c r="M26" s="1"/>
  <c r="F27"/>
  <c r="G27" s="1"/>
  <c r="I27" s="1"/>
  <c r="M27" s="1"/>
  <c r="F28"/>
  <c r="G28" s="1"/>
  <c r="I28" s="1"/>
  <c r="M28" s="1"/>
  <c r="F29"/>
  <c r="G29" s="1"/>
  <c r="I29" s="1"/>
  <c r="M29" s="1"/>
  <c r="F30"/>
  <c r="G30" s="1"/>
  <c r="I30" s="1"/>
  <c r="M30" s="1"/>
  <c r="F31"/>
  <c r="G31" s="1"/>
  <c r="I31" s="1"/>
  <c r="M31" s="1"/>
  <c r="F32"/>
  <c r="G32" s="1"/>
  <c r="I32" s="1"/>
  <c r="M32" s="1"/>
  <c r="F33"/>
  <c r="G33" s="1"/>
  <c r="I33" s="1"/>
  <c r="M33" s="1"/>
  <c r="F34"/>
  <c r="G34" s="1"/>
  <c r="I34" s="1"/>
  <c r="M34" s="1"/>
  <c r="F35"/>
  <c r="G35" s="1"/>
  <c r="I35" s="1"/>
  <c r="M35" s="1"/>
  <c r="F36"/>
  <c r="G36" s="1"/>
  <c r="I36" s="1"/>
  <c r="M36" s="1"/>
  <c r="F37"/>
  <c r="G37" s="1"/>
  <c r="I37" s="1"/>
  <c r="M37" s="1"/>
  <c r="F38"/>
  <c r="G38" s="1"/>
  <c r="I38" s="1"/>
  <c r="M38" s="1"/>
  <c r="F39"/>
  <c r="G39" s="1"/>
  <c r="I39" s="1"/>
  <c r="M39" s="1"/>
  <c r="F40"/>
  <c r="G40" s="1"/>
  <c r="I40" s="1"/>
  <c r="M40" s="1"/>
  <c r="F41"/>
  <c r="G41" s="1"/>
  <c r="I41" s="1"/>
  <c r="M41" s="1"/>
  <c r="F42"/>
  <c r="G42" s="1"/>
  <c r="I42" s="1"/>
  <c r="M42" s="1"/>
  <c r="F43"/>
  <c r="G43" s="1"/>
  <c r="I43" s="1"/>
  <c r="M43" s="1"/>
  <c r="F44"/>
  <c r="G44" s="1"/>
  <c r="I44" s="1"/>
  <c r="M44" s="1"/>
  <c r="F45"/>
  <c r="G45" s="1"/>
  <c r="I45" s="1"/>
  <c r="M45" s="1"/>
  <c r="F46"/>
  <c r="G46" s="1"/>
  <c r="I46" s="1"/>
  <c r="M46" s="1"/>
  <c r="F47"/>
  <c r="G47" s="1"/>
  <c r="I47" s="1"/>
  <c r="M47" s="1"/>
  <c r="F48"/>
  <c r="G48" s="1"/>
  <c r="I48" s="1"/>
  <c r="M48" s="1"/>
  <c r="F49"/>
  <c r="G49" s="1"/>
  <c r="I49" s="1"/>
  <c r="M49" s="1"/>
  <c r="F50"/>
  <c r="G50" s="1"/>
  <c r="I50" s="1"/>
  <c r="M50" s="1"/>
  <c r="F51"/>
  <c r="G51" s="1"/>
  <c r="I51" s="1"/>
  <c r="M51" s="1"/>
  <c r="F52"/>
  <c r="G52" s="1"/>
  <c r="I52" s="1"/>
  <c r="M52" s="1"/>
  <c r="F2"/>
  <c r="G2" s="1"/>
  <c r="I2" s="1"/>
  <c r="M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E20" s="1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E52" s="1"/>
  <c r="D53"/>
  <c r="D2"/>
  <c r="B46"/>
  <c r="B3"/>
  <c r="B4"/>
  <c r="B5"/>
  <c r="B6"/>
  <c r="B7"/>
  <c r="B8"/>
  <c r="N8" s="1"/>
  <c r="B9"/>
  <c r="B10"/>
  <c r="B11"/>
  <c r="B12"/>
  <c r="B13"/>
  <c r="B14"/>
  <c r="B15"/>
  <c r="B16"/>
  <c r="B17"/>
  <c r="B18"/>
  <c r="B19"/>
  <c r="B20"/>
  <c r="B21"/>
  <c r="B22"/>
  <c r="B23"/>
  <c r="B24"/>
  <c r="N24" s="1"/>
  <c r="B25"/>
  <c r="B26"/>
  <c r="N26" s="1"/>
  <c r="B27"/>
  <c r="B28"/>
  <c r="B29"/>
  <c r="B30"/>
  <c r="B31"/>
  <c r="B32"/>
  <c r="N32" s="1"/>
  <c r="B33"/>
  <c r="B34"/>
  <c r="N34" s="1"/>
  <c r="B35"/>
  <c r="B36"/>
  <c r="B37"/>
  <c r="B38"/>
  <c r="B39"/>
  <c r="B40"/>
  <c r="N40" s="1"/>
  <c r="B41"/>
  <c r="B42"/>
  <c r="N42" s="1"/>
  <c r="B43"/>
  <c r="B44"/>
  <c r="B45"/>
  <c r="B47"/>
  <c r="B48"/>
  <c r="N48" s="1"/>
  <c r="B49"/>
  <c r="B50"/>
  <c r="B51"/>
  <c r="B52"/>
  <c r="B53"/>
  <c r="B54"/>
  <c r="B55"/>
  <c r="B2"/>
  <c r="N2" s="1"/>
  <c r="N16" l="1"/>
  <c r="N18"/>
  <c r="N10"/>
  <c r="N46"/>
  <c r="N52"/>
  <c r="N44"/>
  <c r="N36"/>
  <c r="N28"/>
  <c r="N20"/>
  <c r="N12"/>
  <c r="E4"/>
  <c r="E45"/>
  <c r="E37"/>
  <c r="E29"/>
  <c r="E21"/>
  <c r="E13"/>
  <c r="E5"/>
  <c r="E53"/>
  <c r="N47"/>
  <c r="E2"/>
  <c r="E46"/>
  <c r="E38"/>
  <c r="E30"/>
  <c r="E22"/>
  <c r="E14"/>
  <c r="E6"/>
  <c r="E47"/>
  <c r="E39"/>
  <c r="E31"/>
  <c r="E23"/>
  <c r="E15"/>
  <c r="E7"/>
  <c r="N49"/>
  <c r="N50"/>
  <c r="N9"/>
  <c r="E48"/>
  <c r="E40"/>
  <c r="E32"/>
  <c r="E24"/>
  <c r="E16"/>
  <c r="E8"/>
  <c r="E49"/>
  <c r="E41"/>
  <c r="E33"/>
  <c r="E25"/>
  <c r="E17"/>
  <c r="E9"/>
  <c r="E50"/>
  <c r="E42"/>
  <c r="E34"/>
  <c r="E26"/>
  <c r="E18"/>
  <c r="E10"/>
  <c r="E51"/>
  <c r="E43"/>
  <c r="E35"/>
  <c r="E27"/>
  <c r="E19"/>
  <c r="E11"/>
  <c r="E3"/>
  <c r="N45"/>
  <c r="N37"/>
  <c r="N29"/>
  <c r="N21"/>
  <c r="E44"/>
  <c r="E36"/>
  <c r="E28"/>
  <c r="E12"/>
  <c r="N39"/>
  <c r="N51"/>
  <c r="N43"/>
  <c r="N35"/>
  <c r="N27"/>
  <c r="N19"/>
  <c r="N11"/>
  <c r="N3"/>
  <c r="N4"/>
  <c r="N53"/>
  <c r="N13"/>
  <c r="N5"/>
  <c r="N38"/>
  <c r="N30"/>
  <c r="N22"/>
  <c r="N14"/>
  <c r="N6"/>
  <c r="N31"/>
  <c r="N23"/>
  <c r="N15"/>
  <c r="N7"/>
  <c r="N41"/>
  <c r="N33"/>
  <c r="N25"/>
  <c r="N17"/>
  <c r="I53"/>
  <c r="M53" s="1"/>
  <c r="C38"/>
  <c r="C37"/>
  <c r="C25"/>
  <c r="C15"/>
  <c r="C33"/>
  <c r="C53"/>
  <c r="C23"/>
  <c r="C24"/>
  <c r="C34"/>
  <c r="C27"/>
  <c r="C22"/>
  <c r="C16"/>
  <c r="C32"/>
  <c r="C30"/>
  <c r="C26"/>
  <c r="C40"/>
  <c r="C52"/>
  <c r="C36"/>
  <c r="C21"/>
  <c r="C28"/>
  <c r="C35"/>
  <c r="C29"/>
  <c r="C18"/>
  <c r="C20"/>
  <c r="C39"/>
  <c r="C51"/>
  <c r="C31"/>
  <c r="C17"/>
  <c r="C42"/>
  <c r="C50"/>
  <c r="C19"/>
  <c r="C41"/>
  <c r="C12"/>
  <c r="C10"/>
  <c r="C11"/>
  <c r="C48"/>
  <c r="C8"/>
  <c r="C3"/>
  <c r="C2"/>
  <c r="C7"/>
  <c r="C47"/>
  <c r="C6"/>
  <c r="C44"/>
  <c r="C5"/>
  <c r="C49"/>
  <c r="C13"/>
  <c r="C43"/>
  <c r="C9"/>
  <c r="C14"/>
  <c r="C4"/>
  <c r="C45"/>
  <c r="C46"/>
</calcChain>
</file>

<file path=xl/connections.xml><?xml version="1.0" encoding="utf-8"?>
<connections xmlns="http://schemas.openxmlformats.org/spreadsheetml/2006/main">
  <connection id="1" name="car inventory (1)" type="6" refreshedVersion="3" background="1" saveData="1">
    <textPr codePage="437" sourceFile="C:\Users\Admin\Downloads\car inventory (1)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<sst xmlns="http://schemas.openxmlformats.org/spreadsheetml/2006/main" count="214" uniqueCount="124">
  <si>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</si>
  <si>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</si>
  <si>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</si>
  <si>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</si>
  <si>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</si>
  <si>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</si>
  <si>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</si>
  <si>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</si>
  <si>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</si>
  <si>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</si>
  <si>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</si>
  <si>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</si>
  <si>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</si>
  <si>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</si>
  <si>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</si>
  <si>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</si>
  <si>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</si>
  <si>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</si>
  <si>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</si>
  <si>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</si>
  <si>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</si>
  <si>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</si>
  <si>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</si>
  <si>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</si>
  <si>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</si>
  <si>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</si>
  <si>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</si>
  <si>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</si>
  <si>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</si>
  <si>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</si>
  <si>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</si>
  <si>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</si>
  <si>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</si>
  <si>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</si>
  <si>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</si>
  <si>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</si>
  <si>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</si>
  <si>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</si>
  <si>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</si>
  <si>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</si>
  <si>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</si>
  <si>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</si>
  <si>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</si>
  <si>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</si>
  <si>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</si>
  <si>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</si>
  <si>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</si>
  <si>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</si>
  <si>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</si>
  <si>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</si>
  <si>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</si>
  <si>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</si>
  <si>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</si>
  <si>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</si>
  <si>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</si>
  <si>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</si>
  <si>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</si>
  <si>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</si>
  <si>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</si>
  <si>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</si>
  <si>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</si>
  <si>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</si>
  <si>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</si>
  <si>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</si>
  <si>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</si>
  <si>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</si>
  <si>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</si>
  <si>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</si>
  <si>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</si>
  <si>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</si>
  <si>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</si>
  <si>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</si>
  <si>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</si>
  <si>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</si>
  <si>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</si>
  <si>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</si>
  <si>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</si>
  <si>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</si>
  <si>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</si>
  <si>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</si>
  <si>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</si>
  <si>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</si>
  <si>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</si>
  <si>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FD</t>
  </si>
  <si>
    <t>HO</t>
  </si>
  <si>
    <t>CR</t>
  </si>
  <si>
    <t>HY</t>
  </si>
  <si>
    <t>TY</t>
  </si>
  <si>
    <t>GM</t>
  </si>
  <si>
    <t>FORD</t>
  </si>
  <si>
    <t>HONDA</t>
  </si>
  <si>
    <t>Chrysler</t>
  </si>
  <si>
    <t>Hyundai</t>
  </si>
  <si>
    <t>Toyata</t>
  </si>
  <si>
    <t>General Motors</t>
  </si>
  <si>
    <t>MTG</t>
  </si>
  <si>
    <t>ELA</t>
  </si>
  <si>
    <t>CAR</t>
  </si>
  <si>
    <t>ODY</t>
  </si>
  <si>
    <t>PTC</t>
  </si>
  <si>
    <t>CAM</t>
  </si>
  <si>
    <t>SLV</t>
  </si>
  <si>
    <t>FCS</t>
  </si>
  <si>
    <t>CMR</t>
  </si>
  <si>
    <t>COR</t>
  </si>
  <si>
    <t>Mustang</t>
  </si>
  <si>
    <t>Elantra</t>
  </si>
  <si>
    <t>Caravan</t>
  </si>
  <si>
    <t>Odyssey</t>
  </si>
  <si>
    <t>PT Cruiser</t>
  </si>
  <si>
    <t>Camry</t>
  </si>
  <si>
    <t>Silverado</t>
  </si>
  <si>
    <t>Focus</t>
  </si>
  <si>
    <t>Camaro</t>
  </si>
  <si>
    <t>Corolla</t>
  </si>
  <si>
    <t>HO01ODY040</t>
  </si>
  <si>
    <t>FD06FCS006</t>
  </si>
  <si>
    <t>GM09CMR014</t>
  </si>
  <si>
    <t>HO05ODY037</t>
  </si>
  <si>
    <t>HY25ELA052</t>
  </si>
  <si>
    <t>Row Labels</t>
  </si>
  <si>
    <t>Grand Total</t>
  </si>
  <si>
    <t>Sum of Miles</t>
  </si>
  <si>
    <t>Sum of Miles / 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</si>
</sst>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7CC680"/>
          <bgColor rgb="FFFFFFFF"/>
        </patternFill>
      </fill>
    </dxf>
    <dxf>
      <fill>
        <patternFill patternType="solid">
          <fgColor rgb="FF7CC680"/>
          <bgColor rgb="FFFFFFFF"/>
        </patternFill>
      </fill>
    </dxf>
    <dxf>
      <fill>
        <patternFill patternType="solid">
          <fgColor rgb="FF7CC680"/>
          <bgColor rgb="FFFFFFFF"/>
        </patternFill>
      </fill>
    </dxf>
    <dxf>
      <fill>
        <patternFill patternType="solid">
          <fgColor rgb="FF7CC680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[Car_inventory_data.xlsx]Sheet5!PivotTable3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MILES </a:t>
            </a:r>
          </a:p>
        </c:rich>
      </c:tx>
      <c:layout>
        <c:manualLayout>
          <c:xMode val="edge"/>
          <c:yMode val="edge"/>
          <c:x val="0.40984570570297207"/>
          <c:y val="5.7877813504823149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Sheet5!$A$4:$A$10</c:f>
              <c:strCache>
                <c:ptCount val="6"/>
                <c:pt idx="0">
                  <c:v>Chrysler</c:v>
                </c:pt>
                <c:pt idx="1">
                  <c:v>FORD</c:v>
                </c:pt>
                <c:pt idx="2">
                  <c:v>General Motors</c:v>
                </c:pt>
                <c:pt idx="3">
                  <c:v>HONDA</c:v>
                </c:pt>
                <c:pt idx="4">
                  <c:v>Hyundai</c:v>
                </c:pt>
                <c:pt idx="5">
                  <c:v>Toyata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415900.7</c:v>
                </c:pt>
                <c:pt idx="1">
                  <c:v>448641.4</c:v>
                </c:pt>
                <c:pt idx="2">
                  <c:v>257168.39999999997</c:v>
                </c:pt>
                <c:pt idx="3">
                  <c:v>503367.39999999991</c:v>
                </c:pt>
                <c:pt idx="4">
                  <c:v>93796.700000000012</c:v>
                </c:pt>
                <c:pt idx="5">
                  <c:v>617112.70000000007</c:v>
                </c:pt>
              </c:numCache>
            </c:numRef>
          </c:val>
        </c:ser>
        <c:axId val="74140288"/>
        <c:axId val="74142080"/>
      </c:barChart>
      <c:catAx>
        <c:axId val="74140288"/>
        <c:scaling>
          <c:orientation val="minMax"/>
        </c:scaling>
        <c:axPos val="b"/>
        <c:tickLblPos val="nextTo"/>
        <c:crossAx val="74142080"/>
        <c:crosses val="autoZero"/>
        <c:auto val="1"/>
        <c:lblAlgn val="ctr"/>
        <c:lblOffset val="100"/>
      </c:catAx>
      <c:valAx>
        <c:axId val="74142080"/>
        <c:scaling>
          <c:orientation val="minMax"/>
        </c:scaling>
        <c:axPos val="l"/>
        <c:majorGridlines/>
        <c:numFmt formatCode="General" sourceLinked="1"/>
        <c:tickLblPos val="nextTo"/>
        <c:crossAx val="7414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[Car_inventory_data.xlsx]Sheet5!PivotTable4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MILES/YEAR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Sheet5!$B$20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Sheet5!$A$21:$A$40</c:f>
              <c:strCache>
                <c:ptCount val="19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</c:strCache>
            </c:strRef>
          </c:cat>
          <c:val>
            <c:numRef>
              <c:f>Sheet5!$B$21:$B$40</c:f>
              <c:numCache>
                <c:formatCode>General</c:formatCode>
                <c:ptCount val="19"/>
                <c:pt idx="0">
                  <c:v>44377</c:v>
                </c:pt>
                <c:pt idx="1">
                  <c:v>3091.6521739130435</c:v>
                </c:pt>
                <c:pt idx="2">
                  <c:v>10037.432000000001</c:v>
                </c:pt>
                <c:pt idx="3">
                  <c:v>10169.488888888889</c:v>
                </c:pt>
                <c:pt idx="4">
                  <c:v>6003.5724137931038</c:v>
                </c:pt>
                <c:pt idx="5">
                  <c:v>5625.4580645161295</c:v>
                </c:pt>
                <c:pt idx="6">
                  <c:v>6770.6666666666661</c:v>
                </c:pt>
                <c:pt idx="7">
                  <c:v>9225.6228571428583</c:v>
                </c:pt>
                <c:pt idx="8">
                  <c:v>5023.151351351351</c:v>
                </c:pt>
                <c:pt idx="9">
                  <c:v>9427.8205128205136</c:v>
                </c:pt>
                <c:pt idx="10">
                  <c:v>2945.8292682926831</c:v>
                </c:pt>
                <c:pt idx="11">
                  <c:v>8826.4465116279061</c:v>
                </c:pt>
                <c:pt idx="12">
                  <c:v>3264.1955555555551</c:v>
                </c:pt>
                <c:pt idx="13">
                  <c:v>5629.6382978723404</c:v>
                </c:pt>
                <c:pt idx="14">
                  <c:v>5655.1346938775505</c:v>
                </c:pt>
                <c:pt idx="15">
                  <c:v>9563.0156862745098</c:v>
                </c:pt>
                <c:pt idx="16">
                  <c:v>6105.4566037735858</c:v>
                </c:pt>
                <c:pt idx="17">
                  <c:v>6419.8290909090911</c:v>
                </c:pt>
                <c:pt idx="18">
                  <c:v>3886.8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</xdr:row>
      <xdr:rowOff>120650</xdr:rowOff>
    </xdr:from>
    <xdr:to>
      <xdr:col>9</xdr:col>
      <xdr:colOff>406400</xdr:colOff>
      <xdr:row>12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18</xdr:row>
      <xdr:rowOff>165100</xdr:rowOff>
    </xdr:from>
    <xdr:to>
      <xdr:col>9</xdr:col>
      <xdr:colOff>355600</xdr:colOff>
      <xdr:row>33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96.490217592589" createdVersion="3" refreshedVersion="3" minRefreshableVersion="3" recordCount="52">
  <cacheSource type="worksheet">
    <worksheetSource ref="C1:N53" sheet="Sheet1"/>
  </cacheSource>
  <cacheFields count="12">
    <cacheField name="Make (Full Name)" numFmtId="0">
      <sharedItems count="6">
        <s v="FORD"/>
        <s v="General Motors"/>
        <s v="Toya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29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0">
      <sharedItems containsSemiMixedTypes="0" containsString="0" containsNumber="1" minValue="322.44347826086954" maxValue="44377"/>
    </cacheField>
    <cacheField name="Color" numFmtId="0">
      <sharedItems/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ntainsSemiMixedTypes="0" containsString="0" containsNumber="1" minValue="47431.62857142857" maxValue="99677.556521739127"/>
    </cacheField>
    <cacheField name="New Car ID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96.493249768515" createdVersion="3" refreshedVersion="3" minRefreshableVersion="3" recordCount="52">
  <cacheSource type="worksheet">
    <worksheetSource ref="B1:N53" sheet="Sheet1"/>
  </cacheSource>
  <cacheFields count="13"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29" count="19">
        <n v="19"/>
        <n v="17"/>
        <n v="16"/>
        <n v="12"/>
        <n v="13"/>
        <n v="11"/>
        <n v="15"/>
        <n v="27"/>
        <n v="25"/>
        <n v="29"/>
        <n v="23"/>
        <n v="22"/>
        <n v="26"/>
        <n v="24"/>
        <n v="14"/>
        <n v="20"/>
        <n v="18"/>
        <n v="21"/>
        <n v="0"/>
      </sharedItems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22.44347826086954" maxValue="4437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ntainsSemiMixedTypes="0" containsString="0" containsNumber="1" minValue="47431.62857142857" maxValue="99677.556521739127"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s v="Mustang"/>
    <s v="06"/>
    <n v="19"/>
    <x v="0"/>
    <n v="2068.041025641026"/>
    <s v="Black"/>
    <s v="Smith"/>
    <n v="50000"/>
    <n v="47931.958974358975"/>
    <s v="FD06MTGBLA001"/>
  </r>
  <r>
    <x v="0"/>
    <x v="0"/>
    <s v="Mustang"/>
    <s v="06"/>
    <n v="19"/>
    <x v="1"/>
    <n v="2306.4"/>
    <s v="White"/>
    <s v="McCall"/>
    <n v="50000"/>
    <n v="47693.599999999999"/>
    <s v="FD06MTGWHI002"/>
  </r>
  <r>
    <x v="0"/>
    <x v="0"/>
    <s v="Mustang"/>
    <s v="08"/>
    <n v="17"/>
    <x v="2"/>
    <n v="2568.3714285714286"/>
    <s v="Green"/>
    <s v="Lyon"/>
    <n v="50000"/>
    <n v="47431.62857142857"/>
    <s v="FD08MTGGRE003"/>
  </r>
  <r>
    <x v="0"/>
    <x v="0"/>
    <s v="Mustang"/>
    <s v="08"/>
    <n v="17"/>
    <x v="3"/>
    <n v="2146.2171428571432"/>
    <s v="Black"/>
    <s v="Jones"/>
    <n v="50000"/>
    <n v="47853.782857142854"/>
    <s v="FD08MTGBLA004"/>
  </r>
  <r>
    <x v="0"/>
    <x v="0"/>
    <s v="Mustang"/>
    <s v="08"/>
    <n v="17"/>
    <x v="4"/>
    <n v="2082.1999999999998"/>
    <s v="White"/>
    <s v="Smith"/>
    <n v="50000"/>
    <n v="47917.8"/>
    <s v="FD08MTGWHI005"/>
  </r>
  <r>
    <x v="0"/>
    <x v="1"/>
    <s v="Focus"/>
    <s v="06"/>
    <n v="19"/>
    <x v="5"/>
    <n v="2374.9435897435897"/>
    <s v="Green"/>
    <s v="Ewenty"/>
    <n v="75000"/>
    <n v="72625.056410256409"/>
    <s v="FD06FCSGRE006"/>
  </r>
  <r>
    <x v="0"/>
    <x v="1"/>
    <s v="Focus"/>
    <s v="06"/>
    <n v="19"/>
    <x v="6"/>
    <n v="2678.4358974358975"/>
    <s v="Green"/>
    <s v="Lyon"/>
    <n v="75000"/>
    <n v="72321.564102564109"/>
    <s v="FD06FCSGRE007"/>
  </r>
  <r>
    <x v="0"/>
    <x v="1"/>
    <s v="Focus"/>
    <s v="09"/>
    <n v="16"/>
    <x v="7"/>
    <n v="2129.5151515151515"/>
    <s v="Black"/>
    <s v="Howard"/>
    <n v="75000"/>
    <n v="72870.484848484848"/>
    <s v="FD09FCSBLA008"/>
  </r>
  <r>
    <x v="0"/>
    <x v="1"/>
    <s v="Focus"/>
    <s v="13"/>
    <n v="12"/>
    <x v="8"/>
    <n v="2210.9679999999998"/>
    <s v="Black"/>
    <s v="Smith"/>
    <n v="75000"/>
    <n v="72789.032000000007"/>
    <s v="FD13FCSBLA009"/>
  </r>
  <r>
    <x v="0"/>
    <x v="1"/>
    <s v="Focus"/>
    <s v="13"/>
    <n v="12"/>
    <x v="9"/>
    <n v="2202.7840000000001"/>
    <s v="White"/>
    <s v="Praulty"/>
    <n v="75000"/>
    <n v="72797.216"/>
    <s v="FD13FCSWHI010"/>
  </r>
  <r>
    <x v="0"/>
    <x v="1"/>
    <s v="Focus"/>
    <s v="12"/>
    <n v="13"/>
    <x v="10"/>
    <n v="1432.7185185185185"/>
    <s v="White"/>
    <s v="Yousef"/>
    <n v="75000"/>
    <n v="73567.281481481477"/>
    <s v="FD12FCSWHI011"/>
  </r>
  <r>
    <x v="0"/>
    <x v="1"/>
    <s v="Focus"/>
    <s v="13"/>
    <n v="12"/>
    <x v="11"/>
    <n v="1801.7279999999998"/>
    <s v="Black"/>
    <s v="Vizzini"/>
    <n v="75000"/>
    <n v="73198.271999999997"/>
    <s v="FD13FCSBLA012"/>
  </r>
  <r>
    <x v="0"/>
    <x v="1"/>
    <s v="Focus"/>
    <s v="13"/>
    <n v="12"/>
    <x v="12"/>
    <n v="1094.6320000000001"/>
    <s v="Black"/>
    <s v="Rodriguez"/>
    <n v="75000"/>
    <n v="73905.368000000002"/>
    <s v="FD13FCSBLA013"/>
  </r>
  <r>
    <x v="1"/>
    <x v="2"/>
    <s v="Camaro"/>
    <s v="09"/>
    <n v="16"/>
    <x v="13"/>
    <n v="1725.1393939393938"/>
    <s v="White"/>
    <s v="Santos"/>
    <n v="100000"/>
    <n v="98274.860606060611"/>
    <s v="GM09CMRWHI014"/>
  </r>
  <r>
    <x v="1"/>
    <x v="2"/>
    <s v="Camaro"/>
    <s v="12"/>
    <n v="13"/>
    <x v="14"/>
    <n v="1438.6"/>
    <s v="Black"/>
    <s v="Bard"/>
    <n v="100000"/>
    <n v="98561.4"/>
    <s v="GM12CMRBLA015"/>
  </r>
  <r>
    <x v="1"/>
    <x v="2"/>
    <s v="Camaro"/>
    <s v="14"/>
    <n v="11"/>
    <x v="15"/>
    <n v="1242.5739130434783"/>
    <s v="White"/>
    <s v="Torrens"/>
    <n v="100000"/>
    <n v="98757.426086956519"/>
    <s v="GM14CMRWHI016"/>
  </r>
  <r>
    <x v="1"/>
    <x v="3"/>
    <s v="Silverado"/>
    <s v="10"/>
    <n v="15"/>
    <x v="16"/>
    <n v="2009.3161290322582"/>
    <s v="Black"/>
    <s v="Hulinski"/>
    <n v="100000"/>
    <n v="97990.683870967739"/>
    <s v="GM10SLVBLA017"/>
  </r>
  <r>
    <x v="1"/>
    <x v="3"/>
    <s v="Silverado"/>
    <s v="98"/>
    <n v="27"/>
    <x v="17"/>
    <n v="3024.0981818181817"/>
    <s v="Black"/>
    <s v="Santos"/>
    <n v="100000"/>
    <n v="96975.901818181825"/>
    <s v="GM98SLVBLA018"/>
  </r>
  <r>
    <x v="1"/>
    <x v="3"/>
    <s v="Silverado"/>
    <s v="00"/>
    <n v="25"/>
    <x v="18"/>
    <n v="3164.1490196078435"/>
    <s v="Blue"/>
    <s v="Vizzini"/>
    <n v="100000"/>
    <n v="96835.850980392162"/>
    <s v="GM00SLVBLU019"/>
  </r>
  <r>
    <x v="2"/>
    <x v="4"/>
    <s v="Camry"/>
    <s v="96"/>
    <n v="29"/>
    <x v="19"/>
    <n v="3886.8"/>
    <s v="Green"/>
    <s v="Chan"/>
    <n v="100000"/>
    <n v="96113.2"/>
    <s v="TY96CAMGRE020"/>
  </r>
  <r>
    <x v="2"/>
    <x v="4"/>
    <s v="Camry"/>
    <s v="98"/>
    <n v="27"/>
    <x v="20"/>
    <n v="3395.7309090909093"/>
    <s v="Black"/>
    <s v="Swartz"/>
    <n v="100000"/>
    <n v="96604.269090909089"/>
    <s v="TY98CAMBLA021"/>
  </r>
  <r>
    <x v="2"/>
    <x v="4"/>
    <s v="Camry"/>
    <s v="00"/>
    <n v="25"/>
    <x v="21"/>
    <n v="3369.7254901960782"/>
    <s v="Green"/>
    <s v="Ewenty"/>
    <n v="100000"/>
    <n v="96630.274509803916"/>
    <s v="TY00CAMGRE022"/>
  </r>
  <r>
    <x v="2"/>
    <x v="4"/>
    <s v="Camry"/>
    <s v="02"/>
    <n v="23"/>
    <x v="22"/>
    <n v="2886.3446808510639"/>
    <s v="Black"/>
    <s v="Smith"/>
    <n v="100000"/>
    <n v="97113.655319148937"/>
    <s v="TY02CAMBLA023"/>
  </r>
  <r>
    <x v="2"/>
    <x v="4"/>
    <s v="Camry"/>
    <s v="09"/>
    <n v="16"/>
    <x v="23"/>
    <n v="2916.0121212121212"/>
    <s v="White"/>
    <s v="Howard"/>
    <n v="100000"/>
    <n v="97083.987878787884"/>
    <s v="TY09CAMWHI024"/>
  </r>
  <r>
    <x v="2"/>
    <x v="5"/>
    <s v="Corolla"/>
    <s v="02"/>
    <n v="23"/>
    <x v="24"/>
    <n v="2743.2936170212765"/>
    <s v="Red"/>
    <s v="Gaul"/>
    <n v="100000"/>
    <n v="97256.706382978722"/>
    <s v="TY02CORRED025"/>
  </r>
  <r>
    <x v="2"/>
    <x v="5"/>
    <s v="Corolla"/>
    <s v="03"/>
    <n v="22"/>
    <x v="25"/>
    <n v="3264.1955555555551"/>
    <s v="Black"/>
    <s v="Gaul"/>
    <n v="100000"/>
    <n v="96735.804444444439"/>
    <s v="TY03CORBLA026"/>
  </r>
  <r>
    <x v="2"/>
    <x v="5"/>
    <s v="Corolla"/>
    <s v="14"/>
    <n v="11"/>
    <x v="26"/>
    <n v="1526.6347826086956"/>
    <s v="Blue"/>
    <s v="Praulty"/>
    <n v="100000"/>
    <n v="98473.3652173913"/>
    <s v="TY14CORBLU027"/>
  </r>
  <r>
    <x v="2"/>
    <x v="5"/>
    <s v="Corolla"/>
    <s v="12"/>
    <n v="13"/>
    <x v="27"/>
    <n v="2192.7333333333336"/>
    <s v="Black"/>
    <s v="Santos"/>
    <n v="100000"/>
    <n v="97807.266666666663"/>
    <s v="TY12CORBLA028"/>
  </r>
  <r>
    <x v="2"/>
    <x v="4"/>
    <s v="Camry"/>
    <s v="12"/>
    <n v="13"/>
    <x v="28"/>
    <n v="1639.1259259259259"/>
    <s v="Blue"/>
    <s v="Chan"/>
    <n v="100000"/>
    <n v="98360.874074074076"/>
    <s v="TY12CAMBLU029"/>
  </r>
  <r>
    <x v="3"/>
    <x v="6"/>
    <s v="Caravan"/>
    <s v="99"/>
    <n v="26"/>
    <x v="29"/>
    <n v="3108.4528301886794"/>
    <s v="White"/>
    <s v="Rodriguez"/>
    <n v="75000"/>
    <n v="71891.547169811325"/>
    <s v="HO99CIVWHI030"/>
  </r>
  <r>
    <x v="3"/>
    <x v="6"/>
    <s v="Caravan"/>
    <s v="01"/>
    <n v="24"/>
    <x v="30"/>
    <n v="2852.7306122448977"/>
    <s v="Blue"/>
    <s v="Jones"/>
    <n v="75000"/>
    <n v="72147.269387755106"/>
    <s v="HO01CIVBLU031"/>
  </r>
  <r>
    <x v="3"/>
    <x v="6"/>
    <s v="Caravan"/>
    <s v="10"/>
    <n v="15"/>
    <x v="31"/>
    <n v="1456.3225806451612"/>
    <s v="Blue"/>
    <s v="Torrens"/>
    <n v="75000"/>
    <n v="73543.677419354834"/>
    <s v="HO10CIVBLU032"/>
  </r>
  <r>
    <x v="3"/>
    <x v="6"/>
    <s v="Caravan"/>
    <s v="10"/>
    <n v="15"/>
    <x v="32"/>
    <n v="2159.8193548387094"/>
    <s v="Black"/>
    <s v="Swartz"/>
    <n v="75000"/>
    <n v="72840.180645161294"/>
    <s v="HO10CIVBLA033"/>
  </r>
  <r>
    <x v="3"/>
    <x v="6"/>
    <s v="Caravan"/>
    <s v="11"/>
    <n v="14"/>
    <x v="33"/>
    <n v="2107.2620689655173"/>
    <s v="Black"/>
    <s v="Lyon"/>
    <n v="75000"/>
    <n v="72892.737931034484"/>
    <s v="HO11CIVBLA034"/>
  </r>
  <r>
    <x v="3"/>
    <x v="6"/>
    <s v="Caravan"/>
    <s v="12"/>
    <n v="13"/>
    <x v="34"/>
    <n v="1815.7925925925927"/>
    <s v="Black"/>
    <s v="Hulinski"/>
    <n v="75000"/>
    <n v="73184.207407407404"/>
    <s v="HO12CIVBLA035"/>
  </r>
  <r>
    <x v="3"/>
    <x v="6"/>
    <s v="Caravan"/>
    <s v="13"/>
    <n v="12"/>
    <x v="35"/>
    <n v="1109.4080000000001"/>
    <s v="Black"/>
    <s v="Chan"/>
    <n v="75000"/>
    <n v="73890.592000000004"/>
    <s v="HO13CIVBLA036"/>
  </r>
  <r>
    <x v="3"/>
    <x v="7"/>
    <s v="Odyssey"/>
    <s v="05"/>
    <n v="20"/>
    <x v="36"/>
    <n v="2945.8292682926831"/>
    <s v="White"/>
    <s v="Howard"/>
    <n v="100000"/>
    <n v="97054.170731707316"/>
    <s v="HO05ODYWHI037"/>
  </r>
  <r>
    <x v="3"/>
    <x v="7"/>
    <s v="Odyssey"/>
    <s v="07"/>
    <n v="18"/>
    <x v="37"/>
    <n v="2748.8702702702703"/>
    <s v="Black"/>
    <s v="Swartz"/>
    <n v="100000"/>
    <n v="97251.129729729728"/>
    <s v="HO07ODYBLA038"/>
  </r>
  <r>
    <x v="3"/>
    <x v="7"/>
    <s v="Odyssey"/>
    <s v="08"/>
    <n v="17"/>
    <x v="38"/>
    <n v="2428.8342857142857"/>
    <s v="White"/>
    <s v="Rodriguez"/>
    <n v="100000"/>
    <n v="97571.165714285715"/>
    <s v="HO08ODYWHI039"/>
  </r>
  <r>
    <x v="3"/>
    <x v="7"/>
    <s v="Odyssey"/>
    <s v="01"/>
    <n v="24"/>
    <x v="39"/>
    <n v="2802.4040816326528"/>
    <s v="Black"/>
    <s v="Smith"/>
    <n v="100000"/>
    <n v="97197.59591836734"/>
    <s v="HO01ODYBLA040"/>
  </r>
  <r>
    <x v="3"/>
    <x v="7"/>
    <s v="Odyssey"/>
    <s v="14"/>
    <n v="11"/>
    <x v="40"/>
    <n v="322.44347826086954"/>
    <s v="Black"/>
    <s v="McCall"/>
    <n v="100000"/>
    <n v="99677.556521739127"/>
    <s v="HO14ODYBLA041"/>
  </r>
  <r>
    <x v="4"/>
    <x v="8"/>
    <s v="PT Cruiser"/>
    <s v="04"/>
    <n v="21"/>
    <x v="41"/>
    <n v="3001.953488372093"/>
    <s v="Blue"/>
    <s v="Smith"/>
    <n v="75000"/>
    <n v="71998.046511627908"/>
    <s v="CR04PTCBLU042"/>
  </r>
  <r>
    <x v="4"/>
    <x v="8"/>
    <s v="PT Cruiser"/>
    <s v="07"/>
    <n v="18"/>
    <x v="42"/>
    <n v="2274.2810810810811"/>
    <s v="Green"/>
    <s v="Gaul"/>
    <n v="75000"/>
    <n v="72725.718918918923"/>
    <s v="CR07PTCGRE043"/>
  </r>
  <r>
    <x v="4"/>
    <x v="8"/>
    <s v="PT Cruiser"/>
    <s v="11"/>
    <n v="14"/>
    <x v="43"/>
    <n v="1889.2551724137932"/>
    <s v="Black"/>
    <s v="Vizzini"/>
    <n v="75000"/>
    <n v="73110.744827586212"/>
    <s v="CR11PTCBLA044"/>
  </r>
  <r>
    <x v="4"/>
    <x v="9"/>
    <s v="Caravan"/>
    <s v="99"/>
    <n v="26"/>
    <x v="44"/>
    <n v="2997.003773584906"/>
    <s v="Green"/>
    <s v="Hulinski"/>
    <n v="75000"/>
    <n v="72002.996226415096"/>
    <s v="CR99CARGRE045"/>
  </r>
  <r>
    <x v="4"/>
    <x v="9"/>
    <s v="Caravan"/>
    <s v="00"/>
    <n v="25"/>
    <x v="45"/>
    <n v="3029.1411764705886"/>
    <s v="Black"/>
    <s v="Jones"/>
    <n v="75000"/>
    <n v="71970.858823529416"/>
    <s v="CR00CARBLA046"/>
  </r>
  <r>
    <x v="4"/>
    <x v="9"/>
    <s v="Caravan"/>
    <s v="04"/>
    <n v="21"/>
    <x v="46"/>
    <n v="3373.3581395348838"/>
    <s v="White"/>
    <s v="Bard"/>
    <n v="75000"/>
    <n v="71626.641860465112"/>
    <s v="CR04CARWHI047"/>
  </r>
  <r>
    <x v="4"/>
    <x v="9"/>
    <s v="Caravan"/>
    <s v="04"/>
    <n v="21"/>
    <x v="47"/>
    <n v="2451.1348837209302"/>
    <s v="Red"/>
    <s v="Bard"/>
    <n v="75000"/>
    <n v="72548.865116279063"/>
    <s v="CR04CARRED048"/>
  </r>
  <r>
    <x v="5"/>
    <x v="10"/>
    <s v="Elantra"/>
    <s v="11"/>
    <n v="14"/>
    <x v="48"/>
    <n v="2007.0551724137931"/>
    <s v="Black"/>
    <s v="Torrens"/>
    <n v="100000"/>
    <n v="97992.944827586209"/>
    <s v="HY11ELABLA049"/>
  </r>
  <r>
    <x v="5"/>
    <x v="10"/>
    <s v="Elantra"/>
    <s v="12"/>
    <n v="13"/>
    <x v="49"/>
    <n v="1650.5185185185185"/>
    <s v="Blue"/>
    <s v="McCall"/>
    <n v="100000"/>
    <n v="98349.481481481474"/>
    <s v="HY12ELABLU050"/>
  </r>
  <r>
    <x v="5"/>
    <x v="10"/>
    <s v="Elantra"/>
    <s v="13"/>
    <n v="12"/>
    <x v="50"/>
    <n v="1617.912"/>
    <s v="Black"/>
    <s v="Praulty"/>
    <n v="100000"/>
    <n v="98382.088000000003"/>
    <s v="HY13ELABLA051"/>
  </r>
  <r>
    <x v="5"/>
    <x v="10"/>
    <s v="Elantra"/>
    <s v="25"/>
    <n v="0"/>
    <x v="51"/>
    <n v="44377"/>
    <s v="Blue"/>
    <s v="Ewenty"/>
    <n v="100000"/>
    <n v="55623"/>
    <s v="HY25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"/>
    <s v="FORD"/>
    <s v="MTG"/>
    <s v="Mustang"/>
    <s v="06"/>
    <x v="0"/>
    <n v="40326.800000000003"/>
    <n v="2068.041025641026"/>
    <s v="Black"/>
    <x v="0"/>
    <n v="50000"/>
    <n v="47931.958974358975"/>
    <s v="FD06MTGBLA001"/>
  </r>
  <r>
    <s v="FD"/>
    <s v="FORD"/>
    <s v="MTG"/>
    <s v="Mustang"/>
    <s v="06"/>
    <x v="0"/>
    <n v="44974.8"/>
    <n v="2306.4"/>
    <s v="White"/>
    <x v="1"/>
    <n v="50000"/>
    <n v="47693.599999999999"/>
    <s v="FD06MTGWHI002"/>
  </r>
  <r>
    <s v="FD"/>
    <s v="FORD"/>
    <s v="MTG"/>
    <s v="Mustang"/>
    <s v="08"/>
    <x v="1"/>
    <n v="44946.5"/>
    <n v="2568.3714285714286"/>
    <s v="Green"/>
    <x v="2"/>
    <n v="50000"/>
    <n v="47431.62857142857"/>
    <s v="FD08MTGGRE003"/>
  </r>
  <r>
    <s v="FD"/>
    <s v="FORD"/>
    <s v="MTG"/>
    <s v="Mustang"/>
    <s v="08"/>
    <x v="1"/>
    <n v="37558.800000000003"/>
    <n v="2146.2171428571432"/>
    <s v="Black"/>
    <x v="3"/>
    <n v="50000"/>
    <n v="47853.782857142854"/>
    <s v="FD08MTGBLA004"/>
  </r>
  <r>
    <s v="FD"/>
    <s v="FORD"/>
    <s v="MTG"/>
    <s v="Mustang"/>
    <s v="08"/>
    <x v="1"/>
    <n v="36438.5"/>
    <n v="2082.1999999999998"/>
    <s v="White"/>
    <x v="0"/>
    <n v="50000"/>
    <n v="47917.8"/>
    <s v="FD08MTGWHI005"/>
  </r>
  <r>
    <s v="FD"/>
    <s v="FORD"/>
    <s v="FCS"/>
    <s v="Focus"/>
    <s v="06"/>
    <x v="0"/>
    <n v="46311.4"/>
    <n v="2374.9435897435897"/>
    <s v="Green"/>
    <x v="4"/>
    <n v="75000"/>
    <n v="72625.056410256409"/>
    <s v="FD06FCSGRE006"/>
  </r>
  <r>
    <s v="FD"/>
    <s v="FORD"/>
    <s v="FCS"/>
    <s v="Focus"/>
    <s v="06"/>
    <x v="0"/>
    <n v="52229.5"/>
    <n v="2678.4358974358975"/>
    <s v="Green"/>
    <x v="2"/>
    <n v="75000"/>
    <n v="72321.564102564109"/>
    <s v="FD06FCSGRE007"/>
  </r>
  <r>
    <s v="FD"/>
    <s v="FORD"/>
    <s v="FCS"/>
    <s v="Focus"/>
    <s v="09"/>
    <x v="2"/>
    <n v="35137"/>
    <n v="2129.5151515151515"/>
    <s v="Black"/>
    <x v="5"/>
    <n v="75000"/>
    <n v="72870.484848484848"/>
    <s v="FD09FCSBLA008"/>
  </r>
  <r>
    <s v="FD"/>
    <s v="FORD"/>
    <s v="FCS"/>
    <s v="Focus"/>
    <s v="13"/>
    <x v="3"/>
    <n v="27637.1"/>
    <n v="2210.9679999999998"/>
    <s v="Black"/>
    <x v="0"/>
    <n v="75000"/>
    <n v="72789.032000000007"/>
    <s v="FD13FCSBLA009"/>
  </r>
  <r>
    <s v="FD"/>
    <s v="FORD"/>
    <s v="FCS"/>
    <s v="Focus"/>
    <s v="13"/>
    <x v="3"/>
    <n v="27534.799999999999"/>
    <n v="2202.7840000000001"/>
    <s v="White"/>
    <x v="6"/>
    <n v="75000"/>
    <n v="72797.216"/>
    <s v="FD13FCSWHI010"/>
  </r>
  <r>
    <s v="FD"/>
    <s v="FORD"/>
    <s v="FCS"/>
    <s v="Focus"/>
    <s v="12"/>
    <x v="4"/>
    <n v="19341.7"/>
    <n v="1432.7185185185185"/>
    <s v="White"/>
    <x v="7"/>
    <n v="75000"/>
    <n v="73567.281481481477"/>
    <s v="FD12FCSWHI011"/>
  </r>
  <r>
    <s v="FD"/>
    <s v="FORD"/>
    <s v="FCS"/>
    <s v="Focus"/>
    <s v="13"/>
    <x v="3"/>
    <n v="22521.599999999999"/>
    <n v="1801.7279999999998"/>
    <s v="Black"/>
    <x v="8"/>
    <n v="75000"/>
    <n v="73198.271999999997"/>
    <s v="FD13FCSBLA012"/>
  </r>
  <r>
    <s v="FD"/>
    <s v="FORD"/>
    <s v="FCS"/>
    <s v="Focus"/>
    <s v="13"/>
    <x v="3"/>
    <n v="13682.9"/>
    <n v="1094.6320000000001"/>
    <s v="Black"/>
    <x v="9"/>
    <n v="75000"/>
    <n v="73905.368000000002"/>
    <s v="FD13FCSBLA013"/>
  </r>
  <r>
    <s v="GM"/>
    <s v="General Motors"/>
    <s v="CMR"/>
    <s v="Camaro"/>
    <s v="09"/>
    <x v="2"/>
    <n v="28464.799999999999"/>
    <n v="1725.1393939393938"/>
    <s v="White"/>
    <x v="10"/>
    <n v="100000"/>
    <n v="98274.860606060611"/>
    <s v="GM09CMRWHI014"/>
  </r>
  <r>
    <s v="GM"/>
    <s v="General Motors"/>
    <s v="CMR"/>
    <s v="Camaro"/>
    <s v="12"/>
    <x v="4"/>
    <n v="19421.099999999999"/>
    <n v="1438.6"/>
    <s v="Black"/>
    <x v="11"/>
    <n v="100000"/>
    <n v="98561.4"/>
    <s v="GM12CMRBLA015"/>
  </r>
  <r>
    <s v="GM"/>
    <s v="General Motors"/>
    <s v="CMR"/>
    <s v="Camaro"/>
    <s v="14"/>
    <x v="5"/>
    <n v="14289.6"/>
    <n v="1242.5739130434783"/>
    <s v="White"/>
    <x v="12"/>
    <n v="100000"/>
    <n v="98757.426086956519"/>
    <s v="GM14CMRWHI016"/>
  </r>
  <r>
    <s v="GM"/>
    <s v="General Motors"/>
    <s v="SLV"/>
    <s v="Silverado"/>
    <s v="10"/>
    <x v="6"/>
    <n v="31144.400000000001"/>
    <n v="2009.3161290322582"/>
    <s v="Black"/>
    <x v="13"/>
    <n v="100000"/>
    <n v="97990.683870967739"/>
    <s v="GM10SLVBLA017"/>
  </r>
  <r>
    <s v="GM"/>
    <s v="General Motors"/>
    <s v="SLV"/>
    <s v="Silverado"/>
    <s v="98"/>
    <x v="7"/>
    <n v="83162.7"/>
    <n v="3024.0981818181817"/>
    <s v="Black"/>
    <x v="10"/>
    <n v="100000"/>
    <n v="96975.901818181825"/>
    <s v="GM98SLVBLA018"/>
  </r>
  <r>
    <s v="GM"/>
    <s v="General Motors"/>
    <s v="SLV"/>
    <s v="Silverado"/>
    <s v="00"/>
    <x v="8"/>
    <n v="80685.8"/>
    <n v="3164.1490196078435"/>
    <s v="Blue"/>
    <x v="8"/>
    <n v="100000"/>
    <n v="96835.850980392162"/>
    <s v="GM00SLVBLU019"/>
  </r>
  <r>
    <s v="TY"/>
    <s v="Toyata"/>
    <s v="CAM"/>
    <s v="Camry"/>
    <s v="96"/>
    <x v="9"/>
    <n v="114660.6"/>
    <n v="3886.8"/>
    <s v="Green"/>
    <x v="14"/>
    <n v="100000"/>
    <n v="96113.2"/>
    <s v="TY96CAMGRE020"/>
  </r>
  <r>
    <s v="TY"/>
    <s v="Toyata"/>
    <s v="CAM"/>
    <s v="Camry"/>
    <s v="98"/>
    <x v="7"/>
    <n v="93382.6"/>
    <n v="3395.7309090909093"/>
    <s v="Black"/>
    <x v="15"/>
    <n v="100000"/>
    <n v="96604.269090909089"/>
    <s v="TY98CAMBLA021"/>
  </r>
  <r>
    <s v="TY"/>
    <s v="Toyata"/>
    <s v="CAM"/>
    <s v="Camry"/>
    <s v="00"/>
    <x v="8"/>
    <n v="85928"/>
    <n v="3369.7254901960782"/>
    <s v="Green"/>
    <x v="4"/>
    <n v="100000"/>
    <n v="96630.274509803916"/>
    <s v="TY00CAMGRE022"/>
  </r>
  <r>
    <s v="TY"/>
    <s v="Toyata"/>
    <s v="CAM"/>
    <s v="Camry"/>
    <s v="02"/>
    <x v="10"/>
    <n v="67829.100000000006"/>
    <n v="2886.3446808510639"/>
    <s v="Black"/>
    <x v="0"/>
    <n v="100000"/>
    <n v="97113.655319148937"/>
    <s v="TY02CAMBLA023"/>
  </r>
  <r>
    <s v="TY"/>
    <s v="Toyata"/>
    <s v="CAM"/>
    <s v="Camry"/>
    <s v="09"/>
    <x v="2"/>
    <n v="48114.2"/>
    <n v="2916.0121212121212"/>
    <s v="White"/>
    <x v="5"/>
    <n v="100000"/>
    <n v="97083.987878787884"/>
    <s v="TY09CAMWHI024"/>
  </r>
  <r>
    <s v="TY"/>
    <s v="Toyata"/>
    <s v="COR"/>
    <s v="Corolla"/>
    <s v="02"/>
    <x v="10"/>
    <n v="64467.4"/>
    <n v="2743.2936170212765"/>
    <s v="Red"/>
    <x v="16"/>
    <n v="100000"/>
    <n v="97256.706382978722"/>
    <s v="TY02CORRED025"/>
  </r>
  <r>
    <s v="TY"/>
    <s v="Toyata"/>
    <s v="COR"/>
    <s v="Corolla"/>
    <s v="03"/>
    <x v="11"/>
    <n v="73444.399999999994"/>
    <n v="3264.1955555555551"/>
    <s v="Black"/>
    <x v="16"/>
    <n v="100000"/>
    <n v="96735.804444444439"/>
    <s v="TY03CORBLA026"/>
  </r>
  <r>
    <s v="TY"/>
    <s v="Toyata"/>
    <s v="COR"/>
    <s v="Corolla"/>
    <s v="14"/>
    <x v="5"/>
    <n v="17556.3"/>
    <n v="1526.6347826086956"/>
    <s v="Blue"/>
    <x v="6"/>
    <n v="100000"/>
    <n v="98473.3652173913"/>
    <s v="TY14CORBLU027"/>
  </r>
  <r>
    <s v="TY"/>
    <s v="Toyata"/>
    <s v="COR"/>
    <s v="Corolla"/>
    <s v="12"/>
    <x v="4"/>
    <n v="29601.9"/>
    <n v="2192.7333333333336"/>
    <s v="Black"/>
    <x v="10"/>
    <n v="100000"/>
    <n v="97807.266666666663"/>
    <s v="TY12CORBLA028"/>
  </r>
  <r>
    <s v="TY"/>
    <s v="Toyata"/>
    <s v="CAM"/>
    <s v="Camry"/>
    <s v="12"/>
    <x v="4"/>
    <n v="22128.2"/>
    <n v="1639.1259259259259"/>
    <s v="Blue"/>
    <x v="14"/>
    <n v="100000"/>
    <n v="98360.874074074076"/>
    <s v="TY12CAMBLU029"/>
  </r>
  <r>
    <s v="HO"/>
    <s v="HONDA"/>
    <s v="CIV"/>
    <s v="Caravan"/>
    <s v="99"/>
    <x v="12"/>
    <n v="82374"/>
    <n v="3108.4528301886794"/>
    <s v="White"/>
    <x v="9"/>
    <n v="75000"/>
    <n v="71891.547169811325"/>
    <s v="HO99CIVWHI030"/>
  </r>
  <r>
    <s v="HO"/>
    <s v="HONDA"/>
    <s v="CIV"/>
    <s v="Caravan"/>
    <s v="01"/>
    <x v="13"/>
    <n v="69891.899999999994"/>
    <n v="2852.7306122448977"/>
    <s v="Blue"/>
    <x v="3"/>
    <n v="75000"/>
    <n v="72147.269387755106"/>
    <s v="HO01CIVBLU031"/>
  </r>
  <r>
    <s v="HO"/>
    <s v="HONDA"/>
    <s v="CIV"/>
    <s v="Caravan"/>
    <s v="10"/>
    <x v="6"/>
    <n v="22573"/>
    <n v="1456.3225806451612"/>
    <s v="Blue"/>
    <x v="12"/>
    <n v="75000"/>
    <n v="73543.677419354834"/>
    <s v="HO10CIVBLU032"/>
  </r>
  <r>
    <s v="HO"/>
    <s v="HONDA"/>
    <s v="CIV"/>
    <s v="Caravan"/>
    <s v="10"/>
    <x v="6"/>
    <n v="33477.199999999997"/>
    <n v="2159.8193548387094"/>
    <s v="Black"/>
    <x v="15"/>
    <n v="75000"/>
    <n v="72840.180645161294"/>
    <s v="HO10CIVBLA033"/>
  </r>
  <r>
    <s v="HO"/>
    <s v="HONDA"/>
    <s v="CIV"/>
    <s v="Caravan"/>
    <s v="11"/>
    <x v="14"/>
    <n v="30555.3"/>
    <n v="2107.2620689655173"/>
    <s v="Black"/>
    <x v="2"/>
    <n v="75000"/>
    <n v="72892.737931034484"/>
    <s v="HO11CIVBLA034"/>
  </r>
  <r>
    <s v="HO"/>
    <s v="HONDA"/>
    <s v="CIV"/>
    <s v="Caravan"/>
    <s v="12"/>
    <x v="4"/>
    <n v="24513.200000000001"/>
    <n v="1815.7925925925927"/>
    <s v="Black"/>
    <x v="13"/>
    <n v="75000"/>
    <n v="73184.207407407404"/>
    <s v="HO12CIVBLA035"/>
  </r>
  <r>
    <s v="HO"/>
    <s v="HONDA"/>
    <s v="CIV"/>
    <s v="Caravan"/>
    <s v="13"/>
    <x v="3"/>
    <n v="13867.6"/>
    <n v="1109.4080000000001"/>
    <s v="Black"/>
    <x v="14"/>
    <n v="75000"/>
    <n v="73890.592000000004"/>
    <s v="HO13CIVBLA036"/>
  </r>
  <r>
    <s v="HO"/>
    <s v="HONDA"/>
    <s v="ODY"/>
    <s v="Odyssey"/>
    <s v="05"/>
    <x v="15"/>
    <n v="60389.5"/>
    <n v="2945.8292682926831"/>
    <s v="White"/>
    <x v="5"/>
    <n v="100000"/>
    <n v="97054.170731707316"/>
    <s v="HO05ODYWHI037"/>
  </r>
  <r>
    <s v="HO"/>
    <s v="HONDA"/>
    <s v="ODY"/>
    <s v="Odyssey"/>
    <s v="07"/>
    <x v="16"/>
    <n v="50854.1"/>
    <n v="2748.8702702702703"/>
    <s v="Black"/>
    <x v="15"/>
    <n v="100000"/>
    <n v="97251.129729729728"/>
    <s v="HO07ODYBLA038"/>
  </r>
  <r>
    <s v="HO"/>
    <s v="HONDA"/>
    <s v="ODY"/>
    <s v="Odyssey"/>
    <s v="08"/>
    <x v="1"/>
    <n v="42504.6"/>
    <n v="2428.8342857142857"/>
    <s v="White"/>
    <x v="9"/>
    <n v="100000"/>
    <n v="97571.165714285715"/>
    <s v="HO08ODYWHI039"/>
  </r>
  <r>
    <s v="HO"/>
    <s v="HONDA"/>
    <s v="ODY"/>
    <s v="Odyssey"/>
    <s v="01"/>
    <x v="13"/>
    <n v="68658.899999999994"/>
    <n v="2802.4040816326528"/>
    <s v="Black"/>
    <x v="0"/>
    <n v="100000"/>
    <n v="97197.59591836734"/>
    <s v="HO01ODYBLA040"/>
  </r>
  <r>
    <s v="HO"/>
    <s v="HONDA"/>
    <s v="ODY"/>
    <s v="Odyssey"/>
    <s v="14"/>
    <x v="5"/>
    <n v="3708.1"/>
    <n v="322.44347826086954"/>
    <s v="Black"/>
    <x v="1"/>
    <n v="100000"/>
    <n v="99677.556521739127"/>
    <s v="HO14ODYBLA041"/>
  </r>
  <r>
    <s v="CR"/>
    <s v="Chrysler"/>
    <s v="PTC"/>
    <s v="PT Cruiser"/>
    <s v="04"/>
    <x v="17"/>
    <n v="64542"/>
    <n v="3001.953488372093"/>
    <s v="Blue"/>
    <x v="0"/>
    <n v="75000"/>
    <n v="71998.046511627908"/>
    <s v="CR04PTCBLU042"/>
  </r>
  <r>
    <s v="CR"/>
    <s v="Chrysler"/>
    <s v="PTC"/>
    <s v="PT Cruiser"/>
    <s v="07"/>
    <x v="16"/>
    <n v="42074.2"/>
    <n v="2274.2810810810811"/>
    <s v="Green"/>
    <x v="16"/>
    <n v="75000"/>
    <n v="72725.718918918923"/>
    <s v="CR07PTCGRE043"/>
  </r>
  <r>
    <s v="CR"/>
    <s v="Chrysler"/>
    <s v="PTC"/>
    <s v="PT Cruiser"/>
    <s v="11"/>
    <x v="14"/>
    <n v="27394.2"/>
    <n v="1889.2551724137932"/>
    <s v="Black"/>
    <x v="8"/>
    <n v="75000"/>
    <n v="73110.744827586212"/>
    <s v="CR11PTCBLA044"/>
  </r>
  <r>
    <s v="CR"/>
    <s v="Chrysler"/>
    <s v="CAR"/>
    <s v="Caravan"/>
    <s v="99"/>
    <x v="12"/>
    <n v="79420.600000000006"/>
    <n v="2997.003773584906"/>
    <s v="Green"/>
    <x v="13"/>
    <n v="75000"/>
    <n v="72002.996226415096"/>
    <s v="CR99CARGRE045"/>
  </r>
  <r>
    <s v="CR"/>
    <s v="Chrysler"/>
    <s v="CAR"/>
    <s v="Caravan"/>
    <s v="00"/>
    <x v="8"/>
    <n v="77243.100000000006"/>
    <n v="3029.1411764705886"/>
    <s v="Black"/>
    <x v="3"/>
    <n v="75000"/>
    <n v="71970.858823529416"/>
    <s v="CR00CARBLA046"/>
  </r>
  <r>
    <s v="CR"/>
    <s v="Chrysler"/>
    <s v="CAR"/>
    <s v="Caravan"/>
    <s v="04"/>
    <x v="17"/>
    <n v="72527.199999999997"/>
    <n v="3373.3581395348838"/>
    <s v="White"/>
    <x v="11"/>
    <n v="75000"/>
    <n v="71626.641860465112"/>
    <s v="CR04CARWHI047"/>
  </r>
  <r>
    <s v="CR"/>
    <s v="Chrysler"/>
    <s v="CAR"/>
    <s v="Caravan"/>
    <s v="04"/>
    <x v="17"/>
    <n v="52699.4"/>
    <n v="2451.1348837209302"/>
    <s v="Red"/>
    <x v="11"/>
    <n v="75000"/>
    <n v="72548.865116279063"/>
    <s v="CR04CARRED048"/>
  </r>
  <r>
    <s v="HY"/>
    <s v="Hyundai"/>
    <s v="ELA"/>
    <s v="Elantra"/>
    <s v="11"/>
    <x v="14"/>
    <n v="29102.3"/>
    <n v="2007.0551724137931"/>
    <s v="Black"/>
    <x v="12"/>
    <n v="100000"/>
    <n v="97992.944827586209"/>
    <s v="HY11ELABLA049"/>
  </r>
  <r>
    <s v="HY"/>
    <s v="Hyundai"/>
    <s v="ELA"/>
    <s v="Elantra"/>
    <s v="12"/>
    <x v="4"/>
    <n v="22282"/>
    <n v="1650.5185185185185"/>
    <s v="Blue"/>
    <x v="1"/>
    <n v="100000"/>
    <n v="98349.481481481474"/>
    <s v="HY12ELABLU050"/>
  </r>
  <r>
    <s v="HY"/>
    <s v="Hyundai"/>
    <s v="ELA"/>
    <s v="Elantra"/>
    <s v="13"/>
    <x v="3"/>
    <n v="20223.900000000001"/>
    <n v="1617.912"/>
    <s v="Black"/>
    <x v="6"/>
    <n v="100000"/>
    <n v="98382.088000000003"/>
    <s v="HY13ELABLA051"/>
  </r>
  <r>
    <s v="HY"/>
    <s v="Hyundai"/>
    <s v="ELA"/>
    <s v="Elantra"/>
    <s v="25"/>
    <x v="18"/>
    <n v="22188.5"/>
    <n v="44377"/>
    <s v="Blue"/>
    <x v="4"/>
    <n v="100000"/>
    <n v="55623"/>
    <s v="HY25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0:B40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20">
        <item x="18"/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showAll="0"/>
    <pivotField dataField="1" showAll="0"/>
    <pivotField showAll="0"/>
    <pivotField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Miles / Year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12">
    <pivotField axis="axisRow"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i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ar inventory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0"/>
  <sheetViews>
    <sheetView topLeftCell="A33" workbookViewId="0">
      <selection activeCell="I46" sqref="I46"/>
    </sheetView>
  </sheetViews>
  <sheetFormatPr defaultRowHeight="14.5"/>
  <cols>
    <col min="1" max="1" width="14" customWidth="1"/>
    <col min="2" max="2" width="16.36328125" customWidth="1"/>
    <col min="3" max="11" width="7.81640625" customWidth="1"/>
    <col min="12" max="12" width="5.81640625" customWidth="1"/>
    <col min="13" max="13" width="7.81640625" customWidth="1"/>
    <col min="14" max="14" width="5.81640625" customWidth="1"/>
    <col min="15" max="15" width="7.81640625" customWidth="1"/>
    <col min="16" max="16" width="12.36328125" customWidth="1"/>
    <col min="17" max="17" width="17.1796875" customWidth="1"/>
    <col min="18" max="24" width="7.81640625" customWidth="1"/>
    <col min="25" max="25" width="5.81640625" customWidth="1"/>
    <col min="26" max="39" width="7.81640625" customWidth="1"/>
    <col min="40" max="40" width="5.81640625" customWidth="1"/>
    <col min="41" max="48" width="7.81640625" customWidth="1"/>
    <col min="49" max="49" width="5.81640625" customWidth="1"/>
    <col min="50" max="50" width="7.81640625" customWidth="1"/>
    <col min="51" max="51" width="5.81640625" customWidth="1"/>
    <col min="52" max="52" width="7.81640625" customWidth="1"/>
    <col min="53" max="53" width="8.81640625" bestFit="1" customWidth="1"/>
    <col min="54" max="54" width="10.7265625" bestFit="1" customWidth="1"/>
  </cols>
  <sheetData>
    <row r="3" spans="1:2">
      <c r="A3" s="3" t="s">
        <v>120</v>
      </c>
      <c r="B3" t="s">
        <v>122</v>
      </c>
    </row>
    <row r="4" spans="1:2">
      <c r="A4" s="4" t="s">
        <v>91</v>
      </c>
      <c r="B4" s="5">
        <v>415900.7</v>
      </c>
    </row>
    <row r="5" spans="1:2">
      <c r="A5" s="4" t="s">
        <v>89</v>
      </c>
      <c r="B5" s="5">
        <v>448641.4</v>
      </c>
    </row>
    <row r="6" spans="1:2">
      <c r="A6" s="4" t="s">
        <v>94</v>
      </c>
      <c r="B6" s="5">
        <v>257168.39999999997</v>
      </c>
    </row>
    <row r="7" spans="1:2">
      <c r="A7" s="4" t="s">
        <v>90</v>
      </c>
      <c r="B7" s="5">
        <v>503367.39999999991</v>
      </c>
    </row>
    <row r="8" spans="1:2">
      <c r="A8" s="4" t="s">
        <v>92</v>
      </c>
      <c r="B8" s="5">
        <v>93796.700000000012</v>
      </c>
    </row>
    <row r="9" spans="1:2">
      <c r="A9" s="4" t="s">
        <v>93</v>
      </c>
      <c r="B9" s="5">
        <v>617112.70000000007</v>
      </c>
    </row>
    <row r="10" spans="1:2">
      <c r="A10" s="4" t="s">
        <v>121</v>
      </c>
      <c r="B10" s="5">
        <v>2335987.2999999998</v>
      </c>
    </row>
    <row r="20" spans="1:2">
      <c r="A20" s="3" t="s">
        <v>120</v>
      </c>
      <c r="B20" t="s">
        <v>123</v>
      </c>
    </row>
    <row r="21" spans="1:2">
      <c r="A21" s="4">
        <v>0</v>
      </c>
      <c r="B21" s="5">
        <v>44377</v>
      </c>
    </row>
    <row r="22" spans="1:2">
      <c r="A22" s="4">
        <v>11</v>
      </c>
      <c r="B22" s="5">
        <v>3091.6521739130435</v>
      </c>
    </row>
    <row r="23" spans="1:2">
      <c r="A23" s="4">
        <v>12</v>
      </c>
      <c r="B23" s="5">
        <v>10037.432000000001</v>
      </c>
    </row>
    <row r="24" spans="1:2">
      <c r="A24" s="4">
        <v>13</v>
      </c>
      <c r="B24" s="5">
        <v>10169.488888888889</v>
      </c>
    </row>
    <row r="25" spans="1:2">
      <c r="A25" s="4">
        <v>14</v>
      </c>
      <c r="B25" s="5">
        <v>6003.5724137931038</v>
      </c>
    </row>
    <row r="26" spans="1:2">
      <c r="A26" s="4">
        <v>15</v>
      </c>
      <c r="B26" s="5">
        <v>5625.4580645161295</v>
      </c>
    </row>
    <row r="27" spans="1:2">
      <c r="A27" s="4">
        <v>16</v>
      </c>
      <c r="B27" s="5">
        <v>6770.6666666666661</v>
      </c>
    </row>
    <row r="28" spans="1:2">
      <c r="A28" s="4">
        <v>17</v>
      </c>
      <c r="B28" s="5">
        <v>9225.6228571428583</v>
      </c>
    </row>
    <row r="29" spans="1:2">
      <c r="A29" s="4">
        <v>18</v>
      </c>
      <c r="B29" s="5">
        <v>5023.151351351351</v>
      </c>
    </row>
    <row r="30" spans="1:2">
      <c r="A30" s="4">
        <v>19</v>
      </c>
      <c r="B30" s="5">
        <v>9427.8205128205136</v>
      </c>
    </row>
    <row r="31" spans="1:2">
      <c r="A31" s="4">
        <v>20</v>
      </c>
      <c r="B31" s="5">
        <v>2945.8292682926831</v>
      </c>
    </row>
    <row r="32" spans="1:2">
      <c r="A32" s="4">
        <v>21</v>
      </c>
      <c r="B32" s="5">
        <v>8826.4465116279061</v>
      </c>
    </row>
    <row r="33" spans="1:2">
      <c r="A33" s="4">
        <v>22</v>
      </c>
      <c r="B33" s="5">
        <v>3264.1955555555551</v>
      </c>
    </row>
    <row r="34" spans="1:2">
      <c r="A34" s="4">
        <v>23</v>
      </c>
      <c r="B34" s="5">
        <v>5629.6382978723404</v>
      </c>
    </row>
    <row r="35" spans="1:2">
      <c r="A35" s="4">
        <v>24</v>
      </c>
      <c r="B35" s="5">
        <v>5655.1346938775505</v>
      </c>
    </row>
    <row r="36" spans="1:2">
      <c r="A36" s="4">
        <v>25</v>
      </c>
      <c r="B36" s="5">
        <v>9563.0156862745098</v>
      </c>
    </row>
    <row r="37" spans="1:2">
      <c r="A37" s="4">
        <v>26</v>
      </c>
      <c r="B37" s="5">
        <v>6105.4566037735858</v>
      </c>
    </row>
    <row r="38" spans="1:2">
      <c r="A38" s="4">
        <v>27</v>
      </c>
      <c r="B38" s="5">
        <v>6419.8290909090911</v>
      </c>
    </row>
    <row r="39" spans="1:2">
      <c r="A39" s="4">
        <v>29</v>
      </c>
      <c r="B39" s="5">
        <v>3886.8</v>
      </c>
    </row>
    <row r="40" spans="1:2">
      <c r="A40" s="4" t="s">
        <v>121</v>
      </c>
      <c r="B40" s="5">
        <v>162048.21063727577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tabSelected="1" topLeftCell="D1" zoomScale="115" zoomScaleNormal="115" workbookViewId="0">
      <selection activeCell="P11" sqref="P11"/>
    </sheetView>
  </sheetViews>
  <sheetFormatPr defaultRowHeight="14.5"/>
  <cols>
    <col min="1" max="1" width="13.1796875" bestFit="1" customWidth="1"/>
    <col min="2" max="2" width="5.453125" bestFit="1" customWidth="1"/>
    <col min="3" max="3" width="15.54296875" bestFit="1" customWidth="1"/>
    <col min="4" max="4" width="6.1796875" bestFit="1" customWidth="1"/>
    <col min="5" max="5" width="16.26953125" bestFit="1" customWidth="1"/>
    <col min="6" max="6" width="15.90625" bestFit="1" customWidth="1"/>
    <col min="7" max="7" width="7.81640625" bestFit="1" customWidth="1"/>
    <col min="8" max="8" width="8.81640625" bestFit="1" customWidth="1"/>
    <col min="9" max="9" width="10.7265625" bestFit="1" customWidth="1"/>
    <col min="10" max="10" width="5.90625" bestFit="1" customWidth="1"/>
    <col min="11" max="11" width="9.08984375" bestFit="1" customWidth="1"/>
    <col min="12" max="12" width="14.08984375" bestFit="1" customWidth="1"/>
    <col min="13" max="13" width="8.6328125" bestFit="1" customWidth="1"/>
    <col min="14" max="14" width="18.0898437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VLOOKUP(D2,D$56:E$65,2)</f>
        <v>Mustang</v>
      </c>
      <c r="F2" t="str">
        <f>MID(A2,3,2)</f>
        <v>06</v>
      </c>
      <c r="G2">
        <f>IF(25-F2&lt;0,100-F2+25,25-F2)</f>
        <v>19</v>
      </c>
      <c r="H2">
        <v>3708.1</v>
      </c>
      <c r="I2">
        <f>H2/(G2+0.5)</f>
        <v>190.15897435897435</v>
      </c>
      <c r="J2" t="s">
        <v>15</v>
      </c>
      <c r="K2" t="s">
        <v>16</v>
      </c>
      <c r="L2">
        <v>50000</v>
      </c>
      <c r="M2">
        <f>L2-I2</f>
        <v>49809.841025641028</v>
      </c>
      <c r="N2" t="str">
        <f>CONCATENATE(B2,F2,D2, UPPER(LEFT(J2,3)),RIGHT(A2,3))</f>
        <v>FD06MTGBLA001</v>
      </c>
    </row>
    <row r="3" spans="1:14">
      <c r="A3" t="s">
        <v>17</v>
      </c>
      <c r="B3" t="str">
        <f>LEFT(A3,2)</f>
        <v>FD</v>
      </c>
      <c r="C3" t="str">
        <f>VLOOKUP(B3,B$56:C$61,2)</f>
        <v>FORD</v>
      </c>
      <c r="D3" t="str">
        <f>MID(A3,5,3)</f>
        <v>MTG</v>
      </c>
      <c r="E3" t="str">
        <f>VLOOKUP(D3,D$56:E$65,2)</f>
        <v>Mustang</v>
      </c>
      <c r="F3" t="str">
        <f>MID(A3,3,2)</f>
        <v>06</v>
      </c>
      <c r="G3">
        <f>IF(25-F3&lt;0,100-F3+25,25-F3)</f>
        <v>19</v>
      </c>
      <c r="H3">
        <v>13682.9</v>
      </c>
      <c r="I3">
        <f>H3/(G3+0.5)</f>
        <v>701.68717948717949</v>
      </c>
      <c r="J3" t="s">
        <v>18</v>
      </c>
      <c r="K3" t="s">
        <v>19</v>
      </c>
      <c r="L3">
        <v>50000</v>
      </c>
      <c r="M3">
        <f>L3-I3</f>
        <v>49298.312820512823</v>
      </c>
      <c r="N3" t="str">
        <f>CONCATENATE(B3,F3,D3, UPPER(LEFT(J3,3)),RIGHT(A3,3))</f>
        <v>FD06MTGWHI002</v>
      </c>
    </row>
    <row r="4" spans="1:14">
      <c r="A4" t="s">
        <v>20</v>
      </c>
      <c r="B4" t="str">
        <f>LEFT(A4,2)</f>
        <v>FD</v>
      </c>
      <c r="C4" t="str">
        <f>VLOOKUP(B4,B$56:C$61,2)</f>
        <v>FORD</v>
      </c>
      <c r="D4" t="str">
        <f>MID(A4,5,3)</f>
        <v>MTG</v>
      </c>
      <c r="E4" t="str">
        <f>VLOOKUP(D4,D$56:E$65,2)</f>
        <v>Mustang</v>
      </c>
      <c r="F4" t="str">
        <f>MID(A4,3,2)</f>
        <v>08</v>
      </c>
      <c r="G4">
        <f>IF(25-F4&lt;0,100-F4+25,25-F4)</f>
        <v>17</v>
      </c>
      <c r="H4">
        <v>13867.6</v>
      </c>
      <c r="I4">
        <f>H4/(G4+0.5)</f>
        <v>792.43428571428569</v>
      </c>
      <c r="J4" t="s">
        <v>21</v>
      </c>
      <c r="K4" t="s">
        <v>22</v>
      </c>
      <c r="L4">
        <v>50000</v>
      </c>
      <c r="M4">
        <f>L4-I4</f>
        <v>49207.565714285716</v>
      </c>
      <c r="N4" t="str">
        <f>CONCATENATE(B4,F4,D4, UPPER(LEFT(J4,3)),RIGHT(A4,3))</f>
        <v>FD08MTGGRE003</v>
      </c>
    </row>
    <row r="5" spans="1:14">
      <c r="A5" t="s">
        <v>23</v>
      </c>
      <c r="B5" t="str">
        <f>LEFT(A5,2)</f>
        <v>FD</v>
      </c>
      <c r="C5" t="str">
        <f>VLOOKUP(B5,B$56:C$61,2)</f>
        <v>FORD</v>
      </c>
      <c r="D5" t="str">
        <f>MID(A5,5,3)</f>
        <v>MTG</v>
      </c>
      <c r="E5" t="str">
        <f>VLOOKUP(D5,D$56:E$65,2)</f>
        <v>Mustang</v>
      </c>
      <c r="F5" t="str">
        <f>MID(A5,3,2)</f>
        <v>08</v>
      </c>
      <c r="G5">
        <f>IF(25-F5&lt;0,100-F5+25,25-F5)</f>
        <v>17</v>
      </c>
      <c r="H5">
        <v>14289.6</v>
      </c>
      <c r="I5">
        <f>H5/(G5+0.5)</f>
        <v>816.54857142857145</v>
      </c>
      <c r="J5" t="s">
        <v>15</v>
      </c>
      <c r="K5" t="s">
        <v>24</v>
      </c>
      <c r="L5">
        <v>50000</v>
      </c>
      <c r="M5">
        <f>L5-I5</f>
        <v>49183.451428571425</v>
      </c>
      <c r="N5" t="str">
        <f>CONCATENATE(B5,F5,D5, UPPER(LEFT(J5,3)),RIGHT(A5,3))</f>
        <v>FD08MTGBLA004</v>
      </c>
    </row>
    <row r="6" spans="1:14">
      <c r="A6" t="s">
        <v>25</v>
      </c>
      <c r="B6" t="str">
        <f>LEFT(A6,2)</f>
        <v>FD</v>
      </c>
      <c r="C6" t="str">
        <f>VLOOKUP(B6,B$56:C$61,2)</f>
        <v>FORD</v>
      </c>
      <c r="D6" t="str">
        <f>MID(A6,5,3)</f>
        <v>MTG</v>
      </c>
      <c r="E6" t="str">
        <f>VLOOKUP(D6,D$56:E$65,2)</f>
        <v>Mustang</v>
      </c>
      <c r="F6" t="str">
        <f>MID(A6,3,2)</f>
        <v>08</v>
      </c>
      <c r="G6">
        <f>IF(25-F6&lt;0,100-F6+25,25-F6)</f>
        <v>17</v>
      </c>
      <c r="H6">
        <v>17556.3</v>
      </c>
      <c r="I6">
        <f>H6/(G6+0.5)</f>
        <v>1003.2171428571428</v>
      </c>
      <c r="J6" t="s">
        <v>18</v>
      </c>
      <c r="K6" t="s">
        <v>16</v>
      </c>
      <c r="L6">
        <v>50000</v>
      </c>
      <c r="M6">
        <f>L6-I6</f>
        <v>48996.782857142854</v>
      </c>
      <c r="N6" t="str">
        <f>CONCATENATE(B6,F6,D6, UPPER(LEFT(J6,3)),RIGHT(A6,3))</f>
        <v>FD08MTGWHI005</v>
      </c>
    </row>
    <row r="7" spans="1:14">
      <c r="A7" t="s">
        <v>116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VLOOKUP(D7,D$56:E$65,2)</f>
        <v>Focus</v>
      </c>
      <c r="F7" t="str">
        <f>MID(A7,3,2)</f>
        <v>06</v>
      </c>
      <c r="G7">
        <f>IF(25-F7&lt;0,100-F7+25,25-F7)</f>
        <v>19</v>
      </c>
      <c r="H7">
        <v>19341.7</v>
      </c>
      <c r="I7">
        <f>H7/(G7+0.5)</f>
        <v>991.88205128205129</v>
      </c>
      <c r="J7" t="s">
        <v>21</v>
      </c>
      <c r="K7" t="s">
        <v>26</v>
      </c>
      <c r="L7">
        <v>75000</v>
      </c>
      <c r="M7">
        <f>L7-I7</f>
        <v>74008.117948717947</v>
      </c>
      <c r="N7" t="str">
        <f>CONCATENATE(B7,F7,D7, UPPER(LEFT(J7,3)),RIGHT(A7,3))</f>
        <v>FD06FCSGRE006</v>
      </c>
    </row>
    <row r="8" spans="1:14">
      <c r="A8" t="s">
        <v>27</v>
      </c>
      <c r="B8" t="str">
        <f>LEFT(A8,2)</f>
        <v>FD</v>
      </c>
      <c r="C8" t="str">
        <f>VLOOKUP(B8,B$56:C$61,2)</f>
        <v>FORD</v>
      </c>
      <c r="D8" t="str">
        <f>MID(A8,5,3)</f>
        <v>FCS</v>
      </c>
      <c r="E8" t="str">
        <f>VLOOKUP(D8,D$56:E$65,2)</f>
        <v>Focus</v>
      </c>
      <c r="F8" t="str">
        <f>MID(A8,3,2)</f>
        <v>06</v>
      </c>
      <c r="G8">
        <f>IF(25-F8&lt;0,100-F8+25,25-F8)</f>
        <v>19</v>
      </c>
      <c r="H8">
        <v>19421.099999999999</v>
      </c>
      <c r="I8">
        <f>H8/(G8+0.5)</f>
        <v>995.95384615384603</v>
      </c>
      <c r="J8" t="s">
        <v>21</v>
      </c>
      <c r="K8" t="s">
        <v>22</v>
      </c>
      <c r="L8">
        <v>75000</v>
      </c>
      <c r="M8">
        <f>L8-I8</f>
        <v>74004.046153846153</v>
      </c>
      <c r="N8" t="str">
        <f>CONCATENATE(B8,F8,D8, UPPER(LEFT(J8,3)),RIGHT(A8,3))</f>
        <v>FD06FCSGRE007</v>
      </c>
    </row>
    <row r="9" spans="1:14">
      <c r="A9" t="s">
        <v>28</v>
      </c>
      <c r="B9" t="str">
        <f>LEFT(A9,2)</f>
        <v>FD</v>
      </c>
      <c r="C9" t="str">
        <f>VLOOKUP(B9,B$56:C$61,2)</f>
        <v>FORD</v>
      </c>
      <c r="D9" t="str">
        <f>MID(A9,5,3)</f>
        <v>FCS</v>
      </c>
      <c r="E9" t="str">
        <f>VLOOKUP(D9,D$56:E$65,2)</f>
        <v>Focus</v>
      </c>
      <c r="F9" t="str">
        <f>MID(A9,3,2)</f>
        <v>09</v>
      </c>
      <c r="G9">
        <f>IF(25-F9&lt;0,100-F9+25,25-F9)</f>
        <v>16</v>
      </c>
      <c r="H9">
        <v>20223.900000000001</v>
      </c>
      <c r="I9">
        <f>H9/(G9+0.5)</f>
        <v>1225.6909090909091</v>
      </c>
      <c r="J9" t="s">
        <v>15</v>
      </c>
      <c r="K9" t="s">
        <v>29</v>
      </c>
      <c r="L9">
        <v>75000</v>
      </c>
      <c r="M9">
        <f>L9-I9</f>
        <v>73774.309090909097</v>
      </c>
      <c r="N9" t="str">
        <f>CONCATENATE(B9,F9,D9, UPPER(LEFT(J9,3)),RIGHT(A9,3))</f>
        <v>FD09FCSBLA008</v>
      </c>
    </row>
    <row r="10" spans="1:14">
      <c r="A10" t="s">
        <v>30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VLOOKUP(D10,D$56:E$65,2)</f>
        <v>Focus</v>
      </c>
      <c r="F10" t="str">
        <f>MID(A10,3,2)</f>
        <v>13</v>
      </c>
      <c r="G10">
        <f>IF(25-F10&lt;0,100-F10+25,25-F10)</f>
        <v>12</v>
      </c>
      <c r="H10">
        <v>22128.2</v>
      </c>
      <c r="I10">
        <f>H10/(G10+0.5)</f>
        <v>1770.2560000000001</v>
      </c>
      <c r="J10" t="s">
        <v>15</v>
      </c>
      <c r="K10" t="s">
        <v>16</v>
      </c>
      <c r="L10">
        <v>75000</v>
      </c>
      <c r="M10">
        <f>L10-I10</f>
        <v>73229.744000000006</v>
      </c>
      <c r="N10" t="str">
        <f>CONCATENATE(B10,F10,D10, UPPER(LEFT(J10,3)),RIGHT(A10,3))</f>
        <v>FD13FCSBLA009</v>
      </c>
    </row>
    <row r="11" spans="1:14">
      <c r="A11" t="s">
        <v>31</v>
      </c>
      <c r="B11" t="str">
        <f>LEFT(A11,2)</f>
        <v>FD</v>
      </c>
      <c r="C11" t="str">
        <f>VLOOKUP(B11,B$56:C$61,2)</f>
        <v>FORD</v>
      </c>
      <c r="D11" t="str">
        <f>MID(A11,5,3)</f>
        <v>FCS</v>
      </c>
      <c r="E11" t="str">
        <f>VLOOKUP(D11,D$56:E$65,2)</f>
        <v>Focus</v>
      </c>
      <c r="F11" t="str">
        <f>MID(A11,3,2)</f>
        <v>13</v>
      </c>
      <c r="G11">
        <f>IF(25-F11&lt;0,100-F11+25,25-F11)</f>
        <v>12</v>
      </c>
      <c r="H11">
        <v>22188.5</v>
      </c>
      <c r="I11">
        <f>H11/(G11+0.5)</f>
        <v>1775.08</v>
      </c>
      <c r="J11" t="s">
        <v>18</v>
      </c>
      <c r="K11" t="s">
        <v>32</v>
      </c>
      <c r="L11">
        <v>75000</v>
      </c>
      <c r="M11">
        <f>L11-I11</f>
        <v>73224.92</v>
      </c>
      <c r="N11" t="str">
        <f>CONCATENATE(B11,F11,D11, UPPER(LEFT(J11,3)),RIGHT(A11,3))</f>
        <v>FD13FCSWHI010</v>
      </c>
    </row>
    <row r="12" spans="1:14">
      <c r="A12" t="s">
        <v>33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VLOOKUP(D12,D$56:E$65,2)</f>
        <v>Focus</v>
      </c>
      <c r="F12" t="str">
        <f>MID(A12,3,2)</f>
        <v>12</v>
      </c>
      <c r="G12">
        <f>IF(25-F12&lt;0,100-F12+25,25-F12)</f>
        <v>13</v>
      </c>
      <c r="H12">
        <v>22282</v>
      </c>
      <c r="I12">
        <f>H12/(G12+0.5)</f>
        <v>1650.5185185185185</v>
      </c>
      <c r="J12" t="s">
        <v>18</v>
      </c>
      <c r="K12" t="s">
        <v>34</v>
      </c>
      <c r="L12">
        <v>75000</v>
      </c>
      <c r="M12">
        <f>L12-I12</f>
        <v>73349.481481481474</v>
      </c>
      <c r="N12" t="str">
        <f>CONCATENATE(B12,F12,D12, UPPER(LEFT(J12,3)),RIGHT(A12,3))</f>
        <v>FD12FCSWHI011</v>
      </c>
    </row>
    <row r="13" spans="1:14">
      <c r="A13" t="s">
        <v>35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VLOOKUP(D13,D$56:E$65,2)</f>
        <v>Focus</v>
      </c>
      <c r="F13" t="str">
        <f>MID(A13,3,2)</f>
        <v>13</v>
      </c>
      <c r="G13">
        <f>IF(25-F13&lt;0,100-F13+25,25-F13)</f>
        <v>12</v>
      </c>
      <c r="H13">
        <v>22521.599999999999</v>
      </c>
      <c r="I13">
        <f>H13/(G13+0.5)</f>
        <v>1801.7279999999998</v>
      </c>
      <c r="J13" t="s">
        <v>15</v>
      </c>
      <c r="K13" t="s">
        <v>36</v>
      </c>
      <c r="L13">
        <v>75000</v>
      </c>
      <c r="M13">
        <f>L13-I13</f>
        <v>73198.271999999997</v>
      </c>
      <c r="N13" t="str">
        <f>CONCATENATE(B13,F13,D13, UPPER(LEFT(J13,3)),RIGHT(A13,3))</f>
        <v>FD13FCSBLA012</v>
      </c>
    </row>
    <row r="14" spans="1:14">
      <c r="A14" t="s">
        <v>37</v>
      </c>
      <c r="B14" t="str">
        <f>LEFT(A14,2)</f>
        <v>FD</v>
      </c>
      <c r="C14" t="str">
        <f>VLOOKUP(B14,B$56:C$61,2)</f>
        <v>FORD</v>
      </c>
      <c r="D14" t="str">
        <f>MID(A14,5,3)</f>
        <v>FCS</v>
      </c>
      <c r="E14" t="str">
        <f>VLOOKUP(D14,D$56:E$65,2)</f>
        <v>Focus</v>
      </c>
      <c r="F14" t="str">
        <f>MID(A14,3,2)</f>
        <v>13</v>
      </c>
      <c r="G14">
        <f>IF(25-F14&lt;0,100-F14+25,25-F14)</f>
        <v>12</v>
      </c>
      <c r="H14">
        <v>22573</v>
      </c>
      <c r="I14">
        <f>H14/(G14+0.5)</f>
        <v>1805.84</v>
      </c>
      <c r="J14" t="s">
        <v>15</v>
      </c>
      <c r="K14" t="s">
        <v>38</v>
      </c>
      <c r="L14">
        <v>75000</v>
      </c>
      <c r="M14">
        <f>L14-I14</f>
        <v>73194.16</v>
      </c>
      <c r="N14" t="str">
        <f>CONCATENATE(B14,F14,D14, UPPER(LEFT(J14,3)),RIGHT(A14,3))</f>
        <v>FD13FCSBLA013</v>
      </c>
    </row>
    <row r="15" spans="1:14">
      <c r="A15" t="s">
        <v>117</v>
      </c>
      <c r="B15" t="str">
        <f>LEFT(A15,2)</f>
        <v>GM</v>
      </c>
      <c r="C15" t="str">
        <f>VLOOKUP(B15,B$56:C$61,2)</f>
        <v>General Motors</v>
      </c>
      <c r="D15" t="str">
        <f>MID(A15,5,3)</f>
        <v>CMR</v>
      </c>
      <c r="E15" t="str">
        <f>VLOOKUP(D15,D$56:E$65,2)</f>
        <v>Camaro</v>
      </c>
      <c r="F15" t="str">
        <f>MID(A15,3,2)</f>
        <v>09</v>
      </c>
      <c r="G15">
        <f>IF(25-F15&lt;0,100-F15+25,25-F15)</f>
        <v>16</v>
      </c>
      <c r="H15">
        <v>24513.200000000001</v>
      </c>
      <c r="I15">
        <f>H15/(G15+0.5)</f>
        <v>1485.6484848484849</v>
      </c>
      <c r="J15" t="s">
        <v>18</v>
      </c>
      <c r="K15" t="s">
        <v>39</v>
      </c>
      <c r="L15">
        <v>100000</v>
      </c>
      <c r="M15">
        <f>L15-I15</f>
        <v>98514.351515151517</v>
      </c>
      <c r="N15" t="str">
        <f>CONCATENATE(B15,F15,D15, UPPER(LEFT(J15,3)),RIGHT(A15,3))</f>
        <v>GM09CMRWHI014</v>
      </c>
    </row>
    <row r="16" spans="1:14">
      <c r="A16" t="s">
        <v>40</v>
      </c>
      <c r="B16" t="str">
        <f>LEFT(A16,2)</f>
        <v>GM</v>
      </c>
      <c r="C16" t="str">
        <f>VLOOKUP(B16,B$56:C$61,2)</f>
        <v>General Motors</v>
      </c>
      <c r="D16" t="str">
        <f>MID(A16,5,3)</f>
        <v>CMR</v>
      </c>
      <c r="E16" t="str">
        <f>VLOOKUP(D16,D$56:E$65,2)</f>
        <v>Camaro</v>
      </c>
      <c r="F16" t="str">
        <f>MID(A16,3,2)</f>
        <v>12</v>
      </c>
      <c r="G16">
        <f>IF(25-F16&lt;0,100-F16+25,25-F16)</f>
        <v>13</v>
      </c>
      <c r="H16">
        <v>27394.2</v>
      </c>
      <c r="I16">
        <f>H16/(G16+0.5)</f>
        <v>2029.2</v>
      </c>
      <c r="J16" t="s">
        <v>15</v>
      </c>
      <c r="K16" t="s">
        <v>41</v>
      </c>
      <c r="L16">
        <v>100000</v>
      </c>
      <c r="M16">
        <f>L16-I16</f>
        <v>97970.8</v>
      </c>
      <c r="N16" t="str">
        <f>CONCATENATE(B16,F16,D16, UPPER(LEFT(J16,3)),RIGHT(A16,3))</f>
        <v>GM12CMRBLA015</v>
      </c>
    </row>
    <row r="17" spans="1:14">
      <c r="A17" t="s">
        <v>42</v>
      </c>
      <c r="B17" t="str">
        <f>LEFT(A17,2)</f>
        <v>GM</v>
      </c>
      <c r="C17" t="str">
        <f>VLOOKUP(B17,B$56:C$61,2)</f>
        <v>General Motors</v>
      </c>
      <c r="D17" t="str">
        <f>MID(A17,5,3)</f>
        <v>CMR</v>
      </c>
      <c r="E17" t="str">
        <f>VLOOKUP(D17,D$56:E$65,2)</f>
        <v>Camaro</v>
      </c>
      <c r="F17" t="str">
        <f>MID(A17,3,2)</f>
        <v>14</v>
      </c>
      <c r="G17">
        <f>IF(25-F17&lt;0,100-F17+25,25-F17)</f>
        <v>11</v>
      </c>
      <c r="H17">
        <v>27534.799999999999</v>
      </c>
      <c r="I17">
        <f>H17/(G17+0.5)</f>
        <v>2394.3304347826088</v>
      </c>
      <c r="J17" t="s">
        <v>18</v>
      </c>
      <c r="K17" t="s">
        <v>43</v>
      </c>
      <c r="L17">
        <v>100000</v>
      </c>
      <c r="M17">
        <f>L17-I17</f>
        <v>97605.669565217395</v>
      </c>
      <c r="N17" t="str">
        <f>CONCATENATE(B17,F17,D17, UPPER(LEFT(J17,3)),RIGHT(A17,3))</f>
        <v>GM14CMRWHI016</v>
      </c>
    </row>
    <row r="18" spans="1:14">
      <c r="A18" t="s">
        <v>44</v>
      </c>
      <c r="B18" t="str">
        <f>LEFT(A18,2)</f>
        <v>GM</v>
      </c>
      <c r="C18" t="str">
        <f>VLOOKUP(B18,B$56:C$61,2)</f>
        <v>General Motors</v>
      </c>
      <c r="D18" t="str">
        <f>MID(A18,5,3)</f>
        <v>SLV</v>
      </c>
      <c r="E18" t="str">
        <f>VLOOKUP(D18,D$56:E$65,2)</f>
        <v>Silverado</v>
      </c>
      <c r="F18" t="str">
        <f>MID(A18,3,2)</f>
        <v>10</v>
      </c>
      <c r="G18">
        <f>IF(25-F18&lt;0,100-F18+25,25-F18)</f>
        <v>15</v>
      </c>
      <c r="H18">
        <v>27637.1</v>
      </c>
      <c r="I18">
        <f>H18/(G18+0.5)</f>
        <v>1783.0387096774193</v>
      </c>
      <c r="J18" t="s">
        <v>15</v>
      </c>
      <c r="K18" t="s">
        <v>45</v>
      </c>
      <c r="L18">
        <v>100000</v>
      </c>
      <c r="M18">
        <f>L18-I18</f>
        <v>98216.961290322579</v>
      </c>
      <c r="N18" t="str">
        <f>CONCATENATE(B18,F18,D18, UPPER(LEFT(J18,3)),RIGHT(A18,3))</f>
        <v>GM10SLVBLA017</v>
      </c>
    </row>
    <row r="19" spans="1:14">
      <c r="A19" t="s">
        <v>46</v>
      </c>
      <c r="B19" t="str">
        <f>LEFT(A19,2)</f>
        <v>GM</v>
      </c>
      <c r="C19" t="str">
        <f>VLOOKUP(B19,B$56:C$61,2)</f>
        <v>General Motors</v>
      </c>
      <c r="D19" t="str">
        <f>MID(A19,5,3)</f>
        <v>SLV</v>
      </c>
      <c r="E19" t="str">
        <f>VLOOKUP(D19,D$56:E$65,2)</f>
        <v>Silverado</v>
      </c>
      <c r="F19" t="str">
        <f>MID(A19,3,2)</f>
        <v>98</v>
      </c>
      <c r="G19">
        <f>IF(25-F19&lt;0,100-F19+25,25-F19)</f>
        <v>27</v>
      </c>
      <c r="H19">
        <v>28464.799999999999</v>
      </c>
      <c r="I19">
        <f>H19/(G19+0.5)</f>
        <v>1035.0836363636363</v>
      </c>
      <c r="J19" t="s">
        <v>15</v>
      </c>
      <c r="K19" t="s">
        <v>39</v>
      </c>
      <c r="L19">
        <v>100000</v>
      </c>
      <c r="M19">
        <f>L19-I19</f>
        <v>98964.916363636366</v>
      </c>
      <c r="N19" t="str">
        <f>CONCATENATE(B19,F19,D19, UPPER(LEFT(J19,3)),RIGHT(A19,3))</f>
        <v>GM98SLVBLA018</v>
      </c>
    </row>
    <row r="20" spans="1:14">
      <c r="A20" t="s">
        <v>47</v>
      </c>
      <c r="B20" t="str">
        <f>LEFT(A20,2)</f>
        <v>GM</v>
      </c>
      <c r="C20" t="str">
        <f>VLOOKUP(B20,B$56:C$61,2)</f>
        <v>General Motors</v>
      </c>
      <c r="D20" t="str">
        <f>MID(A20,5,3)</f>
        <v>SLV</v>
      </c>
      <c r="E20" t="str">
        <f>VLOOKUP(D20,D$56:E$65,2)</f>
        <v>Silverado</v>
      </c>
      <c r="F20" t="str">
        <f>MID(A20,3,2)</f>
        <v>00</v>
      </c>
      <c r="G20">
        <f>IF(25-F20&lt;0,100-F20+25,25-F20)</f>
        <v>25</v>
      </c>
      <c r="H20">
        <v>29102.3</v>
      </c>
      <c r="I20">
        <f>H20/(G20+0.5)</f>
        <v>1141.2666666666667</v>
      </c>
      <c r="J20" t="s">
        <v>48</v>
      </c>
      <c r="K20" t="s">
        <v>36</v>
      </c>
      <c r="L20">
        <v>100000</v>
      </c>
      <c r="M20">
        <f>L20-I20</f>
        <v>98858.733333333337</v>
      </c>
      <c r="N20" t="str">
        <f>CONCATENATE(B20,F20,D20, UPPER(LEFT(J20,3)),RIGHT(A20,3))</f>
        <v>GM00SLVBLU019</v>
      </c>
    </row>
    <row r="21" spans="1:14">
      <c r="A21" t="s">
        <v>49</v>
      </c>
      <c r="B21" t="str">
        <f>LEFT(A21,2)</f>
        <v>TY</v>
      </c>
      <c r="C21" t="str">
        <f>VLOOKUP(B21,B$56:C$61,2)</f>
        <v>Toyata</v>
      </c>
      <c r="D21" t="str">
        <f>MID(A21,5,3)</f>
        <v>CAM</v>
      </c>
      <c r="E21" t="str">
        <f>VLOOKUP(D21,D$56:E$65,2)</f>
        <v>Camry</v>
      </c>
      <c r="F21" t="str">
        <f>MID(A21,3,2)</f>
        <v>96</v>
      </c>
      <c r="G21">
        <f>IF(25-F21&lt;0,100-F21+25,25-F21)</f>
        <v>29</v>
      </c>
      <c r="H21">
        <v>29601.9</v>
      </c>
      <c r="I21">
        <f>H21/(G21+0.5)</f>
        <v>1003.4542372881357</v>
      </c>
      <c r="J21" t="s">
        <v>21</v>
      </c>
      <c r="K21" t="s">
        <v>50</v>
      </c>
      <c r="L21">
        <v>100000</v>
      </c>
      <c r="M21">
        <f>L21-I21</f>
        <v>98996.545762711859</v>
      </c>
      <c r="N21" t="str">
        <f>CONCATENATE(B21,F21,D21, UPPER(LEFT(J21,3)),RIGHT(A21,3))</f>
        <v>TY96CAMGRE020</v>
      </c>
    </row>
    <row r="22" spans="1:14">
      <c r="A22" t="s">
        <v>51</v>
      </c>
      <c r="B22" t="str">
        <f>LEFT(A22,2)</f>
        <v>TY</v>
      </c>
      <c r="C22" t="str">
        <f>VLOOKUP(B22,B$56:C$61,2)</f>
        <v>Toyata</v>
      </c>
      <c r="D22" t="str">
        <f>MID(A22,5,3)</f>
        <v>CAM</v>
      </c>
      <c r="E22" t="str">
        <f>VLOOKUP(D22,D$56:E$65,2)</f>
        <v>Camry</v>
      </c>
      <c r="F22" t="str">
        <f>MID(A22,3,2)</f>
        <v>98</v>
      </c>
      <c r="G22">
        <f>IF(25-F22&lt;0,100-F22+25,25-F22)</f>
        <v>27</v>
      </c>
      <c r="H22">
        <v>30555.3</v>
      </c>
      <c r="I22">
        <f>H22/(G22+0.5)</f>
        <v>1111.1018181818181</v>
      </c>
      <c r="J22" t="s">
        <v>15</v>
      </c>
      <c r="K22" t="s">
        <v>52</v>
      </c>
      <c r="L22">
        <v>100000</v>
      </c>
      <c r="M22">
        <f>L22-I22</f>
        <v>98888.898181818178</v>
      </c>
      <c r="N22" t="str">
        <f>CONCATENATE(B22,F22,D22, UPPER(LEFT(J22,3)),RIGHT(A22,3))</f>
        <v>TY98CAMBLA021</v>
      </c>
    </row>
    <row r="23" spans="1:14">
      <c r="A23" t="s">
        <v>53</v>
      </c>
      <c r="B23" t="str">
        <f>LEFT(A23,2)</f>
        <v>TY</v>
      </c>
      <c r="C23" t="str">
        <f>VLOOKUP(B23,B$56:C$61,2)</f>
        <v>Toyata</v>
      </c>
      <c r="D23" t="str">
        <f>MID(A23,5,3)</f>
        <v>CAM</v>
      </c>
      <c r="E23" t="str">
        <f>VLOOKUP(D23,D$56:E$65,2)</f>
        <v>Camry</v>
      </c>
      <c r="F23" t="str">
        <f>MID(A23,3,2)</f>
        <v>00</v>
      </c>
      <c r="G23">
        <f>IF(25-F23&lt;0,100-F23+25,25-F23)</f>
        <v>25</v>
      </c>
      <c r="H23">
        <v>31144.400000000001</v>
      </c>
      <c r="I23">
        <f>H23/(G23+0.5)</f>
        <v>1221.3490196078433</v>
      </c>
      <c r="J23" t="s">
        <v>21</v>
      </c>
      <c r="K23" t="s">
        <v>26</v>
      </c>
      <c r="L23">
        <v>100000</v>
      </c>
      <c r="M23">
        <f>L23-I23</f>
        <v>98778.650980392151</v>
      </c>
      <c r="N23" t="str">
        <f>CONCATENATE(B23,F23,D23, UPPER(LEFT(J23,3)),RIGHT(A23,3))</f>
        <v>TY00CAMGRE022</v>
      </c>
    </row>
    <row r="24" spans="1:14">
      <c r="A24" t="s">
        <v>54</v>
      </c>
      <c r="B24" t="str">
        <f>LEFT(A24,2)</f>
        <v>TY</v>
      </c>
      <c r="C24" t="str">
        <f>VLOOKUP(B24,B$56:C$61,2)</f>
        <v>Toyata</v>
      </c>
      <c r="D24" t="str">
        <f>MID(A24,5,3)</f>
        <v>CAM</v>
      </c>
      <c r="E24" t="str">
        <f>VLOOKUP(D24,D$56:E$65,2)</f>
        <v>Camry</v>
      </c>
      <c r="F24" t="str">
        <f>MID(A24,3,2)</f>
        <v>02</v>
      </c>
      <c r="G24">
        <f>IF(25-F24&lt;0,100-F24+25,25-F24)</f>
        <v>23</v>
      </c>
      <c r="H24">
        <v>33477.199999999997</v>
      </c>
      <c r="I24">
        <f>H24/(G24+0.5)</f>
        <v>1424.5617021276594</v>
      </c>
      <c r="J24" t="s">
        <v>15</v>
      </c>
      <c r="K24" t="s">
        <v>16</v>
      </c>
      <c r="L24">
        <v>100000</v>
      </c>
      <c r="M24">
        <f>L24-I24</f>
        <v>98575.438297872344</v>
      </c>
      <c r="N24" t="str">
        <f>CONCATENATE(B24,F24,D24, UPPER(LEFT(J24,3)),RIGHT(A24,3))</f>
        <v>TY02CAMBLA023</v>
      </c>
    </row>
    <row r="25" spans="1:14">
      <c r="A25" t="s">
        <v>55</v>
      </c>
      <c r="B25" t="str">
        <f>LEFT(A25,2)</f>
        <v>TY</v>
      </c>
      <c r="C25" t="str">
        <f>VLOOKUP(B25,B$56:C$61,2)</f>
        <v>Toyata</v>
      </c>
      <c r="D25" t="str">
        <f>MID(A25,5,3)</f>
        <v>CAM</v>
      </c>
      <c r="E25" t="str">
        <f>VLOOKUP(D25,D$56:E$65,2)</f>
        <v>Camry</v>
      </c>
      <c r="F25" t="str">
        <f>MID(A25,3,2)</f>
        <v>09</v>
      </c>
      <c r="G25">
        <f>IF(25-F25&lt;0,100-F25+25,25-F25)</f>
        <v>16</v>
      </c>
      <c r="H25">
        <v>35137</v>
      </c>
      <c r="I25">
        <f>H25/(G25+0.5)</f>
        <v>2129.5151515151515</v>
      </c>
      <c r="J25" t="s">
        <v>18</v>
      </c>
      <c r="K25" t="s">
        <v>29</v>
      </c>
      <c r="L25">
        <v>100000</v>
      </c>
      <c r="M25">
        <f>L25-I25</f>
        <v>97870.484848484848</v>
      </c>
      <c r="N25" t="str">
        <f>CONCATENATE(B25,F25,D25, UPPER(LEFT(J25,3)),RIGHT(A25,3))</f>
        <v>TY09CAMWHI024</v>
      </c>
    </row>
    <row r="26" spans="1:14">
      <c r="A26" t="s">
        <v>56</v>
      </c>
      <c r="B26" t="str">
        <f>LEFT(A26,2)</f>
        <v>TY</v>
      </c>
      <c r="C26" t="str">
        <f>VLOOKUP(B26,B$56:C$61,2)</f>
        <v>Toyata</v>
      </c>
      <c r="D26" t="str">
        <f>MID(A26,5,3)</f>
        <v>COR</v>
      </c>
      <c r="E26" t="str">
        <f>VLOOKUP(D26,D$56:E$65,2)</f>
        <v>Corolla</v>
      </c>
      <c r="F26" t="str">
        <f>MID(A26,3,2)</f>
        <v>02</v>
      </c>
      <c r="G26">
        <f>IF(25-F26&lt;0,100-F26+25,25-F26)</f>
        <v>23</v>
      </c>
      <c r="H26">
        <v>36438.5</v>
      </c>
      <c r="I26">
        <f>H26/(G26+0.5)</f>
        <v>1550.5744680851064</v>
      </c>
      <c r="J26" t="s">
        <v>57</v>
      </c>
      <c r="K26" t="s">
        <v>58</v>
      </c>
      <c r="L26">
        <v>100000</v>
      </c>
      <c r="M26">
        <f>L26-I26</f>
        <v>98449.425531914894</v>
      </c>
      <c r="N26" t="str">
        <f>CONCATENATE(B26,F26,D26, UPPER(LEFT(J26,3)),RIGHT(A26,3))</f>
        <v>TY02CORRED025</v>
      </c>
    </row>
    <row r="27" spans="1:14">
      <c r="A27" t="s">
        <v>59</v>
      </c>
      <c r="B27" t="str">
        <f>LEFT(A27,2)</f>
        <v>TY</v>
      </c>
      <c r="C27" t="str">
        <f>VLOOKUP(B27,B$56:C$61,2)</f>
        <v>Toyata</v>
      </c>
      <c r="D27" t="str">
        <f>MID(A27,5,3)</f>
        <v>COR</v>
      </c>
      <c r="E27" t="str">
        <f>VLOOKUP(D27,D$56:E$65,2)</f>
        <v>Corolla</v>
      </c>
      <c r="F27" t="str">
        <f>MID(A27,3,2)</f>
        <v>03</v>
      </c>
      <c r="G27">
        <f>IF(25-F27&lt;0,100-F27+25,25-F27)</f>
        <v>22</v>
      </c>
      <c r="H27">
        <v>37558.800000000003</v>
      </c>
      <c r="I27">
        <f>H27/(G27+0.5)</f>
        <v>1669.2800000000002</v>
      </c>
      <c r="J27" t="s">
        <v>15</v>
      </c>
      <c r="K27" t="s">
        <v>58</v>
      </c>
      <c r="L27">
        <v>100000</v>
      </c>
      <c r="M27">
        <f>L27-I27</f>
        <v>98330.72</v>
      </c>
      <c r="N27" t="str">
        <f>CONCATENATE(B27,F27,D27, UPPER(LEFT(J27,3)),RIGHT(A27,3))</f>
        <v>TY03CORBLA026</v>
      </c>
    </row>
    <row r="28" spans="1:14">
      <c r="A28" t="s">
        <v>60</v>
      </c>
      <c r="B28" t="str">
        <f>LEFT(A28,2)</f>
        <v>TY</v>
      </c>
      <c r="C28" t="str">
        <f>VLOOKUP(B28,B$56:C$61,2)</f>
        <v>Toyata</v>
      </c>
      <c r="D28" t="str">
        <f>MID(A28,5,3)</f>
        <v>COR</v>
      </c>
      <c r="E28" t="str">
        <f>VLOOKUP(D28,D$56:E$65,2)</f>
        <v>Corolla</v>
      </c>
      <c r="F28" t="str">
        <f>MID(A28,3,2)</f>
        <v>14</v>
      </c>
      <c r="G28">
        <f>IF(25-F28&lt;0,100-F28+25,25-F28)</f>
        <v>11</v>
      </c>
      <c r="H28">
        <v>40326.800000000003</v>
      </c>
      <c r="I28">
        <f>H28/(G28+0.5)</f>
        <v>3506.6782608695653</v>
      </c>
      <c r="J28" t="s">
        <v>48</v>
      </c>
      <c r="K28" t="s">
        <v>32</v>
      </c>
      <c r="L28">
        <v>100000</v>
      </c>
      <c r="M28">
        <f>L28-I28</f>
        <v>96493.321739130435</v>
      </c>
      <c r="N28" t="str">
        <f>CONCATENATE(B28,F28,D28, UPPER(LEFT(J28,3)),RIGHT(A28,3))</f>
        <v>TY14CORBLU027</v>
      </c>
    </row>
    <row r="29" spans="1:14">
      <c r="A29" t="s">
        <v>61</v>
      </c>
      <c r="B29" t="str">
        <f>LEFT(A29,2)</f>
        <v>TY</v>
      </c>
      <c r="C29" t="str">
        <f>VLOOKUP(B29,B$56:C$61,2)</f>
        <v>Toyata</v>
      </c>
      <c r="D29" t="str">
        <f>MID(A29,5,3)</f>
        <v>COR</v>
      </c>
      <c r="E29" t="str">
        <f>VLOOKUP(D29,D$56:E$65,2)</f>
        <v>Corolla</v>
      </c>
      <c r="F29" t="str">
        <f>MID(A29,3,2)</f>
        <v>12</v>
      </c>
      <c r="G29">
        <f>IF(25-F29&lt;0,100-F29+25,25-F29)</f>
        <v>13</v>
      </c>
      <c r="H29">
        <v>42074.2</v>
      </c>
      <c r="I29">
        <f>H29/(G29+0.5)</f>
        <v>3116.6074074074072</v>
      </c>
      <c r="J29" t="s">
        <v>15</v>
      </c>
      <c r="K29" t="s">
        <v>39</v>
      </c>
      <c r="L29">
        <v>100000</v>
      </c>
      <c r="M29">
        <f>L29-I29</f>
        <v>96883.392592592587</v>
      </c>
      <c r="N29" t="str">
        <f>CONCATENATE(B29,F29,D29, UPPER(LEFT(J29,3)),RIGHT(A29,3))</f>
        <v>TY12CORBLA028</v>
      </c>
    </row>
    <row r="30" spans="1:14">
      <c r="A30" t="s">
        <v>62</v>
      </c>
      <c r="B30" t="str">
        <f>LEFT(A30,2)</f>
        <v>TY</v>
      </c>
      <c r="C30" t="str">
        <f>VLOOKUP(B30,B$56:C$61,2)</f>
        <v>Toyata</v>
      </c>
      <c r="D30" t="str">
        <f>MID(A30,5,3)</f>
        <v>CAM</v>
      </c>
      <c r="E30" t="str">
        <f>VLOOKUP(D30,D$56:E$65,2)</f>
        <v>Camry</v>
      </c>
      <c r="F30" t="str">
        <f>MID(A30,3,2)</f>
        <v>12</v>
      </c>
      <c r="G30">
        <f>IF(25-F30&lt;0,100-F30+25,25-F30)</f>
        <v>13</v>
      </c>
      <c r="H30">
        <v>42504.6</v>
      </c>
      <c r="I30">
        <f>H30/(G30+0.5)</f>
        <v>3148.4888888888886</v>
      </c>
      <c r="J30" t="s">
        <v>48</v>
      </c>
      <c r="K30" t="s">
        <v>50</v>
      </c>
      <c r="L30">
        <v>100000</v>
      </c>
      <c r="M30">
        <f>L30-I30</f>
        <v>96851.511111111118</v>
      </c>
      <c r="N30" t="str">
        <f>CONCATENATE(B30,F30,D30, UPPER(LEFT(J30,3)),RIGHT(A30,3))</f>
        <v>TY12CAMBLU029</v>
      </c>
    </row>
    <row r="31" spans="1:14">
      <c r="A31" t="s">
        <v>63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VLOOKUP(D31,D$56:E$65,2)</f>
        <v>Caravan</v>
      </c>
      <c r="F31" t="str">
        <f>MID(A31,3,2)</f>
        <v>99</v>
      </c>
      <c r="G31">
        <f>IF(25-F31&lt;0,100-F31+25,25-F31)</f>
        <v>26</v>
      </c>
      <c r="H31">
        <v>44946.5</v>
      </c>
      <c r="I31">
        <f>H31/(G31+0.5)</f>
        <v>1696.0943396226414</v>
      </c>
      <c r="J31" t="s">
        <v>18</v>
      </c>
      <c r="K31" t="s">
        <v>38</v>
      </c>
      <c r="L31">
        <v>75000</v>
      </c>
      <c r="M31">
        <f>L31-I31</f>
        <v>73303.905660377364</v>
      </c>
      <c r="N31" t="str">
        <f>CONCATENATE(B31,F31,D31, UPPER(LEFT(J31,3)),RIGHT(A31,3))</f>
        <v>HO99CIVWHI030</v>
      </c>
    </row>
    <row r="32" spans="1:14">
      <c r="A32" t="s">
        <v>64</v>
      </c>
      <c r="B32" t="str">
        <f>LEFT(A32,2)</f>
        <v>HO</v>
      </c>
      <c r="C32" t="str">
        <f>VLOOKUP(B32,B$56:C$61,2)</f>
        <v>HONDA</v>
      </c>
      <c r="D32" t="str">
        <f>MID(A32,5,3)</f>
        <v>CIV</v>
      </c>
      <c r="E32" t="str">
        <f>VLOOKUP(D32,D$56:E$65,2)</f>
        <v>Caravan</v>
      </c>
      <c r="F32" t="str">
        <f>MID(A32,3,2)</f>
        <v>01</v>
      </c>
      <c r="G32">
        <f>IF(25-F32&lt;0,100-F32+25,25-F32)</f>
        <v>24</v>
      </c>
      <c r="H32">
        <v>44974.8</v>
      </c>
      <c r="I32">
        <f>H32/(G32+0.5)</f>
        <v>1835.7061224489796</v>
      </c>
      <c r="J32" t="s">
        <v>48</v>
      </c>
      <c r="K32" t="s">
        <v>24</v>
      </c>
      <c r="L32">
        <v>75000</v>
      </c>
      <c r="M32">
        <f>L32-I32</f>
        <v>73164.293877551027</v>
      </c>
      <c r="N32" t="str">
        <f>CONCATENATE(B32,F32,D32, UPPER(LEFT(J32,3)),RIGHT(A32,3))</f>
        <v>HO01CIVBLU031</v>
      </c>
    </row>
    <row r="33" spans="1:14">
      <c r="A33" t="s">
        <v>65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VLOOKUP(D33,D$56:E$65,2)</f>
        <v>Caravan</v>
      </c>
      <c r="F33" t="str">
        <f>MID(A33,3,2)</f>
        <v>10</v>
      </c>
      <c r="G33">
        <f>IF(25-F33&lt;0,100-F33+25,25-F33)</f>
        <v>15</v>
      </c>
      <c r="H33">
        <v>46311.4</v>
      </c>
      <c r="I33">
        <f>H33/(G33+0.5)</f>
        <v>2987.8322580645163</v>
      </c>
      <c r="J33" t="s">
        <v>48</v>
      </c>
      <c r="K33" t="s">
        <v>43</v>
      </c>
      <c r="L33">
        <v>75000</v>
      </c>
      <c r="M33">
        <f>L33-I33</f>
        <v>72012.167741935482</v>
      </c>
      <c r="N33" t="str">
        <f>CONCATENATE(B33,F33,D33, UPPER(LEFT(J33,3)),RIGHT(A33,3))</f>
        <v>HO10CIVBLU032</v>
      </c>
    </row>
    <row r="34" spans="1:14">
      <c r="A34" t="s">
        <v>66</v>
      </c>
      <c r="B34" t="str">
        <f>LEFT(A34,2)</f>
        <v>HO</v>
      </c>
      <c r="C34" t="str">
        <f>VLOOKUP(B34,B$56:C$61,2)</f>
        <v>HONDA</v>
      </c>
      <c r="D34" t="str">
        <f>MID(A34,5,3)</f>
        <v>CIV</v>
      </c>
      <c r="E34" t="str">
        <f>VLOOKUP(D34,D$56:E$65,2)</f>
        <v>Caravan</v>
      </c>
      <c r="F34" t="str">
        <f>MID(A34,3,2)</f>
        <v>10</v>
      </c>
      <c r="G34">
        <f>IF(25-F34&lt;0,100-F34+25,25-F34)</f>
        <v>15</v>
      </c>
      <c r="H34">
        <v>48114.2</v>
      </c>
      <c r="I34">
        <f>H34/(G34+0.5)</f>
        <v>3104.1419354838708</v>
      </c>
      <c r="J34" t="s">
        <v>15</v>
      </c>
      <c r="K34" t="s">
        <v>52</v>
      </c>
      <c r="L34">
        <v>75000</v>
      </c>
      <c r="M34">
        <f>L34-I34</f>
        <v>71895.858064516127</v>
      </c>
      <c r="N34" t="str">
        <f>CONCATENATE(B34,F34,D34, UPPER(LEFT(J34,3)),RIGHT(A34,3))</f>
        <v>HO10CIVBLA033</v>
      </c>
    </row>
    <row r="35" spans="1:14">
      <c r="A35" t="s">
        <v>67</v>
      </c>
      <c r="B35" t="str">
        <f>LEFT(A35,2)</f>
        <v>HO</v>
      </c>
      <c r="C35" t="str">
        <f>VLOOKUP(B35,B$56:C$61,2)</f>
        <v>HONDA</v>
      </c>
      <c r="D35" t="str">
        <f>MID(A35,5,3)</f>
        <v>CIV</v>
      </c>
      <c r="E35" t="str">
        <f>VLOOKUP(D35,D$56:E$65,2)</f>
        <v>Caravan</v>
      </c>
      <c r="F35" t="str">
        <f>MID(A35,3,2)</f>
        <v>11</v>
      </c>
      <c r="G35">
        <f>IF(25-F35&lt;0,100-F35+25,25-F35)</f>
        <v>14</v>
      </c>
      <c r="H35">
        <v>50854.1</v>
      </c>
      <c r="I35">
        <f>H35/(G35+0.5)</f>
        <v>3507.1793103448276</v>
      </c>
      <c r="J35" t="s">
        <v>15</v>
      </c>
      <c r="K35" t="s">
        <v>22</v>
      </c>
      <c r="L35">
        <v>75000</v>
      </c>
      <c r="M35">
        <f>L35-I35</f>
        <v>71492.820689655171</v>
      </c>
      <c r="N35" t="str">
        <f>CONCATENATE(B35,F35,D35, UPPER(LEFT(J35,3)),RIGHT(A35,3))</f>
        <v>HO11CIVBLA034</v>
      </c>
    </row>
    <row r="36" spans="1:14">
      <c r="A36" t="s">
        <v>68</v>
      </c>
      <c r="B36" t="str">
        <f>LEFT(A36,2)</f>
        <v>HO</v>
      </c>
      <c r="C36" t="str">
        <f>VLOOKUP(B36,B$56:C$61,2)</f>
        <v>HONDA</v>
      </c>
      <c r="D36" t="str">
        <f>MID(A36,5,3)</f>
        <v>CIV</v>
      </c>
      <c r="E36" t="str">
        <f>VLOOKUP(D36,D$56:E$65,2)</f>
        <v>Caravan</v>
      </c>
      <c r="F36" t="str">
        <f>MID(A36,3,2)</f>
        <v>12</v>
      </c>
      <c r="G36">
        <f>IF(25-F36&lt;0,100-F36+25,25-F36)</f>
        <v>13</v>
      </c>
      <c r="H36">
        <v>52229.5</v>
      </c>
      <c r="I36">
        <f>H36/(G36+0.5)</f>
        <v>3868.8518518518517</v>
      </c>
      <c r="J36" t="s">
        <v>15</v>
      </c>
      <c r="K36" t="s">
        <v>45</v>
      </c>
      <c r="L36">
        <v>75000</v>
      </c>
      <c r="M36">
        <f>L36-I36</f>
        <v>71131.148148148146</v>
      </c>
      <c r="N36" t="str">
        <f>CONCATENATE(B36,F36,D36, UPPER(LEFT(J36,3)),RIGHT(A36,3))</f>
        <v>HO12CIVBLA035</v>
      </c>
    </row>
    <row r="37" spans="1:14">
      <c r="A37" t="s">
        <v>69</v>
      </c>
      <c r="B37" t="str">
        <f>LEFT(A37,2)</f>
        <v>HO</v>
      </c>
      <c r="C37" t="str">
        <f>VLOOKUP(B37,B$56:C$61,2)</f>
        <v>HONDA</v>
      </c>
      <c r="D37" t="str">
        <f>MID(A37,5,3)</f>
        <v>CIV</v>
      </c>
      <c r="E37" t="str">
        <f>VLOOKUP(D37,D$56:E$65,2)</f>
        <v>Caravan</v>
      </c>
      <c r="F37" t="str">
        <f>MID(A37,3,2)</f>
        <v>13</v>
      </c>
      <c r="G37">
        <f>IF(25-F37&lt;0,100-F37+25,25-F37)</f>
        <v>12</v>
      </c>
      <c r="H37">
        <v>52699.4</v>
      </c>
      <c r="I37">
        <f>H37/(G37+0.5)</f>
        <v>4215.9520000000002</v>
      </c>
      <c r="J37" t="s">
        <v>15</v>
      </c>
      <c r="K37" t="s">
        <v>50</v>
      </c>
      <c r="L37">
        <v>75000</v>
      </c>
      <c r="M37">
        <f>L37-I37</f>
        <v>70784.047999999995</v>
      </c>
      <c r="N37" t="str">
        <f>CONCATENATE(B37,F37,D37, UPPER(LEFT(J37,3)),RIGHT(A37,3))</f>
        <v>HO13CIVBLA036</v>
      </c>
    </row>
    <row r="38" spans="1:14">
      <c r="A38" t="s">
        <v>118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VLOOKUP(D38,D$56:E$65,2)</f>
        <v>Odyssey</v>
      </c>
      <c r="F38" t="str">
        <f>MID(A38,3,2)</f>
        <v>05</v>
      </c>
      <c r="G38">
        <f>IF(25-F38&lt;0,100-F38+25,25-F38)</f>
        <v>20</v>
      </c>
      <c r="H38">
        <v>60389.5</v>
      </c>
      <c r="I38">
        <f>H38/(G38+0.5)</f>
        <v>2945.8292682926831</v>
      </c>
      <c r="J38" t="s">
        <v>18</v>
      </c>
      <c r="K38" t="s">
        <v>29</v>
      </c>
      <c r="L38">
        <v>100000</v>
      </c>
      <c r="M38">
        <f>L38-I38</f>
        <v>97054.170731707316</v>
      </c>
      <c r="N38" t="str">
        <f>CONCATENATE(B38,F38,D38, UPPER(LEFT(J38,3)),RIGHT(A38,3))</f>
        <v>HO05ODYWHI037</v>
      </c>
    </row>
    <row r="39" spans="1:14">
      <c r="A39" t="s">
        <v>70</v>
      </c>
      <c r="B39" t="str">
        <f>LEFT(A39,2)</f>
        <v>HO</v>
      </c>
      <c r="C39" t="str">
        <f>VLOOKUP(B39,B$56:C$61,2)</f>
        <v>HONDA</v>
      </c>
      <c r="D39" t="str">
        <f>MID(A39,5,3)</f>
        <v>ODY</v>
      </c>
      <c r="E39" t="str">
        <f>VLOOKUP(D39,D$56:E$65,2)</f>
        <v>Odyssey</v>
      </c>
      <c r="F39" t="str">
        <f>MID(A39,3,2)</f>
        <v>07</v>
      </c>
      <c r="G39">
        <f>IF(25-F39&lt;0,100-F39+25,25-F39)</f>
        <v>18</v>
      </c>
      <c r="H39">
        <v>64467.4</v>
      </c>
      <c r="I39">
        <f>H39/(G39+0.5)</f>
        <v>3484.7243243243242</v>
      </c>
      <c r="J39" t="s">
        <v>15</v>
      </c>
      <c r="K39" t="s">
        <v>52</v>
      </c>
      <c r="L39">
        <v>100000</v>
      </c>
      <c r="M39">
        <f>L39-I39</f>
        <v>96515.275675675672</v>
      </c>
      <c r="N39" t="str">
        <f>CONCATENATE(B39,F39,D39, UPPER(LEFT(J39,3)),RIGHT(A39,3))</f>
        <v>HO07ODYBLA038</v>
      </c>
    </row>
    <row r="40" spans="1:14">
      <c r="A40" t="s">
        <v>71</v>
      </c>
      <c r="B40" t="str">
        <f>LEFT(A40,2)</f>
        <v>HO</v>
      </c>
      <c r="C40" t="str">
        <f>VLOOKUP(B40,B$56:C$61,2)</f>
        <v>HONDA</v>
      </c>
      <c r="D40" t="str">
        <f>MID(A40,5,3)</f>
        <v>ODY</v>
      </c>
      <c r="E40" t="str">
        <f>VLOOKUP(D40,D$56:E$65,2)</f>
        <v>Odyssey</v>
      </c>
      <c r="F40" t="str">
        <f>MID(A40,3,2)</f>
        <v>08</v>
      </c>
      <c r="G40">
        <f>IF(25-F40&lt;0,100-F40+25,25-F40)</f>
        <v>17</v>
      </c>
      <c r="H40">
        <v>64542</v>
      </c>
      <c r="I40">
        <f>H40/(G40+0.5)</f>
        <v>3688.1142857142859</v>
      </c>
      <c r="J40" t="s">
        <v>18</v>
      </c>
      <c r="K40" t="s">
        <v>38</v>
      </c>
      <c r="L40">
        <v>100000</v>
      </c>
      <c r="M40">
        <f>L40-I40</f>
        <v>96311.885714285716</v>
      </c>
      <c r="N40" t="str">
        <f>CONCATENATE(B40,F40,D40, UPPER(LEFT(J40,3)),RIGHT(A40,3))</f>
        <v>HO08ODYWHI039</v>
      </c>
    </row>
    <row r="41" spans="1:14">
      <c r="A41" t="s">
        <v>115</v>
      </c>
      <c r="B41" t="str">
        <f>LEFT(A41,2)</f>
        <v>HO</v>
      </c>
      <c r="C41" t="str">
        <f>VLOOKUP(B41,B$56:C$61,2)</f>
        <v>HONDA</v>
      </c>
      <c r="D41" t="str">
        <f>MID(A41,5,3)</f>
        <v>ODY</v>
      </c>
      <c r="E41" t="str">
        <f>VLOOKUP(D41,D$56:E$65,2)</f>
        <v>Odyssey</v>
      </c>
      <c r="F41" t="str">
        <f>MID(A41,3,2)</f>
        <v>01</v>
      </c>
      <c r="G41">
        <f>IF(25-F41&lt;0,100-F41+25,25-F41)</f>
        <v>24</v>
      </c>
      <c r="H41">
        <v>67829.100000000006</v>
      </c>
      <c r="I41">
        <f>H41/(G41+0.5)</f>
        <v>2768.534693877551</v>
      </c>
      <c r="J41" t="s">
        <v>15</v>
      </c>
      <c r="K41" t="s">
        <v>16</v>
      </c>
      <c r="L41">
        <v>100000</v>
      </c>
      <c r="M41">
        <f>L41-I41</f>
        <v>97231.465306122453</v>
      </c>
      <c r="N41" t="str">
        <f>CONCATENATE(B41,F41,D41, UPPER(LEFT(J41,3)),RIGHT(A41,3))</f>
        <v>HO01ODYBLA040</v>
      </c>
    </row>
    <row r="42" spans="1:14">
      <c r="A42" t="s">
        <v>72</v>
      </c>
      <c r="B42" t="str">
        <f>LEFT(A42,2)</f>
        <v>HO</v>
      </c>
      <c r="C42" t="str">
        <f>VLOOKUP(B42,B$56:C$61,2)</f>
        <v>HONDA</v>
      </c>
      <c r="D42" t="str">
        <f>MID(A42,5,3)</f>
        <v>ODY</v>
      </c>
      <c r="E42" t="str">
        <f>VLOOKUP(D42,D$56:E$65,2)</f>
        <v>Odyssey</v>
      </c>
      <c r="F42" t="str">
        <f>MID(A42,3,2)</f>
        <v>14</v>
      </c>
      <c r="G42">
        <f>IF(25-F42&lt;0,100-F42+25,25-F42)</f>
        <v>11</v>
      </c>
      <c r="H42">
        <v>68658.899999999994</v>
      </c>
      <c r="I42">
        <f>H42/(G42+0.5)</f>
        <v>5970.3391304347824</v>
      </c>
      <c r="J42" t="s">
        <v>15</v>
      </c>
      <c r="K42" t="s">
        <v>19</v>
      </c>
      <c r="L42">
        <v>100000</v>
      </c>
      <c r="M42">
        <f>L42-I42</f>
        <v>94029.66086956521</v>
      </c>
      <c r="N42" t="str">
        <f>CONCATENATE(B42,F42,D42, UPPER(LEFT(J42,3)),RIGHT(A42,3))</f>
        <v>HO14ODYBLA041</v>
      </c>
    </row>
    <row r="43" spans="1:14">
      <c r="A43" t="s">
        <v>73</v>
      </c>
      <c r="B43" t="str">
        <f>LEFT(A43,2)</f>
        <v>CR</v>
      </c>
      <c r="C43" t="str">
        <f>VLOOKUP(B43,B$56:C$61,2)</f>
        <v>Chrysler</v>
      </c>
      <c r="D43" t="str">
        <f>MID(A43,5,3)</f>
        <v>PTC</v>
      </c>
      <c r="E43" t="str">
        <f>VLOOKUP(D43,D$56:E$65,2)</f>
        <v>PT Cruiser</v>
      </c>
      <c r="F43" t="str">
        <f>MID(A43,3,2)</f>
        <v>04</v>
      </c>
      <c r="G43">
        <f>IF(25-F43&lt;0,100-F43+25,25-F43)</f>
        <v>21</v>
      </c>
      <c r="H43">
        <v>69891.899999999994</v>
      </c>
      <c r="I43">
        <f>H43/(G43+0.5)</f>
        <v>3250.7860465116278</v>
      </c>
      <c r="J43" t="s">
        <v>48</v>
      </c>
      <c r="K43" t="s">
        <v>16</v>
      </c>
      <c r="L43">
        <v>75000</v>
      </c>
      <c r="M43">
        <f>L43-I43</f>
        <v>71749.213953488375</v>
      </c>
      <c r="N43" t="str">
        <f>CONCATENATE(B43,F43,D43, UPPER(LEFT(J43,3)),RIGHT(A43,3))</f>
        <v>CR04PTCBLU042</v>
      </c>
    </row>
    <row r="44" spans="1:14">
      <c r="A44" t="s">
        <v>74</v>
      </c>
      <c r="B44" t="str">
        <f>LEFT(A44,2)</f>
        <v>CR</v>
      </c>
      <c r="C44" t="str">
        <f>VLOOKUP(B44,B$56:C$61,2)</f>
        <v>Chrysler</v>
      </c>
      <c r="D44" t="str">
        <f>MID(A44,5,3)</f>
        <v>PTC</v>
      </c>
      <c r="E44" t="str">
        <f>VLOOKUP(D44,D$56:E$65,2)</f>
        <v>PT Cruiser</v>
      </c>
      <c r="F44" t="str">
        <f>MID(A44,3,2)</f>
        <v>07</v>
      </c>
      <c r="G44">
        <f>IF(25-F44&lt;0,100-F44+25,25-F44)</f>
        <v>18</v>
      </c>
      <c r="H44">
        <v>72527.199999999997</v>
      </c>
      <c r="I44">
        <f>H44/(G44+0.5)</f>
        <v>3920.389189189189</v>
      </c>
      <c r="J44" t="s">
        <v>21</v>
      </c>
      <c r="K44" t="s">
        <v>58</v>
      </c>
      <c r="L44">
        <v>75000</v>
      </c>
      <c r="M44">
        <f>L44-I44</f>
        <v>71079.610810810816</v>
      </c>
      <c r="N44" t="str">
        <f>CONCATENATE(B44,F44,D44, UPPER(LEFT(J44,3)),RIGHT(A44,3))</f>
        <v>CR07PTCGRE043</v>
      </c>
    </row>
    <row r="45" spans="1:14">
      <c r="A45" t="s">
        <v>75</v>
      </c>
      <c r="B45" t="str">
        <f>LEFT(A45,2)</f>
        <v>CR</v>
      </c>
      <c r="C45" t="str">
        <f>VLOOKUP(B45,B$56:C$61,2)</f>
        <v>Chrysler</v>
      </c>
      <c r="D45" t="str">
        <f>MID(A45,5,3)</f>
        <v>PTC</v>
      </c>
      <c r="E45" t="str">
        <f>VLOOKUP(D45,D$56:E$65,2)</f>
        <v>PT Cruiser</v>
      </c>
      <c r="F45" t="str">
        <f>MID(A45,3,2)</f>
        <v>11</v>
      </c>
      <c r="G45">
        <f>IF(25-F45&lt;0,100-F45+25,25-F45)</f>
        <v>14</v>
      </c>
      <c r="H45">
        <v>73444.399999999994</v>
      </c>
      <c r="I45">
        <f>H45/(G45+0.5)</f>
        <v>5065.131034482758</v>
      </c>
      <c r="J45" t="s">
        <v>15</v>
      </c>
      <c r="K45" t="s">
        <v>36</v>
      </c>
      <c r="L45">
        <v>75000</v>
      </c>
      <c r="M45">
        <f>L45-I45</f>
        <v>69934.868965517235</v>
      </c>
      <c r="N45" t="str">
        <f>CONCATENATE(B45,F45,D45, UPPER(LEFT(J45,3)),RIGHT(A45,3))</f>
        <v>CR11PTCBLA044</v>
      </c>
    </row>
    <row r="46" spans="1:14">
      <c r="A46" t="s">
        <v>76</v>
      </c>
      <c r="B46" t="str">
        <f>LEFT(A46,2)</f>
        <v>CR</v>
      </c>
      <c r="C46" t="str">
        <f>VLOOKUP(B46,B$56:C$61,2)</f>
        <v>Chrysler</v>
      </c>
      <c r="D46" t="str">
        <f>MID(A46,5,3)</f>
        <v>CAR</v>
      </c>
      <c r="E46" t="str">
        <f>VLOOKUP(D46,D$56:E$65,2)</f>
        <v>Caravan</v>
      </c>
      <c r="F46" t="str">
        <f>MID(A46,3,2)</f>
        <v>99</v>
      </c>
      <c r="G46">
        <f>IF(25-F46&lt;0,100-F46+25,25-F46)</f>
        <v>26</v>
      </c>
      <c r="H46">
        <v>77243.100000000006</v>
      </c>
      <c r="I46">
        <f>H46/(G46+0.5)</f>
        <v>2914.8339622641511</v>
      </c>
      <c r="J46" t="s">
        <v>21</v>
      </c>
      <c r="K46" t="s">
        <v>45</v>
      </c>
      <c r="L46">
        <v>75000</v>
      </c>
      <c r="M46">
        <f>L46-I46</f>
        <v>72085.166037735849</v>
      </c>
      <c r="N46" t="str">
        <f>CONCATENATE(B46,F46,D46, UPPER(LEFT(J46,3)),RIGHT(A46,3))</f>
        <v>CR99CARGRE045</v>
      </c>
    </row>
    <row r="47" spans="1:14">
      <c r="A47" t="s">
        <v>77</v>
      </c>
      <c r="B47" t="str">
        <f>LEFT(A47,2)</f>
        <v>CR</v>
      </c>
      <c r="C47" t="str">
        <f>VLOOKUP(B47,B$56:C$61,2)</f>
        <v>Chrysler</v>
      </c>
      <c r="D47" t="str">
        <f>MID(A47,5,3)</f>
        <v>CAR</v>
      </c>
      <c r="E47" t="str">
        <f>VLOOKUP(D47,D$56:E$65,2)</f>
        <v>Caravan</v>
      </c>
      <c r="F47" t="str">
        <f>MID(A47,3,2)</f>
        <v>00</v>
      </c>
      <c r="G47">
        <f>IF(25-F47&lt;0,100-F47+25,25-F47)</f>
        <v>25</v>
      </c>
      <c r="H47">
        <v>79420.600000000006</v>
      </c>
      <c r="I47">
        <f>H47/(G47+0.5)</f>
        <v>3114.5333333333338</v>
      </c>
      <c r="J47" t="s">
        <v>15</v>
      </c>
      <c r="K47" t="s">
        <v>24</v>
      </c>
      <c r="L47">
        <v>75000</v>
      </c>
      <c r="M47">
        <f>L47-I47</f>
        <v>71885.46666666666</v>
      </c>
      <c r="N47" t="str">
        <f>CONCATENATE(B47,F47,D47, UPPER(LEFT(J47,3)),RIGHT(A47,3))</f>
        <v>CR00CARBLA046</v>
      </c>
    </row>
    <row r="48" spans="1:14">
      <c r="A48" t="s">
        <v>78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VLOOKUP(D48,D$56:E$65,2)</f>
        <v>Caravan</v>
      </c>
      <c r="F48" t="str">
        <f>MID(A48,3,2)</f>
        <v>04</v>
      </c>
      <c r="G48">
        <f>IF(25-F48&lt;0,100-F48+25,25-F48)</f>
        <v>21</v>
      </c>
      <c r="H48">
        <v>80685.8</v>
      </c>
      <c r="I48">
        <f>H48/(G48+0.5)</f>
        <v>3752.8279069767445</v>
      </c>
      <c r="J48" t="s">
        <v>18</v>
      </c>
      <c r="K48" t="s">
        <v>41</v>
      </c>
      <c r="L48">
        <v>75000</v>
      </c>
      <c r="M48">
        <f>L48-I48</f>
        <v>71247.172093023255</v>
      </c>
      <c r="N48" t="str">
        <f>CONCATENATE(B48,F48,D48, UPPER(LEFT(J48,3)),RIGHT(A48,3))</f>
        <v>CR04CARWHI047</v>
      </c>
    </row>
    <row r="49" spans="1:14">
      <c r="A49" t="s">
        <v>79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VLOOKUP(D49,D$56:E$65,2)</f>
        <v>Caravan</v>
      </c>
      <c r="F49" t="str">
        <f>MID(A49,3,2)</f>
        <v>04</v>
      </c>
      <c r="G49">
        <f>IF(25-F49&lt;0,100-F49+25,25-F49)</f>
        <v>21</v>
      </c>
      <c r="H49">
        <v>82374</v>
      </c>
      <c r="I49">
        <f>H49/(G49+0.5)</f>
        <v>3831.3488372093025</v>
      </c>
      <c r="J49" t="s">
        <v>57</v>
      </c>
      <c r="K49" t="s">
        <v>41</v>
      </c>
      <c r="L49">
        <v>75000</v>
      </c>
      <c r="M49">
        <f>L49-I49</f>
        <v>71168.651162790702</v>
      </c>
      <c r="N49" t="str">
        <f>CONCATENATE(B49,F49,D49, UPPER(LEFT(J49,3)),RIGHT(A49,3))</f>
        <v>CR04CARRED048</v>
      </c>
    </row>
    <row r="50" spans="1:14">
      <c r="A50" t="s">
        <v>80</v>
      </c>
      <c r="B50" t="str">
        <f>LEFT(A50,2)</f>
        <v>HY</v>
      </c>
      <c r="C50" t="str">
        <f>VLOOKUP(B50,B$56:C$61,2)</f>
        <v>Hyundai</v>
      </c>
      <c r="D50" t="str">
        <f>MID(A50,5,3)</f>
        <v>ELA</v>
      </c>
      <c r="E50" t="str">
        <f>VLOOKUP(D50,D$56:E$65,2)</f>
        <v>Elantra</v>
      </c>
      <c r="F50" t="str">
        <f>MID(A50,3,2)</f>
        <v>11</v>
      </c>
      <c r="G50">
        <f>IF(25-F50&lt;0,100-F50+25,25-F50)</f>
        <v>14</v>
      </c>
      <c r="H50">
        <v>83162.7</v>
      </c>
      <c r="I50">
        <f>H50/(G50+0.5)</f>
        <v>5735.3586206896553</v>
      </c>
      <c r="J50" t="s">
        <v>15</v>
      </c>
      <c r="K50" t="s">
        <v>43</v>
      </c>
      <c r="L50">
        <v>100000</v>
      </c>
      <c r="M50">
        <f>L50-I50</f>
        <v>94264.641379310342</v>
      </c>
      <c r="N50" t="str">
        <f>CONCATENATE(B50,F50,D50, UPPER(LEFT(J50,3)),RIGHT(A50,3))</f>
        <v>HY11ELABLA049</v>
      </c>
    </row>
    <row r="51" spans="1:14">
      <c r="A51" t="s">
        <v>81</v>
      </c>
      <c r="B51" t="str">
        <f>LEFT(A51,2)</f>
        <v>HY</v>
      </c>
      <c r="C51" t="str">
        <f>VLOOKUP(B51,B$56:C$61,2)</f>
        <v>Hyundai</v>
      </c>
      <c r="D51" t="str">
        <f>MID(A51,5,3)</f>
        <v>ELA</v>
      </c>
      <c r="E51" t="str">
        <f>VLOOKUP(D51,D$56:E$65,2)</f>
        <v>Elantra</v>
      </c>
      <c r="F51" t="str">
        <f>MID(A51,3,2)</f>
        <v>12</v>
      </c>
      <c r="G51">
        <f>IF(25-F51&lt;0,100-F51+25,25-F51)</f>
        <v>13</v>
      </c>
      <c r="H51">
        <v>85928</v>
      </c>
      <c r="I51">
        <f>H51/(G51+0.5)</f>
        <v>6365.0370370370374</v>
      </c>
      <c r="J51" t="s">
        <v>48</v>
      </c>
      <c r="K51" t="s">
        <v>19</v>
      </c>
      <c r="L51">
        <v>100000</v>
      </c>
      <c r="M51">
        <f>L51-I51</f>
        <v>93634.962962962964</v>
      </c>
      <c r="N51" t="str">
        <f>CONCATENATE(B51,F51,D51, UPPER(LEFT(J51,3)),RIGHT(A51,3))</f>
        <v>HY12ELABLU050</v>
      </c>
    </row>
    <row r="52" spans="1:14">
      <c r="A52" t="s">
        <v>82</v>
      </c>
      <c r="B52" t="str">
        <f>LEFT(A52,2)</f>
        <v>HY</v>
      </c>
      <c r="C52" t="str">
        <f>VLOOKUP(B52,B$56:C$61,2)</f>
        <v>Hyundai</v>
      </c>
      <c r="D52" t="str">
        <f>MID(A52,5,3)</f>
        <v>ELA</v>
      </c>
      <c r="E52" t="str">
        <f>VLOOKUP(D52,D$56:E$65,2)</f>
        <v>Elantra</v>
      </c>
      <c r="F52" t="str">
        <f>MID(A52,3,2)</f>
        <v>13</v>
      </c>
      <c r="G52">
        <f>IF(25-F52&lt;0,100-F52+25,25-F52)</f>
        <v>12</v>
      </c>
      <c r="H52">
        <v>93382.6</v>
      </c>
      <c r="I52">
        <f>H52/(G52+0.5)</f>
        <v>7470.6080000000002</v>
      </c>
      <c r="J52" t="s">
        <v>15</v>
      </c>
      <c r="K52" t="s">
        <v>32</v>
      </c>
      <c r="L52">
        <v>100000</v>
      </c>
      <c r="M52">
        <f>L52-I52</f>
        <v>92529.391999999993</v>
      </c>
      <c r="N52" t="str">
        <f>CONCATENATE(B52,F52,D52, UPPER(LEFT(J52,3)),RIGHT(A52,3))</f>
        <v>HY13ELABLA051</v>
      </c>
    </row>
    <row r="53" spans="1:14">
      <c r="A53" t="s">
        <v>119</v>
      </c>
      <c r="B53" t="str">
        <f>LEFT(A53,2)</f>
        <v>HY</v>
      </c>
      <c r="C53" t="str">
        <f>VLOOKUP(B53,B$56:C$61,2)</f>
        <v>Hyundai</v>
      </c>
      <c r="D53" t="str">
        <f>MID(A53,5,3)</f>
        <v>ELA</v>
      </c>
      <c r="E53" t="str">
        <f>VLOOKUP(D53,D$56:E$65,2)</f>
        <v>Elantra</v>
      </c>
      <c r="F53" t="str">
        <f>MID(A53,3,2)</f>
        <v>25</v>
      </c>
      <c r="G53">
        <f>IF(25-F53&lt;0,100-F53+25,25-F53)</f>
        <v>0</v>
      </c>
      <c r="H53">
        <v>114660.6</v>
      </c>
      <c r="I53">
        <f>H53/(G53+0.5)</f>
        <v>229321.2</v>
      </c>
      <c r="J53" t="s">
        <v>48</v>
      </c>
      <c r="K53" t="s">
        <v>26</v>
      </c>
      <c r="L53">
        <v>100000</v>
      </c>
      <c r="M53">
        <f>L53-I53</f>
        <v>-129321.20000000001</v>
      </c>
      <c r="N53" t="str">
        <f>CONCATENATE(B53,F53,D53, UPPER(LEFT(J53,3)),RIGHT(A53,3))</f>
        <v>HY25ELABLU052</v>
      </c>
    </row>
    <row r="54" spans="1:14">
      <c r="B54" t="str">
        <f>LEFT(A54,2)</f>
        <v/>
      </c>
    </row>
    <row r="55" spans="1:14">
      <c r="B55" t="str">
        <f>LEFT(A55,2)</f>
        <v/>
      </c>
    </row>
    <row r="56" spans="1:14">
      <c r="B56" t="s">
        <v>85</v>
      </c>
      <c r="C56" t="s">
        <v>91</v>
      </c>
      <c r="D56" t="s">
        <v>100</v>
      </c>
      <c r="E56" t="s">
        <v>110</v>
      </c>
    </row>
    <row r="57" spans="1:14">
      <c r="B57" t="s">
        <v>83</v>
      </c>
      <c r="C57" t="s">
        <v>89</v>
      </c>
      <c r="D57" t="s">
        <v>97</v>
      </c>
      <c r="E57" t="s">
        <v>107</v>
      </c>
    </row>
    <row r="58" spans="1:14">
      <c r="B58" t="s">
        <v>88</v>
      </c>
      <c r="C58" t="s">
        <v>94</v>
      </c>
      <c r="D58" t="s">
        <v>103</v>
      </c>
      <c r="E58" t="s">
        <v>113</v>
      </c>
    </row>
    <row r="59" spans="1:14">
      <c r="B59" t="s">
        <v>84</v>
      </c>
      <c r="C59" t="s">
        <v>90</v>
      </c>
      <c r="D59" t="s">
        <v>104</v>
      </c>
      <c r="E59" t="s">
        <v>114</v>
      </c>
    </row>
    <row r="60" spans="1:14">
      <c r="B60" t="s">
        <v>86</v>
      </c>
      <c r="C60" t="s">
        <v>92</v>
      </c>
      <c r="D60" t="s">
        <v>96</v>
      </c>
      <c r="E60" t="s">
        <v>106</v>
      </c>
    </row>
    <row r="61" spans="1:14">
      <c r="B61" t="s">
        <v>87</v>
      </c>
      <c r="C61" s="2" t="s">
        <v>93</v>
      </c>
      <c r="D61" t="s">
        <v>102</v>
      </c>
      <c r="E61" t="s">
        <v>112</v>
      </c>
    </row>
    <row r="62" spans="1:14">
      <c r="C62" s="1"/>
      <c r="D62" t="s">
        <v>95</v>
      </c>
      <c r="E62" t="s">
        <v>105</v>
      </c>
    </row>
    <row r="63" spans="1:14">
      <c r="D63" t="s">
        <v>98</v>
      </c>
      <c r="E63" t="s">
        <v>108</v>
      </c>
    </row>
    <row r="64" spans="1:14">
      <c r="C64" s="1"/>
      <c r="D64" t="s">
        <v>99</v>
      </c>
      <c r="E64" t="s">
        <v>109</v>
      </c>
    </row>
    <row r="65" spans="4:5">
      <c r="D65" t="s">
        <v>101</v>
      </c>
      <c r="E65" t="s">
        <v>111</v>
      </c>
    </row>
  </sheetData>
  <sortState ref="H2:H53">
    <sortCondition ref="H2:H53"/>
  </sortState>
  <conditionalFormatting sqref="H2:H53">
    <cfRule type="colorScale" priority="1">
      <colorScale>
        <cfvo type="min" val="0"/>
        <cfvo type="max" val="0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Sheet5</vt:lpstr>
      <vt:lpstr>Sheet1</vt:lpstr>
      <vt:lpstr>Sheet1!car_inventory__1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2025-05-19T05:14:11Z</dcterms:created>
  <dcterms:modified xsi:type="dcterms:W3CDTF">2025-05-19T06:54:12Z</dcterms:modified>
</cp:coreProperties>
</file>