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 defaultThemeVersion="124226"/>
  <xr:revisionPtr revIDLastSave="0" documentId="8_{A2BECC8B-5D53-46A6-B9D4-63E76DE5DA87}" xr6:coauthVersionLast="36" xr6:coauthVersionMax="36" xr10:uidLastSave="{00000000-0000-0000-0000-000000000000}"/>
  <bookViews>
    <workbookView xWindow="240" yWindow="105" windowWidth="14805" windowHeight="8010" firstSheet="3" activeTab="9" xr2:uid="{00000000-000D-0000-FFFF-FFFF00000000}"/>
  </bookViews>
  <sheets>
    <sheet name="Task" sheetId="9" r:id="rId1"/>
    <sheet name="Salesdata" sheetId="1" r:id="rId2"/>
    <sheet name="Actual2Moving " sheetId="8" r:id="rId3"/>
    <sheet name="Graph" sheetId="10" r:id="rId4"/>
    <sheet name="Actual2Moving" sheetId="2" state="hidden" r:id="rId5"/>
    <sheet name="SeasonalIndices" sheetId="3" r:id="rId6"/>
    <sheet name="Deseasonalization" sheetId="4" r:id="rId7"/>
    <sheet name="Trend" sheetId="5" r:id="rId8"/>
    <sheet name="CyclicalVariation" sheetId="6" r:id="rId9"/>
    <sheet name="Forecast for 1996" sheetId="11" r:id="rId10"/>
    <sheet name="Regression Stats" sheetId="12" r:id="rId11"/>
  </sheets>
  <calcPr calcId="191029"/>
</workbook>
</file>

<file path=xl/calcChain.xml><?xml version="1.0" encoding="utf-8"?>
<calcChain xmlns="http://schemas.openxmlformats.org/spreadsheetml/2006/main">
  <c r="F22" i="11" l="1"/>
  <c r="G22" i="11" s="1"/>
  <c r="F23" i="11"/>
  <c r="G23" i="11" s="1"/>
  <c r="F24" i="11"/>
  <c r="G24" i="11" s="1"/>
  <c r="F25" i="11"/>
  <c r="G25" i="11" s="1"/>
  <c r="E3" i="11"/>
  <c r="G3" i="11" s="1"/>
  <c r="E4" i="11"/>
  <c r="G4" i="11" s="1"/>
  <c r="E5" i="11"/>
  <c r="G5" i="11" s="1"/>
  <c r="E6" i="11"/>
  <c r="G6" i="11" s="1"/>
  <c r="E7" i="11"/>
  <c r="G7" i="11" s="1"/>
  <c r="E8" i="11"/>
  <c r="G8" i="11" s="1"/>
  <c r="E9" i="11"/>
  <c r="G9" i="11" s="1"/>
  <c r="E10" i="11"/>
  <c r="G10" i="11" s="1"/>
  <c r="E11" i="11"/>
  <c r="G11" i="11" s="1"/>
  <c r="E12" i="11"/>
  <c r="G12" i="11" s="1"/>
  <c r="E13" i="11"/>
  <c r="G13" i="11" s="1"/>
  <c r="E14" i="11"/>
  <c r="E15" i="11"/>
  <c r="G15" i="11" s="1"/>
  <c r="E16" i="11"/>
  <c r="G16" i="11" s="1"/>
  <c r="E17" i="11"/>
  <c r="G17" i="11" s="1"/>
  <c r="E18" i="11"/>
  <c r="G18" i="11" s="1"/>
  <c r="E19" i="11"/>
  <c r="G19" i="11" s="1"/>
  <c r="E20" i="11"/>
  <c r="G20" i="11" s="1"/>
  <c r="E21" i="11"/>
  <c r="G21" i="11" s="1"/>
  <c r="E2" i="11"/>
  <c r="G2" i="11" s="1"/>
  <c r="F3" i="11"/>
  <c r="F4" i="11"/>
  <c r="F5" i="11"/>
  <c r="F6" i="11"/>
  <c r="F7" i="11"/>
  <c r="F8" i="11"/>
  <c r="F9" i="11"/>
  <c r="F10" i="11"/>
  <c r="F11" i="11"/>
  <c r="F12" i="11"/>
  <c r="F13" i="11"/>
  <c r="F14" i="11"/>
  <c r="G14" i="11" s="1"/>
  <c r="F15" i="11"/>
  <c r="F16" i="11"/>
  <c r="F17" i="11"/>
  <c r="F18" i="11"/>
  <c r="F19" i="11"/>
  <c r="F20" i="11"/>
  <c r="F21" i="11"/>
  <c r="F2" i="1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" i="6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4" i="8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C2" i="2"/>
  <c r="C21" i="4" l="1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0" i="8"/>
  <c r="D9" i="8"/>
  <c r="D8" i="8"/>
  <c r="D7" i="8"/>
  <c r="D17" i="8"/>
  <c r="D16" i="8"/>
  <c r="D15" i="8"/>
  <c r="D14" i="8"/>
  <c r="D13" i="8"/>
  <c r="D12" i="8"/>
  <c r="D11" i="8"/>
  <c r="D18" i="8"/>
  <c r="D19" i="8"/>
  <c r="D20" i="8"/>
  <c r="D21" i="8"/>
  <c r="D6" i="8"/>
  <c r="D5" i="8"/>
  <c r="D4" i="8"/>
  <c r="D3" i="8"/>
  <c r="D2" i="8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" i="6"/>
  <c r="G22" i="5"/>
  <c r="E2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C5" i="5" l="1"/>
  <c r="C6" i="5"/>
  <c r="C10" i="5"/>
  <c r="E3" i="4"/>
  <c r="C3" i="5" s="1"/>
  <c r="E4" i="4"/>
  <c r="C4" i="5" s="1"/>
  <c r="E5" i="4"/>
  <c r="E6" i="4"/>
  <c r="E7" i="4"/>
  <c r="C7" i="5" s="1"/>
  <c r="E8" i="4"/>
  <c r="C8" i="5" s="1"/>
  <c r="E9" i="4"/>
  <c r="C9" i="5" s="1"/>
  <c r="E10" i="4"/>
  <c r="E11" i="4"/>
  <c r="C11" i="5" s="1"/>
  <c r="E12" i="4"/>
  <c r="C12" i="5" s="1"/>
  <c r="E13" i="4"/>
  <c r="C13" i="5" s="1"/>
  <c r="E14" i="4"/>
  <c r="C14" i="5" s="1"/>
  <c r="E15" i="4"/>
  <c r="C15" i="5" s="1"/>
  <c r="E16" i="4"/>
  <c r="C16" i="5" s="1"/>
  <c r="E17" i="4"/>
  <c r="C17" i="5" s="1"/>
  <c r="E18" i="4"/>
  <c r="C18" i="5" s="1"/>
  <c r="E19" i="4"/>
  <c r="C19" i="5" s="1"/>
  <c r="E20" i="4"/>
  <c r="C20" i="5" s="1"/>
  <c r="E21" i="4"/>
  <c r="C21" i="5" s="1"/>
  <c r="E2" i="4"/>
  <c r="C2" i="5" s="1"/>
  <c r="D19" i="4"/>
  <c r="D20" i="4"/>
  <c r="D21" i="4"/>
  <c r="D18" i="4"/>
  <c r="D15" i="4"/>
  <c r="D16" i="4"/>
  <c r="D17" i="4"/>
  <c r="D14" i="4"/>
  <c r="D11" i="4"/>
  <c r="D12" i="4"/>
  <c r="D13" i="4"/>
  <c r="D10" i="4"/>
  <c r="D7" i="4"/>
  <c r="D8" i="4"/>
  <c r="D9" i="4"/>
  <c r="D6" i="4"/>
  <c r="D3" i="4"/>
  <c r="D4" i="4"/>
  <c r="D5" i="4"/>
  <c r="D2" i="4"/>
  <c r="D18" i="3"/>
  <c r="D15" i="3"/>
  <c r="D16" i="3"/>
  <c r="D17" i="3"/>
  <c r="D14" i="3"/>
  <c r="B17" i="3"/>
  <c r="B16" i="3"/>
  <c r="B15" i="3"/>
  <c r="B14" i="3"/>
  <c r="C15" i="3"/>
  <c r="C16" i="3"/>
  <c r="C17" i="3"/>
  <c r="C14" i="3"/>
  <c r="C9" i="3"/>
  <c r="D9" i="3"/>
  <c r="E9" i="3"/>
  <c r="B9" i="3"/>
  <c r="E8" i="3"/>
  <c r="D8" i="3"/>
  <c r="C8" i="3"/>
  <c r="B8" i="3"/>
  <c r="E37" i="2"/>
  <c r="E35" i="2"/>
  <c r="E33" i="2"/>
  <c r="E31" i="2"/>
  <c r="E29" i="2"/>
  <c r="E27" i="2"/>
  <c r="E25" i="2"/>
  <c r="E23" i="2"/>
  <c r="E21" i="2"/>
  <c r="E19" i="2"/>
  <c r="E17" i="2"/>
  <c r="E15" i="2"/>
  <c r="E13" i="2"/>
  <c r="E11" i="2"/>
  <c r="E9" i="2"/>
  <c r="E7" i="2"/>
  <c r="E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F34" i="2" l="1"/>
  <c r="G34" i="2" s="1"/>
  <c r="F30" i="2"/>
  <c r="G30" i="2" s="1"/>
  <c r="F26" i="2"/>
  <c r="G26" i="2" s="1"/>
  <c r="F28" i="2"/>
  <c r="G28" i="2" s="1"/>
  <c r="F32" i="2"/>
  <c r="G32" i="2" s="1"/>
  <c r="F24" i="2"/>
  <c r="G24" i="2" s="1"/>
  <c r="F22" i="2"/>
  <c r="G22" i="2" s="1"/>
  <c r="F18" i="2"/>
  <c r="G18" i="2" s="1"/>
  <c r="F20" i="2"/>
  <c r="G20" i="2" s="1"/>
  <c r="F16" i="2"/>
  <c r="G16" i="2" s="1"/>
  <c r="F14" i="2"/>
  <c r="G14" i="2" s="1"/>
  <c r="F12" i="2"/>
  <c r="G12" i="2" s="1"/>
  <c r="F10" i="2"/>
  <c r="G10" i="2" s="1"/>
  <c r="F8" i="2"/>
  <c r="G8" i="2" s="1"/>
  <c r="F21" i="5"/>
  <c r="C21" i="6"/>
  <c r="C20" i="6"/>
  <c r="F20" i="5"/>
  <c r="F19" i="5"/>
  <c r="C19" i="6"/>
  <c r="C18" i="6"/>
  <c r="F18" i="5"/>
  <c r="F17" i="5"/>
  <c r="C17" i="6"/>
  <c r="F16" i="5"/>
  <c r="C16" i="6"/>
  <c r="F15" i="5"/>
  <c r="C15" i="6"/>
  <c r="C14" i="6"/>
  <c r="F14" i="5"/>
  <c r="F13" i="5"/>
  <c r="C13" i="6"/>
  <c r="C12" i="6"/>
  <c r="F12" i="5"/>
  <c r="F11" i="5"/>
  <c r="C11" i="6"/>
  <c r="C10" i="6"/>
  <c r="F10" i="5"/>
  <c r="F9" i="5"/>
  <c r="C9" i="6"/>
  <c r="C8" i="6"/>
  <c r="F8" i="5"/>
  <c r="F7" i="5"/>
  <c r="C7" i="6"/>
  <c r="C6" i="6"/>
  <c r="F6" i="5"/>
  <c r="F5" i="5"/>
  <c r="C5" i="6"/>
  <c r="C4" i="6"/>
  <c r="F4" i="5"/>
  <c r="C3" i="6"/>
  <c r="F3" i="5"/>
  <c r="F2" i="5"/>
  <c r="C2" i="6"/>
  <c r="C22" i="5"/>
  <c r="J2" i="6" s="1"/>
  <c r="D37" i="2"/>
  <c r="D35" i="2"/>
  <c r="D33" i="2"/>
  <c r="D31" i="2"/>
  <c r="D29" i="2"/>
  <c r="D27" i="2"/>
  <c r="D25" i="2"/>
  <c r="D23" i="2"/>
  <c r="D21" i="2"/>
  <c r="D19" i="2"/>
  <c r="D17" i="2"/>
  <c r="D15" i="2"/>
  <c r="D13" i="2"/>
  <c r="D11" i="2"/>
  <c r="D9" i="2"/>
  <c r="D7" i="2"/>
  <c r="D5" i="2"/>
  <c r="G9" i="3"/>
  <c r="H9" i="3" s="1"/>
  <c r="F22" i="5" l="1"/>
  <c r="J5" i="6" s="1"/>
</calcChain>
</file>

<file path=xl/sharedStrings.xml><?xml version="1.0" encoding="utf-8"?>
<sst xmlns="http://schemas.openxmlformats.org/spreadsheetml/2006/main" count="232" uniqueCount="68">
  <si>
    <t>year</t>
  </si>
  <si>
    <t>Sales per quarter (x $ 10,000)</t>
  </si>
  <si>
    <t>I</t>
  </si>
  <si>
    <t>II</t>
  </si>
  <si>
    <t>III</t>
  </si>
  <si>
    <t>IV</t>
  </si>
  <si>
    <t>Quarterly Sales</t>
  </si>
  <si>
    <t>Year</t>
  </si>
  <si>
    <t>Quarter</t>
  </si>
  <si>
    <t>Actual sales</t>
  </si>
  <si>
    <t>4-quarter moving total</t>
  </si>
  <si>
    <t>4-quarter moving average</t>
  </si>
  <si>
    <t>4-quarter centered moving average</t>
  </si>
  <si>
    <t>Modified sum</t>
  </si>
  <si>
    <t>Modified mean</t>
  </si>
  <si>
    <t>Total of modified mean</t>
  </si>
  <si>
    <t>Adjusting factor</t>
  </si>
  <si>
    <t>Indices</t>
  </si>
  <si>
    <t>Seasonal indices</t>
  </si>
  <si>
    <t>Seasonal index/100</t>
  </si>
  <si>
    <t xml:space="preserve">Deseasonalized sales </t>
  </si>
  <si>
    <t>Deseasonalized sales (Y)</t>
  </si>
  <si>
    <t>Coding the time variable (1/2*x)</t>
  </si>
  <si>
    <t>x</t>
  </si>
  <si>
    <t>xY</t>
  </si>
  <si>
    <t>x2</t>
  </si>
  <si>
    <t>Y=a+bx</t>
  </si>
  <si>
    <t>Percent of trend</t>
  </si>
  <si>
    <t>Percentage of actual to moving average values</t>
  </si>
  <si>
    <t>-</t>
  </si>
  <si>
    <t>a=Sum(Y)/N</t>
  </si>
  <si>
    <t>b=Sum(XY)/Sum(X2)</t>
  </si>
  <si>
    <t>Harshrim Pardal</t>
  </si>
  <si>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:</t>
    </r>
  </si>
  <si>
    <t>Task Details</t>
  </si>
  <si>
    <t>Sales per Quarter</t>
  </si>
  <si>
    <t>t</t>
  </si>
  <si>
    <t>Baseline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</si>
  <si>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</si>
  <si>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</si>
  <si>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</si>
  <si>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</si>
  <si>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</si>
  <si>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</si>
  <si>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</si>
  <si>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</si>
  <si>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</si>
  <si>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</si>
  <si>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</si>
  <si>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</si>
  <si>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</si>
  <si>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</si>
  <si>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</si>
  <si>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</si>
  <si>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</si>
  <si>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</si>
  <si>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</si>
  <si>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</si>
  <si>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</si>
  <si>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</si>
  <si>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</si>
  <si>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</si>
  <si>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Tt</t>
  </si>
  <si>
    <t>Forecast</t>
  </si>
  <si>
    <t>Time Series Plot of Sales</t>
  </si>
  <si>
    <t>Deseasonalized sales is found by dividing Actual Sales by (Seasonal Index/100)</t>
  </si>
  <si>
    <t>Percent of Trend is found through the formula : (Deseasonalized Sales *100)/Y</t>
  </si>
  <si>
    <t>As we can see from the above graph that the forecast values are very near to the actual sales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</si>
</sst>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3" borderId="1" xfId="0" applyFill="1" applyBorder="1"/>
    <xf numFmtId="0" fontId="0" fillId="0" borderId="1" xfId="0" applyBorder="1" applyAlignment="1">
      <alignment horizontal="center" wrapText="1"/>
    </xf>
    <xf numFmtId="164" fontId="0" fillId="0" borderId="1" xfId="0" applyNumberFormat="1" applyBorder="1"/>
    <xf numFmtId="0" fontId="0" fillId="0" borderId="1" xfId="0" applyBorder="1" applyAlignment="1">
      <alignment horizontal="center" vertical="top" wrapText="1"/>
    </xf>
    <xf numFmtId="164" fontId="0" fillId="0" borderId="0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164" fontId="0" fillId="3" borderId="1" xfId="0" applyNumberFormat="1" applyFill="1" applyBorder="1"/>
    <xf numFmtId="0" fontId="0" fillId="2" borderId="1" xfId="0" applyFill="1" applyBorder="1" applyAlignment="1">
      <alignment vertical="top"/>
    </xf>
    <xf numFmtId="0" fontId="0" fillId="4" borderId="1" xfId="0" applyFill="1" applyBorder="1"/>
    <xf numFmtId="164" fontId="0" fillId="4" borderId="1" xfId="0" applyNumberFormat="1" applyFill="1" applyBorder="1"/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5" xfId="0" applyFill="1" applyBorder="1" applyAlignment="1">
      <alignment vertical="top" wrapText="1"/>
    </xf>
    <xf numFmtId="2" fontId="0" fillId="4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4" borderId="0" xfId="0" applyFill="1"/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Continuous"/>
    </xf>
    <xf numFmtId="2" fontId="0" fillId="0" borderId="1" xfId="0" applyNumberFormat="1" applyBorder="1"/>
    <xf numFmtId="0" fontId="0" fillId="5" borderId="0" xfId="0" applyFill="1"/>
    <xf numFmtId="2" fontId="0" fillId="5" borderId="1" xfId="0" applyNumberFormat="1" applyFill="1" applyBorder="1"/>
    <xf numFmtId="0" fontId="1" fillId="5" borderId="0" xfId="0" applyFont="1" applyFill="1"/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Graph!$D$2</c:f>
              <c:strCache>
                <c:ptCount val="1"/>
                <c:pt idx="0">
                  <c:v>Sales per Quarter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Graph!$B$3:$C$22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1991</c:v>
                  </c:pt>
                  <c:pt idx="4">
                    <c:v>1992</c:v>
                  </c:pt>
                  <c:pt idx="8">
                    <c:v>1993</c:v>
                  </c:pt>
                  <c:pt idx="12">
                    <c:v>1994</c:v>
                  </c:pt>
                  <c:pt idx="16">
                    <c:v>1995</c:v>
                  </c:pt>
                </c:lvl>
              </c:multiLvlStrCache>
            </c:multiLvlStrRef>
          </c:cat>
          <c:val>
            <c:numRef>
              <c:f>Graph!$D$3:$D$22</c:f>
              <c:numCache>
                <c:formatCode>General</c:formatCode>
                <c:ptCount val="20"/>
                <c:pt idx="0">
                  <c:v>160000</c:v>
                </c:pt>
                <c:pt idx="1">
                  <c:v>210000</c:v>
                </c:pt>
                <c:pt idx="2">
                  <c:v>90000</c:v>
                </c:pt>
                <c:pt idx="3">
                  <c:v>180000</c:v>
                </c:pt>
                <c:pt idx="4">
                  <c:v>150000</c:v>
                </c:pt>
                <c:pt idx="5">
                  <c:v>200000</c:v>
                </c:pt>
                <c:pt idx="6">
                  <c:v>100000</c:v>
                </c:pt>
                <c:pt idx="7">
                  <c:v>180000</c:v>
                </c:pt>
                <c:pt idx="8">
                  <c:v>170000</c:v>
                </c:pt>
                <c:pt idx="9">
                  <c:v>240000</c:v>
                </c:pt>
                <c:pt idx="10">
                  <c:v>130000</c:v>
                </c:pt>
                <c:pt idx="11">
                  <c:v>220000</c:v>
                </c:pt>
                <c:pt idx="12">
                  <c:v>170000</c:v>
                </c:pt>
                <c:pt idx="13">
                  <c:v>250000</c:v>
                </c:pt>
                <c:pt idx="14">
                  <c:v>110000</c:v>
                </c:pt>
                <c:pt idx="15">
                  <c:v>210000</c:v>
                </c:pt>
                <c:pt idx="16">
                  <c:v>180000</c:v>
                </c:pt>
                <c:pt idx="17">
                  <c:v>260000</c:v>
                </c:pt>
                <c:pt idx="18">
                  <c:v>140000</c:v>
                </c:pt>
                <c:pt idx="19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FB-4E41-949C-AA054A1BB9AC}"/>
            </c:ext>
          </c:extLst>
        </c:ser>
        <c:ser>
          <c:idx val="1"/>
          <c:order val="1"/>
          <c:tx>
            <c:strRef>
              <c:f>Graph!$E$2</c:f>
              <c:strCache>
                <c:ptCount val="1"/>
                <c:pt idx="0">
                  <c:v>4-quarter centered 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Graph!$E$3:$E$23</c:f>
              <c:numCache>
                <c:formatCode>General</c:formatCode>
                <c:ptCount val="21"/>
                <c:pt idx="2">
                  <c:v>158750</c:v>
                </c:pt>
                <c:pt idx="3">
                  <c:v>156250</c:v>
                </c:pt>
                <c:pt idx="4">
                  <c:v>156250</c:v>
                </c:pt>
                <c:pt idx="5">
                  <c:v>157500</c:v>
                </c:pt>
                <c:pt idx="6">
                  <c:v>160000</c:v>
                </c:pt>
                <c:pt idx="7">
                  <c:v>167500</c:v>
                </c:pt>
                <c:pt idx="8">
                  <c:v>176250</c:v>
                </c:pt>
                <c:pt idx="9">
                  <c:v>185000</c:v>
                </c:pt>
                <c:pt idx="10">
                  <c:v>190000</c:v>
                </c:pt>
                <c:pt idx="11">
                  <c:v>191250</c:v>
                </c:pt>
                <c:pt idx="12">
                  <c:v>190000</c:v>
                </c:pt>
                <c:pt idx="13">
                  <c:v>186250</c:v>
                </c:pt>
                <c:pt idx="14">
                  <c:v>186250</c:v>
                </c:pt>
                <c:pt idx="15">
                  <c:v>188750</c:v>
                </c:pt>
                <c:pt idx="16">
                  <c:v>193750</c:v>
                </c:pt>
                <c:pt idx="17">
                  <c:v>202500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FB-4E41-949C-AA054A1B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468888"/>
        <c:axId val="550469216"/>
      </c:lineChart>
      <c:catAx>
        <c:axId val="55046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69216"/>
        <c:crosses val="autoZero"/>
        <c:auto val="1"/>
        <c:lblAlgn val="ctr"/>
        <c:lblOffset val="100"/>
        <c:noMultiLvlLbl val="0"/>
      </c:catAx>
      <c:valAx>
        <c:axId val="5504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6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Graph!$D$2</c:f>
              <c:strCache>
                <c:ptCount val="1"/>
                <c:pt idx="0">
                  <c:v>Sales per Quarter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'Forecast for 1996'!$B$2:$C$25</c:f>
              <c:multiLvlStrCache>
                <c:ptCount val="24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</c:lvl>
                <c:lvl>
                  <c:pt idx="0">
                    <c:v>1991</c:v>
                  </c:pt>
                  <c:pt idx="4">
                    <c:v>1992</c:v>
                  </c:pt>
                  <c:pt idx="8">
                    <c:v>1993</c:v>
                  </c:pt>
                  <c:pt idx="12">
                    <c:v>1994</c:v>
                  </c:pt>
                  <c:pt idx="16">
                    <c:v>1995</c:v>
                  </c:pt>
                  <c:pt idx="20">
                    <c:v>1996</c:v>
                  </c:pt>
                </c:lvl>
              </c:multiLvlStrCache>
            </c:multiLvlStrRef>
          </c:cat>
          <c:val>
            <c:numRef>
              <c:f>Graph!$D$3:$D$22</c:f>
              <c:numCache>
                <c:formatCode>General</c:formatCode>
                <c:ptCount val="20"/>
                <c:pt idx="0">
                  <c:v>160000</c:v>
                </c:pt>
                <c:pt idx="1">
                  <c:v>210000</c:v>
                </c:pt>
                <c:pt idx="2">
                  <c:v>90000</c:v>
                </c:pt>
                <c:pt idx="3">
                  <c:v>180000</c:v>
                </c:pt>
                <c:pt idx="4">
                  <c:v>150000</c:v>
                </c:pt>
                <c:pt idx="5">
                  <c:v>200000</c:v>
                </c:pt>
                <c:pt idx="6">
                  <c:v>100000</c:v>
                </c:pt>
                <c:pt idx="7">
                  <c:v>180000</c:v>
                </c:pt>
                <c:pt idx="8">
                  <c:v>170000</c:v>
                </c:pt>
                <c:pt idx="9">
                  <c:v>240000</c:v>
                </c:pt>
                <c:pt idx="10">
                  <c:v>130000</c:v>
                </c:pt>
                <c:pt idx="11">
                  <c:v>220000</c:v>
                </c:pt>
                <c:pt idx="12">
                  <c:v>170000</c:v>
                </c:pt>
                <c:pt idx="13">
                  <c:v>250000</c:v>
                </c:pt>
                <c:pt idx="14">
                  <c:v>110000</c:v>
                </c:pt>
                <c:pt idx="15">
                  <c:v>210000</c:v>
                </c:pt>
                <c:pt idx="16">
                  <c:v>180000</c:v>
                </c:pt>
                <c:pt idx="17">
                  <c:v>260000</c:v>
                </c:pt>
                <c:pt idx="18">
                  <c:v>140000</c:v>
                </c:pt>
                <c:pt idx="19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6-4C84-953A-40BD381AB138}"/>
            </c:ext>
          </c:extLst>
        </c:ser>
        <c:ser>
          <c:idx val="1"/>
          <c:order val="1"/>
          <c:tx>
            <c:strRef>
              <c:f>Graph!$E$2</c:f>
              <c:strCache>
                <c:ptCount val="1"/>
                <c:pt idx="0">
                  <c:v>4-quarter centered 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'Forecast for 1996'!$B$2:$C$25</c:f>
              <c:multiLvlStrCache>
                <c:ptCount val="24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</c:lvl>
                <c:lvl>
                  <c:pt idx="0">
                    <c:v>1991</c:v>
                  </c:pt>
                  <c:pt idx="4">
                    <c:v>1992</c:v>
                  </c:pt>
                  <c:pt idx="8">
                    <c:v>1993</c:v>
                  </c:pt>
                  <c:pt idx="12">
                    <c:v>1994</c:v>
                  </c:pt>
                  <c:pt idx="16">
                    <c:v>1995</c:v>
                  </c:pt>
                  <c:pt idx="20">
                    <c:v>1996</c:v>
                  </c:pt>
                </c:lvl>
              </c:multiLvlStrCache>
            </c:multiLvlStrRef>
          </c:cat>
          <c:val>
            <c:numRef>
              <c:f>Graph!$E$3:$E$23</c:f>
              <c:numCache>
                <c:formatCode>General</c:formatCode>
                <c:ptCount val="21"/>
                <c:pt idx="2">
                  <c:v>158750</c:v>
                </c:pt>
                <c:pt idx="3">
                  <c:v>156250</c:v>
                </c:pt>
                <c:pt idx="4">
                  <c:v>156250</c:v>
                </c:pt>
                <c:pt idx="5">
                  <c:v>157500</c:v>
                </c:pt>
                <c:pt idx="6">
                  <c:v>160000</c:v>
                </c:pt>
                <c:pt idx="7">
                  <c:v>167500</c:v>
                </c:pt>
                <c:pt idx="8">
                  <c:v>176250</c:v>
                </c:pt>
                <c:pt idx="9">
                  <c:v>185000</c:v>
                </c:pt>
                <c:pt idx="10">
                  <c:v>190000</c:v>
                </c:pt>
                <c:pt idx="11">
                  <c:v>191250</c:v>
                </c:pt>
                <c:pt idx="12">
                  <c:v>190000</c:v>
                </c:pt>
                <c:pt idx="13">
                  <c:v>186250</c:v>
                </c:pt>
                <c:pt idx="14">
                  <c:v>186250</c:v>
                </c:pt>
                <c:pt idx="15">
                  <c:v>188750</c:v>
                </c:pt>
                <c:pt idx="16">
                  <c:v>193750</c:v>
                </c:pt>
                <c:pt idx="17">
                  <c:v>202500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6-4C84-953A-40BD381AB138}"/>
            </c:ext>
          </c:extLst>
        </c:ser>
        <c:ser>
          <c:idx val="2"/>
          <c:order val="2"/>
          <c:tx>
            <c:strRef>
              <c:f>'Forecast for 1996'!$G$1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'Forecast for 1996'!$B$2:$C$25</c:f>
              <c:multiLvlStrCache>
                <c:ptCount val="24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</c:lvl>
                <c:lvl>
                  <c:pt idx="0">
                    <c:v>1991</c:v>
                  </c:pt>
                  <c:pt idx="4">
                    <c:v>1992</c:v>
                  </c:pt>
                  <c:pt idx="8">
                    <c:v>1993</c:v>
                  </c:pt>
                  <c:pt idx="12">
                    <c:v>1994</c:v>
                  </c:pt>
                  <c:pt idx="16">
                    <c:v>1995</c:v>
                  </c:pt>
                  <c:pt idx="20">
                    <c:v>1996</c:v>
                  </c:pt>
                </c:lvl>
              </c:multiLvlStrCache>
            </c:multiLvlStrRef>
          </c:cat>
          <c:val>
            <c:numRef>
              <c:f>'Forecast for 1996'!$G$2:$G$25</c:f>
              <c:numCache>
                <c:formatCode>General</c:formatCode>
                <c:ptCount val="24"/>
                <c:pt idx="0">
                  <c:v>142976.21668682047</c:v>
                </c:pt>
                <c:pt idx="1">
                  <c:v>199473.85757805963</c:v>
                </c:pt>
                <c:pt idx="2">
                  <c:v>95920.691007246671</c:v>
                </c:pt>
                <c:pt idx="3">
                  <c:v>182123.52748585117</c:v>
                </c:pt>
                <c:pt idx="4">
                  <c:v>155040.53547220744</c:v>
                </c:pt>
                <c:pt idx="5">
                  <c:v>215957.71506089918</c:v>
                </c:pt>
                <c:pt idx="6">
                  <c:v>103686.81681086269</c:v>
                </c:pt>
                <c:pt idx="7">
                  <c:v>196576.44088517927</c:v>
                </c:pt>
                <c:pt idx="8">
                  <c:v>167104.85425759447</c:v>
                </c:pt>
                <c:pt idx="9">
                  <c:v>232441.5725437387</c:v>
                </c:pt>
                <c:pt idx="10">
                  <c:v>111452.94261447866</c:v>
                </c:pt>
                <c:pt idx="11">
                  <c:v>211029.35428450743</c:v>
                </c:pt>
                <c:pt idx="12">
                  <c:v>179169.17304298151</c:v>
                </c:pt>
                <c:pt idx="13">
                  <c:v>248925.43002657828</c:v>
                </c:pt>
                <c:pt idx="14">
                  <c:v>119219.06841809466</c:v>
                </c:pt>
                <c:pt idx="15">
                  <c:v>225482.26768383553</c:v>
                </c:pt>
                <c:pt idx="16">
                  <c:v>191233.49182836851</c:v>
                </c:pt>
                <c:pt idx="17">
                  <c:v>265409.2875094178</c:v>
                </c:pt>
                <c:pt idx="18">
                  <c:v>126985.19422171066</c:v>
                </c:pt>
                <c:pt idx="19">
                  <c:v>239935.18108316365</c:v>
                </c:pt>
                <c:pt idx="20">
                  <c:v>203297.81061375554</c:v>
                </c:pt>
                <c:pt idx="21">
                  <c:v>281893.14499225735</c:v>
                </c:pt>
                <c:pt idx="22">
                  <c:v>134751.32002532666</c:v>
                </c:pt>
                <c:pt idx="23">
                  <c:v>254388.09448249178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06-4C84-953A-40BD381AB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468888"/>
        <c:axId val="550469216"/>
      </c:lineChart>
      <c:catAx>
        <c:axId val="55046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69216"/>
        <c:crosses val="autoZero"/>
        <c:auto val="1"/>
        <c:lblAlgn val="ctr"/>
        <c:lblOffset val="100"/>
        <c:noMultiLvlLbl val="0"/>
      </c:catAx>
      <c:valAx>
        <c:axId val="5504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6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4</xdr:row>
      <xdr:rowOff>9525</xdr:rowOff>
    </xdr:from>
    <xdr:to>
      <xdr:col>7</xdr:col>
      <xdr:colOff>333375</xdr:colOff>
      <xdr:row>10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57A6AE-9663-4BE3-A524-C43166941443}"/>
            </a:ext>
          </a:extLst>
        </xdr:cNvPr>
        <xdr:cNvSpPr txBox="1"/>
      </xdr:nvSpPr>
      <xdr:spPr>
        <a:xfrm>
          <a:off x="1533525" y="771525"/>
          <a:ext cx="36576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4</a:t>
          </a:r>
        </a:p>
        <a:p>
          <a:pPr rtl="0" fontAlgn="base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Refer to the dataset “Forecasting”</a:t>
          </a: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Fill in the excel sheet with valid calculations.</a:t>
          </a: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Give logic behind the same.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3</xdr:row>
      <xdr:rowOff>0</xdr:rowOff>
    </xdr:from>
    <xdr:to>
      <xdr:col>16</xdr:col>
      <xdr:colOff>600074</xdr:colOff>
      <xdr:row>16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8B6B707-9553-4C9C-BE4A-7BBF72746DBD}"/>
            </a:ext>
          </a:extLst>
        </xdr:cNvPr>
        <xdr:cNvSpPr txBox="1"/>
      </xdr:nvSpPr>
      <xdr:spPr>
        <a:xfrm>
          <a:off x="6915149" y="1143000"/>
          <a:ext cx="5514975" cy="2600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1. Actual Sales is</a:t>
          </a:r>
          <a:r>
            <a:rPr lang="en-US" sz="1100" baseline="0"/>
            <a:t> calculated by multiplying the Sales value from Salesdata sheet by 10000.</a:t>
          </a:r>
        </a:p>
        <a:p>
          <a:pPr algn="l"/>
          <a:r>
            <a:rPr lang="en-US" sz="1100" baseline="0"/>
            <a:t>2. 4-Quarter Moving Total is calculated by finding the cumulative sum of the total sales of 4-quarters. First the 4 quarters of 1991 are taken and summed up, next the last 3 quarters of 1991 and first quarter of 1992 are taken and summed up to find the next value of 4-Quarter Moving Total and so on.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3. 4-Quarter Moving Average is calcuated by finding the average sale sof 4 continous quarters taken together. Thus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,first the 4 quarters of 1991 are taken and their mean is found, next the last 3 quarters of 1991 and first quarter of 1992 are taken and their mean is found to find the next value of 4-Quarter Moving Average and so on.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4-Quarter Centered Moving Average is calculated based on the values of 4-Quarter Moving Average. The average of two continous 4-Quarter Moving Average is found to calculate the 4-quarter centered moving average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Percentage of Actual to Moving Average is found by the formula: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(Actual Sales *100)/4-Quarter Centered Moving Average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algn="l"/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752475</xdr:rowOff>
    </xdr:from>
    <xdr:to>
      <xdr:col>12</xdr:col>
      <xdr:colOff>400050</xdr:colOff>
      <xdr:row>17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DC6B69-08A9-4164-856D-DFFB3D5EB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2</xdr:row>
      <xdr:rowOff>0</xdr:rowOff>
    </xdr:from>
    <xdr:to>
      <xdr:col>17</xdr:col>
      <xdr:colOff>600075</xdr:colOff>
      <xdr:row>10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D9A44CA-EC5E-4661-92F9-5E57134E583C}"/>
            </a:ext>
          </a:extLst>
        </xdr:cNvPr>
        <xdr:cNvSpPr txBox="1"/>
      </xdr:nvSpPr>
      <xdr:spPr>
        <a:xfrm>
          <a:off x="9572625" y="952500"/>
          <a:ext cx="2800350" cy="160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From the Graph we can observe</a:t>
          </a:r>
          <a:r>
            <a:rPr lang="en-US" sz="1100" baseline="0"/>
            <a:t> a pattern </a:t>
          </a:r>
          <a:r>
            <a:rPr lang="en-US" sz="1100"/>
            <a:t>that in each year the 2nd Quarter had the highest sales and hte third quarted had the lowest</a:t>
          </a:r>
          <a:r>
            <a:rPr lang="en-US" sz="1100" baseline="0"/>
            <a:t> sales. With the passage of time, the highest value of sales kept on increasing and the lowest value of sales in 3rd quarter kept on decreasing.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580258</xdr:colOff>
      <xdr:row>2</xdr:row>
      <xdr:rowOff>43794</xdr:rowOff>
    </xdr:from>
    <xdr:to>
      <xdr:col>17</xdr:col>
      <xdr:colOff>98534</xdr:colOff>
      <xdr:row>12</xdr:row>
      <xdr:rowOff>76639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1242F7-6225-4B9C-8888-C08146B99437}"/>
            </a:ext>
          </a:extLst>
        </xdr:cNvPr>
        <xdr:cNvSpPr txBox="1"/>
      </xdr:nvSpPr>
      <xdr:spPr>
        <a:xfrm>
          <a:off x="5999655" y="799225"/>
          <a:ext cx="5036207" cy="18940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Modified Sum</a:t>
          </a:r>
          <a:r>
            <a:rPr lang="en-US" sz="1100" baseline="0"/>
            <a:t> is found by summing the values of non-red cells in each quarter</a:t>
          </a:r>
        </a:p>
        <a:p>
          <a:r>
            <a:rPr lang="en-US" sz="1100" baseline="0"/>
            <a:t>2. Modified Mean is found by finding the mean of values of non-red cells in each quarter</a:t>
          </a:r>
        </a:p>
        <a:p>
          <a:r>
            <a:rPr lang="en-US" sz="1100" baseline="0"/>
            <a:t>3. Then the modified mean for all quarters is summed to find the total of modified mean. </a:t>
          </a:r>
        </a:p>
        <a:p>
          <a:r>
            <a:rPr lang="en-US" sz="1100" baseline="0"/>
            <a:t>4. 400 is divided by total of modified mean to find Adjusting factor. The adjusting factor is same for all quarters. </a:t>
          </a:r>
        </a:p>
        <a:p>
          <a:r>
            <a:rPr lang="en-US" sz="1100" baseline="0"/>
            <a:t>5. Seasonal Indices is found for each quarter by multiplying Adjusting factor with its respective Indices value. Indices is the same as Modified mean</a:t>
          </a:r>
        </a:p>
        <a:p>
          <a:endParaRPr lang="en-US" sz="11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28576</xdr:colOff>
      <xdr:row>10</xdr:row>
      <xdr:rowOff>180975</xdr:rowOff>
    </xdr:from>
    <xdr:to>
      <xdr:col>8</xdr:col>
      <xdr:colOff>38100</xdr:colOff>
      <xdr:row>11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5C7EF70-4144-46FF-8F8C-B7E851429025}"/>
            </a:ext>
          </a:extLst>
        </xdr:cNvPr>
        <xdr:cNvCxnSpPr/>
      </xdr:nvCxnSpPr>
      <xdr:spPr>
        <a:xfrm flipH="1">
          <a:off x="5334001" y="2276475"/>
          <a:ext cx="61912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10</xdr:row>
      <xdr:rowOff>66675</xdr:rowOff>
    </xdr:from>
    <xdr:to>
      <xdr:col>8</xdr:col>
      <xdr:colOff>485775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5060873-BF03-4A46-83AD-172395B055DD}"/>
            </a:ext>
          </a:extLst>
        </xdr:cNvPr>
        <xdr:cNvSpPr txBox="1"/>
      </xdr:nvSpPr>
      <xdr:spPr>
        <a:xfrm>
          <a:off x="5972175" y="2162175"/>
          <a:ext cx="42862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oneCellAnchor>
    <xdr:from>
      <xdr:col>8</xdr:col>
      <xdr:colOff>590550</xdr:colOff>
      <xdr:row>1</xdr:row>
      <xdr:rowOff>28574</xdr:rowOff>
    </xdr:from>
    <xdr:ext cx="4219575" cy="220027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4991A3D-9A14-4DD6-B7EE-A5C78D17E849}"/>
            </a:ext>
          </a:extLst>
        </xdr:cNvPr>
        <xdr:cNvSpPr txBox="1"/>
      </xdr:nvSpPr>
      <xdr:spPr>
        <a:xfrm>
          <a:off x="6505575" y="409574"/>
          <a:ext cx="4219575" cy="220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1. There</a:t>
          </a:r>
          <a:r>
            <a:rPr lang="en-US" sz="1100" baseline="0"/>
            <a:t> are 20 quarters data given. Thus the point 0 lies between the 10thand 11th quarter i.e. 1993 Q2, 1993 Q3. As we move below from that point a value of positive 0.5 is added and moving upwards from that point 0.5 is subtracted.</a:t>
          </a:r>
        </a:p>
        <a:p>
          <a:r>
            <a:rPr lang="en-US" sz="1100" baseline="0"/>
            <a:t>2. The values found from the above are multiplied by 2 to find the value of x</a:t>
          </a:r>
        </a:p>
        <a:p>
          <a:r>
            <a:rPr lang="en-US" sz="1100" baseline="0"/>
            <a:t>3. Y is the value of Deseasonalized sales, now x and Y are multiplied and a column consisting of x2 is also calculated</a:t>
          </a:r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</xdr:row>
      <xdr:rowOff>47624</xdr:rowOff>
    </xdr:from>
    <xdr:to>
      <xdr:col>15</xdr:col>
      <xdr:colOff>276225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E6980-62E7-4F8A-A4C8-4A4FADE6F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5022-B465-4ECE-882E-B6F44FB686FE}">
  <dimension ref="B3:C5"/>
  <sheetViews>
    <sheetView workbookViewId="0">
      <selection activeCell="C17" sqref="C17"/>
    </sheetView>
  </sheetViews>
  <sheetFormatPr defaultRowHeight="15" x14ac:dyDescent="0.25"/>
  <cols>
    <col min="3" max="3" width="18" customWidth="1"/>
  </cols>
  <sheetData>
    <row r="3" spans="2:3" x14ac:dyDescent="0.25">
      <c r="B3" t="s">
        <v>33</v>
      </c>
      <c r="C3" t="s">
        <v>32</v>
      </c>
    </row>
    <row r="5" spans="2:3" x14ac:dyDescent="0.25">
      <c r="B5" s="20" t="s">
        <v>34</v>
      </c>
      <c r="C5" s="2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3127-0D20-4D29-AB5A-731CCFE46C6A}">
  <dimension ref="A1:L25"/>
  <sheetViews>
    <sheetView tabSelected="1" topLeftCell="A4" workbookViewId="0">
      <selection activeCell="L23" sqref="L23"/>
    </sheetView>
  </sheetViews>
  <sheetFormatPr defaultRowHeight="15" x14ac:dyDescent="0.25"/>
  <cols>
    <col min="4" max="5" width="26.42578125" customWidth="1"/>
    <col min="9" max="9" width="9.140625" customWidth="1"/>
    <col min="10" max="10" width="7.140625" customWidth="1"/>
    <col min="12" max="12" width="15.5703125" customWidth="1"/>
  </cols>
  <sheetData>
    <row r="1" spans="1:12" x14ac:dyDescent="0.25">
      <c r="A1" s="32" t="s">
        <v>36</v>
      </c>
      <c r="B1" s="32" t="s">
        <v>7</v>
      </c>
      <c r="C1" s="32" t="s">
        <v>8</v>
      </c>
      <c r="D1" s="32" t="s">
        <v>21</v>
      </c>
      <c r="E1" s="41" t="s">
        <v>19</v>
      </c>
      <c r="F1" s="32" t="s">
        <v>62</v>
      </c>
      <c r="G1" s="32" t="s">
        <v>63</v>
      </c>
    </row>
    <row r="2" spans="1:12" x14ac:dyDescent="0.25">
      <c r="A2">
        <v>1</v>
      </c>
      <c r="B2">
        <v>1991</v>
      </c>
      <c r="C2" t="s">
        <v>2</v>
      </c>
      <c r="D2">
        <v>168321.86341979887</v>
      </c>
      <c r="E2" s="37">
        <f>Deseasonalization!D2</f>
        <v>0.95055981884513752</v>
      </c>
      <c r="F2">
        <f>'Regression Stats'!$B$17+'Regression Stats'!$B$18*'Forecast for 1996'!A2</f>
        <v>150412.64510899101</v>
      </c>
      <c r="G2">
        <f>E2*F2</f>
        <v>142976.21668682047</v>
      </c>
      <c r="K2" s="42" t="s">
        <v>64</v>
      </c>
      <c r="L2" s="42"/>
    </row>
    <row r="3" spans="1:12" x14ac:dyDescent="0.25">
      <c r="A3">
        <v>2</v>
      </c>
      <c r="C3" t="s">
        <v>3</v>
      </c>
      <c r="D3">
        <v>161690.2363425029</v>
      </c>
      <c r="E3" s="37">
        <f>Deseasonalization!D3</f>
        <v>1.2987797207195875</v>
      </c>
      <c r="F3">
        <f>'Regression Stats'!$B$17+'Regression Stats'!$B$18*'Forecast for 1996'!A3</f>
        <v>153585.59607593916</v>
      </c>
      <c r="G3">
        <f t="shared" ref="G3:G25" si="0">E3*F3</f>
        <v>199473.85757805963</v>
      </c>
    </row>
    <row r="4" spans="1:12" x14ac:dyDescent="0.25">
      <c r="A4">
        <v>3</v>
      </c>
      <c r="C4" t="s">
        <v>4</v>
      </c>
      <c r="D4">
        <v>147082.64802631582</v>
      </c>
      <c r="E4" s="37">
        <f>Deseasonalization!D4</f>
        <v>0.6119008680337148</v>
      </c>
      <c r="F4">
        <f>'Regression Stats'!$B$17+'Regression Stats'!$B$18*'Forecast for 1996'!A4</f>
        <v>156758.54704288734</v>
      </c>
      <c r="G4">
        <f t="shared" si="0"/>
        <v>95920.691007246671</v>
      </c>
    </row>
    <row r="5" spans="1:12" x14ac:dyDescent="0.25">
      <c r="A5">
        <v>4</v>
      </c>
      <c r="C5" t="s">
        <v>5</v>
      </c>
      <c r="D5">
        <v>158066.72558550598</v>
      </c>
      <c r="E5" s="37">
        <f>Deseasonalization!D5</f>
        <v>1.1387595924015599</v>
      </c>
      <c r="F5">
        <f>'Regression Stats'!$B$17+'Regression Stats'!$B$18*'Forecast for 1996'!A5</f>
        <v>159931.49800983552</v>
      </c>
      <c r="G5">
        <f t="shared" si="0"/>
        <v>182123.52748585117</v>
      </c>
    </row>
    <row r="6" spans="1:12" x14ac:dyDescent="0.25">
      <c r="A6">
        <v>5</v>
      </c>
      <c r="B6">
        <v>1992</v>
      </c>
      <c r="C6" t="s">
        <v>2</v>
      </c>
      <c r="D6">
        <v>157801.74695606146</v>
      </c>
      <c r="E6" s="37">
        <f>Deseasonalization!D6</f>
        <v>0.95055981884513752</v>
      </c>
      <c r="F6">
        <f>'Regression Stats'!$B$17+'Regression Stats'!$B$18*'Forecast for 1996'!A6</f>
        <v>163104.44897678366</v>
      </c>
      <c r="G6">
        <f t="shared" si="0"/>
        <v>155040.53547220744</v>
      </c>
    </row>
    <row r="7" spans="1:12" x14ac:dyDescent="0.25">
      <c r="A7">
        <v>6</v>
      </c>
      <c r="C7" t="s">
        <v>3</v>
      </c>
      <c r="D7">
        <v>153990.70127857418</v>
      </c>
      <c r="E7" s="37">
        <f>Deseasonalization!D7</f>
        <v>1.2987797207195875</v>
      </c>
      <c r="F7">
        <f>'Regression Stats'!$B$17+'Regression Stats'!$B$18*'Forecast for 1996'!A7</f>
        <v>166277.39994373184</v>
      </c>
      <c r="G7">
        <f t="shared" si="0"/>
        <v>215957.71506089918</v>
      </c>
    </row>
    <row r="8" spans="1:12" x14ac:dyDescent="0.25">
      <c r="A8">
        <v>7</v>
      </c>
      <c r="C8" t="s">
        <v>4</v>
      </c>
      <c r="D8">
        <v>163425.16447368424</v>
      </c>
      <c r="E8" s="37">
        <f>Deseasonalization!D8</f>
        <v>0.6119008680337148</v>
      </c>
      <c r="F8">
        <f>'Regression Stats'!$B$17+'Regression Stats'!$B$18*'Forecast for 1996'!A8</f>
        <v>169450.35091068002</v>
      </c>
      <c r="G8">
        <f t="shared" si="0"/>
        <v>103686.81681086269</v>
      </c>
    </row>
    <row r="9" spans="1:12" x14ac:dyDescent="0.25">
      <c r="A9">
        <v>8</v>
      </c>
      <c r="C9" t="s">
        <v>5</v>
      </c>
      <c r="D9">
        <v>158066.72558550598</v>
      </c>
      <c r="E9" s="37">
        <f>Deseasonalization!D9</f>
        <v>1.1387595924015599</v>
      </c>
      <c r="F9">
        <f>'Regression Stats'!$B$17+'Regression Stats'!$B$18*'Forecast for 1996'!A9</f>
        <v>172623.30187762817</v>
      </c>
      <c r="G9">
        <f t="shared" si="0"/>
        <v>196576.44088517927</v>
      </c>
    </row>
    <row r="10" spans="1:12" x14ac:dyDescent="0.25">
      <c r="A10">
        <v>9</v>
      </c>
      <c r="B10">
        <v>1993</v>
      </c>
      <c r="C10" t="s">
        <v>2</v>
      </c>
      <c r="D10">
        <v>178841.97988353632</v>
      </c>
      <c r="E10" s="37">
        <f>Deseasonalization!D10</f>
        <v>0.95055981884513752</v>
      </c>
      <c r="F10">
        <f>'Regression Stats'!$B$17+'Regression Stats'!$B$18*'Forecast for 1996'!A10</f>
        <v>175796.25284457635</v>
      </c>
      <c r="G10">
        <f t="shared" si="0"/>
        <v>167104.85425759447</v>
      </c>
    </row>
    <row r="11" spans="1:12" x14ac:dyDescent="0.25">
      <c r="A11">
        <v>10</v>
      </c>
      <c r="C11" t="s">
        <v>3</v>
      </c>
      <c r="D11">
        <v>184788.84153428901</v>
      </c>
      <c r="E11" s="37">
        <f>Deseasonalization!D11</f>
        <v>1.2987797207195875</v>
      </c>
      <c r="F11">
        <f>'Regression Stats'!$B$17+'Regression Stats'!$B$18*'Forecast for 1996'!A11</f>
        <v>178969.20381152449</v>
      </c>
      <c r="G11">
        <f t="shared" si="0"/>
        <v>232441.5725437387</v>
      </c>
    </row>
    <row r="12" spans="1:12" x14ac:dyDescent="0.25">
      <c r="A12">
        <v>11</v>
      </c>
      <c r="C12" t="s">
        <v>4</v>
      </c>
      <c r="D12">
        <v>212452.71381578952</v>
      </c>
      <c r="E12" s="37">
        <f>Deseasonalization!D12</f>
        <v>0.6119008680337148</v>
      </c>
      <c r="F12">
        <f>'Regression Stats'!$B$17+'Regression Stats'!$B$18*'Forecast for 1996'!A12</f>
        <v>182142.15477847267</v>
      </c>
      <c r="G12">
        <f t="shared" si="0"/>
        <v>111452.94261447866</v>
      </c>
    </row>
    <row r="13" spans="1:12" x14ac:dyDescent="0.25">
      <c r="A13">
        <v>12</v>
      </c>
      <c r="C13" t="s">
        <v>5</v>
      </c>
      <c r="D13">
        <v>193192.6646045073</v>
      </c>
      <c r="E13" s="37">
        <f>Deseasonalization!D13</f>
        <v>1.1387595924015599</v>
      </c>
      <c r="F13">
        <f>'Regression Stats'!$B$17+'Regression Stats'!$B$18*'Forecast for 1996'!A13</f>
        <v>185315.10574542085</v>
      </c>
      <c r="G13">
        <f t="shared" si="0"/>
        <v>211029.35428450743</v>
      </c>
    </row>
    <row r="14" spans="1:12" x14ac:dyDescent="0.25">
      <c r="A14">
        <v>13</v>
      </c>
      <c r="B14">
        <v>1994</v>
      </c>
      <c r="C14" t="s">
        <v>2</v>
      </c>
      <c r="D14">
        <v>178841.97988353632</v>
      </c>
      <c r="E14" s="37">
        <f>Deseasonalization!D14</f>
        <v>0.95055981884513752</v>
      </c>
      <c r="F14">
        <f>'Regression Stats'!$B$17+'Regression Stats'!$B$18*'Forecast for 1996'!A14</f>
        <v>188488.05671236903</v>
      </c>
      <c r="G14">
        <f t="shared" si="0"/>
        <v>179169.17304298151</v>
      </c>
    </row>
    <row r="15" spans="1:12" x14ac:dyDescent="0.25">
      <c r="A15">
        <v>14</v>
      </c>
      <c r="C15" t="s">
        <v>3</v>
      </c>
      <c r="D15">
        <v>192488.37659821773</v>
      </c>
      <c r="E15" s="37">
        <f>Deseasonalization!D15</f>
        <v>1.2987797207195875</v>
      </c>
      <c r="F15">
        <f>'Regression Stats'!$B$17+'Regression Stats'!$B$18*'Forecast for 1996'!A15</f>
        <v>191661.00767931718</v>
      </c>
      <c r="G15">
        <f t="shared" si="0"/>
        <v>248925.43002657828</v>
      </c>
    </row>
    <row r="16" spans="1:12" x14ac:dyDescent="0.25">
      <c r="A16">
        <v>15</v>
      </c>
      <c r="C16" t="s">
        <v>4</v>
      </c>
      <c r="D16">
        <v>179767.68092105267</v>
      </c>
      <c r="E16" s="37">
        <f>Deseasonalization!D16</f>
        <v>0.6119008680337148</v>
      </c>
      <c r="F16">
        <f>'Regression Stats'!$B$17+'Regression Stats'!$B$18*'Forecast for 1996'!A16</f>
        <v>194833.95864626535</v>
      </c>
      <c r="G16">
        <f t="shared" si="0"/>
        <v>119219.06841809466</v>
      </c>
    </row>
    <row r="17" spans="1:9" x14ac:dyDescent="0.25">
      <c r="A17">
        <v>16</v>
      </c>
      <c r="C17" t="s">
        <v>5</v>
      </c>
      <c r="D17">
        <v>184411.17984975697</v>
      </c>
      <c r="E17" s="37">
        <f>Deseasonalization!D17</f>
        <v>1.1387595924015599</v>
      </c>
      <c r="F17">
        <f>'Regression Stats'!$B$17+'Regression Stats'!$B$18*'Forecast for 1996'!A17</f>
        <v>198006.9096132135</v>
      </c>
      <c r="G17">
        <f t="shared" si="0"/>
        <v>225482.26768383553</v>
      </c>
    </row>
    <row r="18" spans="1:9" x14ac:dyDescent="0.25">
      <c r="A18">
        <v>17</v>
      </c>
      <c r="B18">
        <v>1995</v>
      </c>
      <c r="C18" t="s">
        <v>2</v>
      </c>
      <c r="D18">
        <v>189362.09634727373</v>
      </c>
      <c r="E18" s="37">
        <f>Deseasonalization!D18</f>
        <v>0.95055981884513752</v>
      </c>
      <c r="F18">
        <f>'Regression Stats'!$B$17+'Regression Stats'!$B$18*'Forecast for 1996'!A18</f>
        <v>201179.86058016168</v>
      </c>
      <c r="G18">
        <f t="shared" si="0"/>
        <v>191233.49182836851</v>
      </c>
    </row>
    <row r="19" spans="1:9" x14ac:dyDescent="0.25">
      <c r="A19">
        <v>18</v>
      </c>
      <c r="C19" t="s">
        <v>3</v>
      </c>
      <c r="D19">
        <v>200187.91166214645</v>
      </c>
      <c r="E19" s="37">
        <f>Deseasonalization!D19</f>
        <v>1.2987797207195875</v>
      </c>
      <c r="F19">
        <f>'Regression Stats'!$B$17+'Regression Stats'!$B$18*'Forecast for 1996'!A19</f>
        <v>204352.81154710986</v>
      </c>
      <c r="G19">
        <f t="shared" si="0"/>
        <v>265409.2875094178</v>
      </c>
    </row>
    <row r="20" spans="1:9" x14ac:dyDescent="0.25">
      <c r="A20">
        <v>19</v>
      </c>
      <c r="C20" t="s">
        <v>4</v>
      </c>
      <c r="D20">
        <v>228795.23026315795</v>
      </c>
      <c r="E20" s="37">
        <f>Deseasonalization!D20</f>
        <v>0.6119008680337148</v>
      </c>
      <c r="F20">
        <f>'Regression Stats'!$B$17+'Regression Stats'!$B$18*'Forecast for 1996'!A20</f>
        <v>207525.76251405803</v>
      </c>
      <c r="G20">
        <f t="shared" si="0"/>
        <v>126985.19422171066</v>
      </c>
    </row>
    <row r="21" spans="1:9" x14ac:dyDescent="0.25">
      <c r="A21">
        <v>20</v>
      </c>
      <c r="C21" t="s">
        <v>5</v>
      </c>
      <c r="D21">
        <v>219537.11886875829</v>
      </c>
      <c r="E21" s="37">
        <f>Deseasonalization!D21</f>
        <v>1.1387595924015599</v>
      </c>
      <c r="F21">
        <f>'Regression Stats'!$B$17+'Regression Stats'!$B$18*'Forecast for 1996'!A21</f>
        <v>210698.71348100618</v>
      </c>
      <c r="G21">
        <f t="shared" si="0"/>
        <v>239935.18108316365</v>
      </c>
    </row>
    <row r="22" spans="1:9" x14ac:dyDescent="0.25">
      <c r="A22" s="38">
        <v>21</v>
      </c>
      <c r="B22" s="38">
        <v>1996</v>
      </c>
      <c r="C22" s="38" t="s">
        <v>2</v>
      </c>
      <c r="D22" s="38"/>
      <c r="E22" s="39">
        <v>0.95055981884513752</v>
      </c>
      <c r="F22" s="38">
        <f>'Regression Stats'!$B$17+'Regression Stats'!$B$18*'Forecast for 1996'!A22</f>
        <v>213871.66444795436</v>
      </c>
      <c r="G22" s="40">
        <f t="shared" si="0"/>
        <v>203297.81061375554</v>
      </c>
      <c r="I22" t="s">
        <v>67</v>
      </c>
    </row>
    <row r="23" spans="1:9" x14ac:dyDescent="0.25">
      <c r="A23" s="38">
        <v>22</v>
      </c>
      <c r="B23" s="38"/>
      <c r="C23" s="38" t="s">
        <v>3</v>
      </c>
      <c r="D23" s="38"/>
      <c r="E23" s="39">
        <v>1.2987797207195875</v>
      </c>
      <c r="F23" s="38">
        <f>'Regression Stats'!$B$17+'Regression Stats'!$B$18*'Forecast for 1996'!A23</f>
        <v>217044.61541490251</v>
      </c>
      <c r="G23" s="40">
        <f t="shared" si="0"/>
        <v>281893.14499225735</v>
      </c>
    </row>
    <row r="24" spans="1:9" x14ac:dyDescent="0.25">
      <c r="A24" s="38">
        <v>23</v>
      </c>
      <c r="B24" s="38"/>
      <c r="C24" s="38" t="s">
        <v>4</v>
      </c>
      <c r="D24" s="38"/>
      <c r="E24" s="39">
        <v>0.6119008680337148</v>
      </c>
      <c r="F24" s="38">
        <f>'Regression Stats'!$B$17+'Regression Stats'!$B$18*'Forecast for 1996'!A24</f>
        <v>220217.56638185069</v>
      </c>
      <c r="G24" s="40">
        <f t="shared" si="0"/>
        <v>134751.32002532666</v>
      </c>
    </row>
    <row r="25" spans="1:9" x14ac:dyDescent="0.25">
      <c r="A25" s="38">
        <v>24</v>
      </c>
      <c r="B25" s="38"/>
      <c r="C25" s="38" t="s">
        <v>5</v>
      </c>
      <c r="D25" s="38"/>
      <c r="E25" s="39">
        <v>1.1387595924015599</v>
      </c>
      <c r="F25" s="38">
        <f>'Regression Stats'!$B$17+'Regression Stats'!$B$18*'Forecast for 1996'!A25</f>
        <v>223390.51734879886</v>
      </c>
      <c r="G25" s="40">
        <f t="shared" si="0"/>
        <v>254388.09448249178</v>
      </c>
    </row>
  </sheetData>
  <mergeCells count="1">
    <mergeCell ref="K2:L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F00C4-7E1F-4909-989D-535F12D03877}">
  <dimension ref="A1:I18"/>
  <sheetViews>
    <sheetView workbookViewId="0">
      <selection activeCell="M11" sqref="M11"/>
    </sheetView>
  </sheetViews>
  <sheetFormatPr defaultRowHeight="15" x14ac:dyDescent="0.25"/>
  <cols>
    <col min="1" max="1" width="18.5703125" customWidth="1"/>
    <col min="2" max="2" width="16.85546875" customWidth="1"/>
    <col min="3" max="3" width="17.28515625" customWidth="1"/>
    <col min="6" max="6" width="17.28515625" customWidth="1"/>
    <col min="7" max="7" width="15.85546875" customWidth="1"/>
    <col min="8" max="8" width="19.140625" customWidth="1"/>
    <col min="9" max="9" width="15.28515625" customWidth="1"/>
  </cols>
  <sheetData>
    <row r="1" spans="1:9" x14ac:dyDescent="0.25">
      <c r="A1" t="s">
        <v>38</v>
      </c>
    </row>
    <row r="2" spans="1:9" ht="15.75" thickBot="1" x14ac:dyDescent="0.3"/>
    <row r="3" spans="1:9" x14ac:dyDescent="0.25">
      <c r="A3" s="36" t="s">
        <v>39</v>
      </c>
      <c r="B3" s="36"/>
    </row>
    <row r="4" spans="1:9" x14ac:dyDescent="0.25">
      <c r="A4" s="33" t="s">
        <v>40</v>
      </c>
      <c r="B4" s="33">
        <v>0.82557575320565846</v>
      </c>
    </row>
    <row r="5" spans="1:9" x14ac:dyDescent="0.25">
      <c r="A5" s="33" t="s">
        <v>41</v>
      </c>
      <c r="B5" s="33">
        <v>0.68157532428109036</v>
      </c>
    </row>
    <row r="6" spans="1:9" x14ac:dyDescent="0.25">
      <c r="A6" s="33" t="s">
        <v>42</v>
      </c>
      <c r="B6" s="33">
        <v>0.6638850645189287</v>
      </c>
    </row>
    <row r="7" spans="1:9" x14ac:dyDescent="0.25">
      <c r="A7" s="33" t="s">
        <v>43</v>
      </c>
      <c r="B7" s="33">
        <v>13182.092629550818</v>
      </c>
    </row>
    <row r="8" spans="1:9" ht="15.75" thickBot="1" x14ac:dyDescent="0.3">
      <c r="A8" s="34" t="s">
        <v>44</v>
      </c>
      <c r="B8" s="34">
        <v>20</v>
      </c>
    </row>
    <row r="10" spans="1:9" ht="15.75" thickBot="1" x14ac:dyDescent="0.3">
      <c r="A10" t="s">
        <v>45</v>
      </c>
    </row>
    <row r="11" spans="1:9" x14ac:dyDescent="0.25">
      <c r="A11" s="35"/>
      <c r="B11" s="35" t="s">
        <v>50</v>
      </c>
      <c r="C11" s="35" t="s">
        <v>51</v>
      </c>
      <c r="D11" s="35" t="s">
        <v>52</v>
      </c>
      <c r="E11" s="35" t="s">
        <v>53</v>
      </c>
      <c r="F11" s="35" t="s">
        <v>54</v>
      </c>
    </row>
    <row r="12" spans="1:9" x14ac:dyDescent="0.25">
      <c r="A12" s="33" t="s">
        <v>46</v>
      </c>
      <c r="B12" s="33">
        <v>1</v>
      </c>
      <c r="C12" s="33">
        <v>6694965862.7071085</v>
      </c>
      <c r="D12" s="33">
        <v>6694965862.7071085</v>
      </c>
      <c r="E12" s="33">
        <v>38.528282424599396</v>
      </c>
      <c r="F12" s="33">
        <v>7.3946441824834422E-6</v>
      </c>
    </row>
    <row r="13" spans="1:9" x14ac:dyDescent="0.25">
      <c r="A13" s="33" t="s">
        <v>47</v>
      </c>
      <c r="B13" s="33">
        <v>18</v>
      </c>
      <c r="C13" s="33">
        <v>3127816189.6930437</v>
      </c>
      <c r="D13" s="33">
        <v>173767566.09405798</v>
      </c>
      <c r="E13" s="33"/>
      <c r="F13" s="33"/>
    </row>
    <row r="14" spans="1:9" ht="15.75" thickBot="1" x14ac:dyDescent="0.3">
      <c r="A14" s="34" t="s">
        <v>48</v>
      </c>
      <c r="B14" s="34">
        <v>19</v>
      </c>
      <c r="C14" s="34">
        <v>9822782052.4001522</v>
      </c>
      <c r="D14" s="34"/>
      <c r="E14" s="34"/>
      <c r="F14" s="34"/>
    </row>
    <row r="15" spans="1:9" ht="15.75" thickBot="1" x14ac:dyDescent="0.3"/>
    <row r="16" spans="1:9" x14ac:dyDescent="0.25">
      <c r="A16" s="35"/>
      <c r="B16" s="35" t="s">
        <v>55</v>
      </c>
      <c r="C16" s="35" t="s">
        <v>43</v>
      </c>
      <c r="D16" s="35" t="s">
        <v>56</v>
      </c>
      <c r="E16" s="35" t="s">
        <v>57</v>
      </c>
      <c r="F16" s="35" t="s">
        <v>58</v>
      </c>
      <c r="G16" s="35" t="s">
        <v>59</v>
      </c>
      <c r="H16" s="35" t="s">
        <v>60</v>
      </c>
      <c r="I16" s="35" t="s">
        <v>61</v>
      </c>
    </row>
    <row r="17" spans="1:9" x14ac:dyDescent="0.25">
      <c r="A17" s="33" t="s">
        <v>49</v>
      </c>
      <c r="B17" s="33">
        <v>147239.69414204283</v>
      </c>
      <c r="C17" s="33">
        <v>6123.4966833356775</v>
      </c>
      <c r="D17" s="33">
        <v>24.045035337854767</v>
      </c>
      <c r="E17" s="33">
        <v>3.92122080585383E-15</v>
      </c>
      <c r="F17" s="33">
        <v>134374.70499668003</v>
      </c>
      <c r="G17" s="33">
        <v>160104.68328740564</v>
      </c>
      <c r="H17" s="33">
        <v>134374.70499668003</v>
      </c>
      <c r="I17" s="33">
        <v>160104.68328740564</v>
      </c>
    </row>
    <row r="18" spans="1:9" ht="15.75" thickBot="1" x14ac:dyDescent="0.3">
      <c r="A18" s="34" t="s">
        <v>36</v>
      </c>
      <c r="B18" s="34">
        <v>3172.9509669481677</v>
      </c>
      <c r="C18" s="34">
        <v>511.1796266164726</v>
      </c>
      <c r="D18" s="34">
        <v>6.2071154673164752</v>
      </c>
      <c r="E18" s="34">
        <v>7.3946441824834033E-6</v>
      </c>
      <c r="F18" s="34">
        <v>2099.0024228674361</v>
      </c>
      <c r="G18" s="34">
        <v>4246.8995110288997</v>
      </c>
      <c r="H18" s="34">
        <v>2099.0024228674361</v>
      </c>
      <c r="I18" s="34">
        <v>4246.8995110288997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D11" sqref="D11"/>
    </sheetView>
  </sheetViews>
  <sheetFormatPr defaultRowHeight="15" x14ac:dyDescent="0.25"/>
  <cols>
    <col min="9" max="9" width="18.140625" customWidth="1"/>
  </cols>
  <sheetData>
    <row r="1" spans="1:6" x14ac:dyDescent="0.25">
      <c r="A1" s="26" t="s">
        <v>6</v>
      </c>
      <c r="B1" s="25" t="s">
        <v>0</v>
      </c>
      <c r="C1" s="24" t="s">
        <v>1</v>
      </c>
      <c r="D1" s="24"/>
      <c r="E1" s="24"/>
      <c r="F1" s="24"/>
    </row>
    <row r="2" spans="1:6" x14ac:dyDescent="0.25">
      <c r="A2" s="26"/>
      <c r="B2" s="25"/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5">
      <c r="A3" s="26"/>
      <c r="B3" s="3">
        <v>1991</v>
      </c>
      <c r="C3" s="3">
        <v>16</v>
      </c>
      <c r="D3" s="3">
        <v>21</v>
      </c>
      <c r="E3" s="3">
        <v>9</v>
      </c>
      <c r="F3" s="3">
        <v>18</v>
      </c>
    </row>
    <row r="4" spans="1:6" x14ac:dyDescent="0.25">
      <c r="A4" s="26"/>
      <c r="B4" s="3">
        <v>1992</v>
      </c>
      <c r="C4" s="3">
        <v>15</v>
      </c>
      <c r="D4" s="3">
        <v>20</v>
      </c>
      <c r="E4" s="3">
        <v>10</v>
      </c>
      <c r="F4" s="3">
        <v>18</v>
      </c>
    </row>
    <row r="5" spans="1:6" x14ac:dyDescent="0.25">
      <c r="A5" s="26"/>
      <c r="B5" s="3">
        <v>1993</v>
      </c>
      <c r="C5" s="3">
        <v>17</v>
      </c>
      <c r="D5" s="3">
        <v>24</v>
      </c>
      <c r="E5" s="3">
        <v>13</v>
      </c>
      <c r="F5" s="3">
        <v>22</v>
      </c>
    </row>
    <row r="6" spans="1:6" x14ac:dyDescent="0.25">
      <c r="A6" s="26"/>
      <c r="B6" s="3">
        <v>1994</v>
      </c>
      <c r="C6" s="3">
        <v>17</v>
      </c>
      <c r="D6" s="3">
        <v>25</v>
      </c>
      <c r="E6" s="3">
        <v>11</v>
      </c>
      <c r="F6" s="3">
        <v>21</v>
      </c>
    </row>
    <row r="7" spans="1:6" x14ac:dyDescent="0.25">
      <c r="A7" s="26"/>
      <c r="B7" s="3">
        <v>1995</v>
      </c>
      <c r="C7" s="3">
        <v>18</v>
      </c>
      <c r="D7" s="3">
        <v>26</v>
      </c>
      <c r="E7" s="3">
        <v>14</v>
      </c>
      <c r="F7" s="3">
        <v>25</v>
      </c>
    </row>
  </sheetData>
  <mergeCells count="3">
    <mergeCell ref="C1:F1"/>
    <mergeCell ref="B1:B2"/>
    <mergeCell ref="A1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A4EC-A3D7-4111-A952-5AC9837A3971}">
  <dimension ref="A1:N23"/>
  <sheetViews>
    <sheetView workbookViewId="0">
      <selection activeCell="I1" sqref="I1"/>
    </sheetView>
  </sheetViews>
  <sheetFormatPr defaultRowHeight="15" x14ac:dyDescent="0.25"/>
  <cols>
    <col min="5" max="5" width="13.42578125" customWidth="1"/>
    <col min="6" max="6" width="16" customWidth="1"/>
    <col min="7" max="7" width="14.140625" customWidth="1"/>
    <col min="8" max="8" width="14.42578125" customWidth="1"/>
    <col min="11" max="11" width="14.85546875" customWidth="1"/>
    <col min="14" max="14" width="13.140625" customWidth="1"/>
  </cols>
  <sheetData>
    <row r="1" spans="1:14" ht="60" x14ac:dyDescent="0.25">
      <c r="A1" s="6" t="s">
        <v>7</v>
      </c>
      <c r="B1" s="6" t="s">
        <v>8</v>
      </c>
      <c r="C1" s="6" t="s">
        <v>36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28</v>
      </c>
      <c r="J1" s="22"/>
    </row>
    <row r="2" spans="1:14" x14ac:dyDescent="0.25">
      <c r="A2" s="3">
        <v>1991</v>
      </c>
      <c r="B2" s="3" t="s">
        <v>2</v>
      </c>
      <c r="C2" s="3">
        <v>1</v>
      </c>
      <c r="D2" s="3">
        <f>16*10000</f>
        <v>160000</v>
      </c>
      <c r="E2" s="3"/>
      <c r="F2" s="3"/>
      <c r="G2" s="3"/>
      <c r="H2" s="3"/>
    </row>
    <row r="3" spans="1:14" x14ac:dyDescent="0.25">
      <c r="A3" s="3"/>
      <c r="B3" s="3" t="s">
        <v>3</v>
      </c>
      <c r="C3" s="3">
        <v>2</v>
      </c>
      <c r="D3" s="3">
        <f>21*10000</f>
        <v>210000</v>
      </c>
      <c r="E3" s="3"/>
      <c r="F3" s="3"/>
      <c r="G3" s="3"/>
      <c r="H3" s="3"/>
    </row>
    <row r="4" spans="1:14" x14ac:dyDescent="0.25">
      <c r="A4" s="3"/>
      <c r="B4" s="5" t="s">
        <v>4</v>
      </c>
      <c r="C4" s="5">
        <v>3</v>
      </c>
      <c r="D4" s="5">
        <f>9*10000</f>
        <v>90000</v>
      </c>
      <c r="E4" s="5">
        <f>SUM(D2:D5)</f>
        <v>640000</v>
      </c>
      <c r="F4" s="5">
        <f>AVERAGE(D2:D5)</f>
        <v>160000</v>
      </c>
      <c r="G4" s="5">
        <f>AVERAGE(F4:F5)</f>
        <v>158750</v>
      </c>
      <c r="H4" s="15">
        <f>(D4*100)/G4</f>
        <v>56.69291338582677</v>
      </c>
      <c r="J4" s="23"/>
    </row>
    <row r="5" spans="1:14" x14ac:dyDescent="0.25">
      <c r="A5" s="3"/>
      <c r="B5" s="5" t="s">
        <v>5</v>
      </c>
      <c r="C5" s="5">
        <v>4</v>
      </c>
      <c r="D5" s="5">
        <f>18*10000</f>
        <v>180000</v>
      </c>
      <c r="E5" s="5">
        <f t="shared" ref="E5:E20" si="0">SUM(D3:D6)</f>
        <v>630000</v>
      </c>
      <c r="F5" s="5">
        <f t="shared" ref="F5:F21" si="1">AVERAGE(D3:D6)</f>
        <v>157500</v>
      </c>
      <c r="G5" s="5">
        <f t="shared" ref="G5:G20" si="2">AVERAGE(F5:F6)</f>
        <v>156250</v>
      </c>
      <c r="H5" s="15">
        <f t="shared" ref="H5:H19" si="3">(D5*100)/G5</f>
        <v>115.2</v>
      </c>
      <c r="J5" s="23"/>
      <c r="N5" s="19"/>
    </row>
    <row r="6" spans="1:14" x14ac:dyDescent="0.25">
      <c r="A6" s="5">
        <v>1992</v>
      </c>
      <c r="B6" s="5" t="s">
        <v>2</v>
      </c>
      <c r="C6" s="5">
        <v>5</v>
      </c>
      <c r="D6" s="5">
        <f>15*10000</f>
        <v>150000</v>
      </c>
      <c r="E6" s="5">
        <f t="shared" si="0"/>
        <v>620000</v>
      </c>
      <c r="F6" s="5">
        <f t="shared" si="1"/>
        <v>155000</v>
      </c>
      <c r="G6" s="5">
        <f t="shared" si="2"/>
        <v>156250</v>
      </c>
      <c r="H6" s="15">
        <f t="shared" si="3"/>
        <v>96</v>
      </c>
      <c r="J6" s="23"/>
    </row>
    <row r="7" spans="1:14" x14ac:dyDescent="0.25">
      <c r="A7" s="3"/>
      <c r="B7" s="5" t="s">
        <v>3</v>
      </c>
      <c r="C7" s="5">
        <v>6</v>
      </c>
      <c r="D7" s="5">
        <f>20*10000</f>
        <v>200000</v>
      </c>
      <c r="E7" s="5">
        <f t="shared" si="0"/>
        <v>630000</v>
      </c>
      <c r="F7" s="5">
        <f t="shared" si="1"/>
        <v>157500</v>
      </c>
      <c r="G7" s="5">
        <f t="shared" si="2"/>
        <v>157500</v>
      </c>
      <c r="H7" s="15">
        <f t="shared" si="3"/>
        <v>126.98412698412699</v>
      </c>
      <c r="J7" s="23"/>
    </row>
    <row r="8" spans="1:14" x14ac:dyDescent="0.25">
      <c r="A8" s="3"/>
      <c r="B8" s="5" t="s">
        <v>4</v>
      </c>
      <c r="C8" s="5">
        <v>7</v>
      </c>
      <c r="D8" s="5">
        <f>10*10000</f>
        <v>100000</v>
      </c>
      <c r="E8" s="5">
        <f t="shared" si="0"/>
        <v>630000</v>
      </c>
      <c r="F8" s="5">
        <f t="shared" si="1"/>
        <v>157500</v>
      </c>
      <c r="G8" s="5">
        <f t="shared" si="2"/>
        <v>160000</v>
      </c>
      <c r="H8" s="15">
        <f t="shared" si="3"/>
        <v>62.5</v>
      </c>
      <c r="J8" s="23"/>
    </row>
    <row r="9" spans="1:14" x14ac:dyDescent="0.25">
      <c r="A9" s="3"/>
      <c r="B9" s="5" t="s">
        <v>5</v>
      </c>
      <c r="C9" s="5">
        <v>8</v>
      </c>
      <c r="D9" s="5">
        <f>18*10000</f>
        <v>180000</v>
      </c>
      <c r="E9" s="5">
        <f t="shared" si="0"/>
        <v>650000</v>
      </c>
      <c r="F9" s="5">
        <f t="shared" si="1"/>
        <v>162500</v>
      </c>
      <c r="G9" s="5">
        <f t="shared" si="2"/>
        <v>167500</v>
      </c>
      <c r="H9" s="15">
        <f t="shared" si="3"/>
        <v>107.46268656716418</v>
      </c>
      <c r="J9" s="23"/>
    </row>
    <row r="10" spans="1:14" x14ac:dyDescent="0.25">
      <c r="A10" s="5">
        <v>1993</v>
      </c>
      <c r="B10" s="5" t="s">
        <v>2</v>
      </c>
      <c r="C10" s="5">
        <v>9</v>
      </c>
      <c r="D10" s="5">
        <f>17*10000</f>
        <v>170000</v>
      </c>
      <c r="E10" s="5">
        <f t="shared" si="0"/>
        <v>690000</v>
      </c>
      <c r="F10" s="5">
        <f t="shared" si="1"/>
        <v>172500</v>
      </c>
      <c r="G10" s="5">
        <f t="shared" si="2"/>
        <v>176250</v>
      </c>
      <c r="H10" s="15">
        <f t="shared" si="3"/>
        <v>96.453900709219852</v>
      </c>
      <c r="J10" s="23"/>
    </row>
    <row r="11" spans="1:14" x14ac:dyDescent="0.25">
      <c r="A11" s="3"/>
      <c r="B11" s="5" t="s">
        <v>3</v>
      </c>
      <c r="C11" s="5">
        <v>10</v>
      </c>
      <c r="D11" s="5">
        <f>24*10000</f>
        <v>240000</v>
      </c>
      <c r="E11" s="5">
        <f t="shared" si="0"/>
        <v>720000</v>
      </c>
      <c r="F11" s="5">
        <f t="shared" si="1"/>
        <v>180000</v>
      </c>
      <c r="G11" s="5">
        <f t="shared" si="2"/>
        <v>185000</v>
      </c>
      <c r="H11" s="15">
        <f t="shared" si="3"/>
        <v>129.72972972972974</v>
      </c>
      <c r="J11" s="23"/>
    </row>
    <row r="12" spans="1:14" x14ac:dyDescent="0.25">
      <c r="A12" s="3"/>
      <c r="B12" s="5" t="s">
        <v>4</v>
      </c>
      <c r="C12" s="5">
        <v>11</v>
      </c>
      <c r="D12" s="5">
        <f>13*10000</f>
        <v>130000</v>
      </c>
      <c r="E12" s="5">
        <f t="shared" si="0"/>
        <v>760000</v>
      </c>
      <c r="F12" s="5">
        <f t="shared" si="1"/>
        <v>190000</v>
      </c>
      <c r="G12" s="5">
        <f t="shared" si="2"/>
        <v>190000</v>
      </c>
      <c r="H12" s="15">
        <f t="shared" si="3"/>
        <v>68.421052631578945</v>
      </c>
      <c r="J12" s="23"/>
    </row>
    <row r="13" spans="1:14" x14ac:dyDescent="0.25">
      <c r="A13" s="3"/>
      <c r="B13" s="5" t="s">
        <v>5</v>
      </c>
      <c r="C13" s="5">
        <v>12</v>
      </c>
      <c r="D13" s="5">
        <f>22*10000</f>
        <v>220000</v>
      </c>
      <c r="E13" s="5">
        <f t="shared" si="0"/>
        <v>760000</v>
      </c>
      <c r="F13" s="5">
        <f t="shared" si="1"/>
        <v>190000</v>
      </c>
      <c r="G13" s="5">
        <f t="shared" si="2"/>
        <v>191250</v>
      </c>
      <c r="H13" s="15">
        <f t="shared" si="3"/>
        <v>115.03267973856209</v>
      </c>
      <c r="J13" s="23"/>
    </row>
    <row r="14" spans="1:14" x14ac:dyDescent="0.25">
      <c r="A14" s="5">
        <v>1994</v>
      </c>
      <c r="B14" s="5" t="s">
        <v>2</v>
      </c>
      <c r="C14" s="5">
        <v>13</v>
      </c>
      <c r="D14" s="5">
        <f>17*10000</f>
        <v>170000</v>
      </c>
      <c r="E14" s="5">
        <f t="shared" si="0"/>
        <v>770000</v>
      </c>
      <c r="F14" s="5">
        <f t="shared" si="1"/>
        <v>192500</v>
      </c>
      <c r="G14" s="5">
        <f t="shared" si="2"/>
        <v>190000</v>
      </c>
      <c r="H14" s="15">
        <f t="shared" si="3"/>
        <v>89.473684210526315</v>
      </c>
      <c r="J14" s="23"/>
    </row>
    <row r="15" spans="1:14" x14ac:dyDescent="0.25">
      <c r="A15" s="3"/>
      <c r="B15" s="5" t="s">
        <v>3</v>
      </c>
      <c r="C15" s="5">
        <v>14</v>
      </c>
      <c r="D15" s="5">
        <f>25*10000</f>
        <v>250000</v>
      </c>
      <c r="E15" s="5">
        <f t="shared" si="0"/>
        <v>750000</v>
      </c>
      <c r="F15" s="5">
        <f t="shared" si="1"/>
        <v>187500</v>
      </c>
      <c r="G15" s="5">
        <f t="shared" si="2"/>
        <v>186250</v>
      </c>
      <c r="H15" s="15">
        <f t="shared" si="3"/>
        <v>134.2281879194631</v>
      </c>
      <c r="J15" s="23"/>
    </row>
    <row r="16" spans="1:14" x14ac:dyDescent="0.25">
      <c r="A16" s="3"/>
      <c r="B16" s="5" t="s">
        <v>4</v>
      </c>
      <c r="C16" s="5">
        <v>15</v>
      </c>
      <c r="D16" s="5">
        <f>11*10000</f>
        <v>110000</v>
      </c>
      <c r="E16" s="5">
        <f t="shared" si="0"/>
        <v>740000</v>
      </c>
      <c r="F16" s="5">
        <f t="shared" si="1"/>
        <v>185000</v>
      </c>
      <c r="G16" s="5">
        <f t="shared" si="2"/>
        <v>186250</v>
      </c>
      <c r="H16" s="15">
        <f t="shared" si="3"/>
        <v>59.060402684563755</v>
      </c>
      <c r="J16" s="23"/>
    </row>
    <row r="17" spans="1:10" x14ac:dyDescent="0.25">
      <c r="A17" s="3"/>
      <c r="B17" s="5" t="s">
        <v>5</v>
      </c>
      <c r="C17" s="5">
        <v>16</v>
      </c>
      <c r="D17" s="5">
        <f>21*10000</f>
        <v>210000</v>
      </c>
      <c r="E17" s="5">
        <f t="shared" si="0"/>
        <v>750000</v>
      </c>
      <c r="F17" s="5">
        <f t="shared" si="1"/>
        <v>187500</v>
      </c>
      <c r="G17" s="5">
        <f t="shared" si="2"/>
        <v>188750</v>
      </c>
      <c r="H17" s="15">
        <f t="shared" si="3"/>
        <v>111.25827814569537</v>
      </c>
      <c r="J17" s="23"/>
    </row>
    <row r="18" spans="1:10" x14ac:dyDescent="0.25">
      <c r="A18" s="5">
        <v>1995</v>
      </c>
      <c r="B18" s="5" t="s">
        <v>2</v>
      </c>
      <c r="C18" s="5">
        <v>17</v>
      </c>
      <c r="D18" s="5">
        <f>18*10000</f>
        <v>180000</v>
      </c>
      <c r="E18" s="5">
        <f t="shared" si="0"/>
        <v>760000</v>
      </c>
      <c r="F18" s="5">
        <f t="shared" si="1"/>
        <v>190000</v>
      </c>
      <c r="G18" s="5">
        <f t="shared" si="2"/>
        <v>193750</v>
      </c>
      <c r="H18" s="15">
        <f t="shared" si="3"/>
        <v>92.903225806451616</v>
      </c>
      <c r="J18" s="23"/>
    </row>
    <row r="19" spans="1:10" x14ac:dyDescent="0.25">
      <c r="A19" s="3"/>
      <c r="B19" s="5" t="s">
        <v>3</v>
      </c>
      <c r="C19" s="5">
        <v>18</v>
      </c>
      <c r="D19" s="5">
        <f>26*10000</f>
        <v>260000</v>
      </c>
      <c r="E19" s="5">
        <f t="shared" si="0"/>
        <v>790000</v>
      </c>
      <c r="F19" s="5">
        <f t="shared" si="1"/>
        <v>197500</v>
      </c>
      <c r="G19" s="5">
        <f t="shared" si="2"/>
        <v>202500</v>
      </c>
      <c r="H19" s="15">
        <f t="shared" si="3"/>
        <v>128.39506172839506</v>
      </c>
      <c r="J19" s="23"/>
    </row>
    <row r="20" spans="1:10" x14ac:dyDescent="0.25">
      <c r="A20" s="3"/>
      <c r="B20" s="3" t="s">
        <v>4</v>
      </c>
      <c r="C20" s="3">
        <v>19</v>
      </c>
      <c r="D20" s="3">
        <f>14*10000</f>
        <v>140000</v>
      </c>
      <c r="E20" s="17">
        <f t="shared" si="0"/>
        <v>830000</v>
      </c>
      <c r="F20" s="17">
        <f t="shared" si="1"/>
        <v>207500</v>
      </c>
      <c r="G20" s="17"/>
      <c r="H20" s="18"/>
      <c r="J20" s="23"/>
    </row>
    <row r="21" spans="1:10" x14ac:dyDescent="0.25">
      <c r="A21" s="3"/>
      <c r="B21" s="3" t="s">
        <v>5</v>
      </c>
      <c r="C21" s="3">
        <v>20</v>
      </c>
      <c r="D21" s="3">
        <f>25*10000</f>
        <v>250000</v>
      </c>
      <c r="E21" s="17"/>
      <c r="F21" s="17"/>
      <c r="G21" s="17"/>
      <c r="H21" s="18"/>
      <c r="J21" s="23"/>
    </row>
    <row r="22" spans="1:10" x14ac:dyDescent="0.25">
      <c r="E22" s="17"/>
      <c r="F22" s="17"/>
      <c r="G22" s="17"/>
      <c r="J22" s="23"/>
    </row>
    <row r="23" spans="1:10" x14ac:dyDescent="0.25">
      <c r="E23" s="30"/>
      <c r="F23" s="30"/>
      <c r="G23" s="17"/>
      <c r="J23" s="2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159A-D706-424C-ABF8-96E363F84AF8}">
  <dimension ref="A1:E22"/>
  <sheetViews>
    <sheetView workbookViewId="0">
      <selection activeCell="R8" sqref="R8"/>
    </sheetView>
  </sheetViews>
  <sheetFormatPr defaultRowHeight="15" x14ac:dyDescent="0.25"/>
  <cols>
    <col min="4" max="4" width="25.28515625" customWidth="1"/>
    <col min="5" max="5" width="14.140625" customWidth="1"/>
  </cols>
  <sheetData>
    <row r="1" spans="1:5" x14ac:dyDescent="0.25">
      <c r="E1" t="s">
        <v>37</v>
      </c>
    </row>
    <row r="2" spans="1:5" ht="60" x14ac:dyDescent="0.25">
      <c r="A2" t="s">
        <v>36</v>
      </c>
      <c r="B2" s="20" t="s">
        <v>7</v>
      </c>
      <c r="C2" s="20" t="s">
        <v>8</v>
      </c>
      <c r="D2" s="20" t="s">
        <v>35</v>
      </c>
      <c r="E2" s="31" t="s">
        <v>12</v>
      </c>
    </row>
    <row r="3" spans="1:5" x14ac:dyDescent="0.25">
      <c r="A3">
        <v>1</v>
      </c>
      <c r="B3">
        <v>1991</v>
      </c>
      <c r="C3">
        <v>1</v>
      </c>
      <c r="D3">
        <v>160000</v>
      </c>
      <c r="E3" s="3"/>
    </row>
    <row r="4" spans="1:5" x14ac:dyDescent="0.25">
      <c r="A4">
        <v>2</v>
      </c>
      <c r="C4">
        <v>2</v>
      </c>
      <c r="D4">
        <v>210000</v>
      </c>
      <c r="E4" s="3"/>
    </row>
    <row r="5" spans="1:5" x14ac:dyDescent="0.25">
      <c r="A5">
        <v>3</v>
      </c>
      <c r="C5">
        <v>3</v>
      </c>
      <c r="D5">
        <v>90000</v>
      </c>
      <c r="E5" s="5">
        <v>158750</v>
      </c>
    </row>
    <row r="6" spans="1:5" x14ac:dyDescent="0.25">
      <c r="A6">
        <v>4</v>
      </c>
      <c r="C6">
        <v>4</v>
      </c>
      <c r="D6">
        <v>180000</v>
      </c>
      <c r="E6" s="5">
        <v>156250</v>
      </c>
    </row>
    <row r="7" spans="1:5" x14ac:dyDescent="0.25">
      <c r="A7">
        <v>5</v>
      </c>
      <c r="B7">
        <v>1992</v>
      </c>
      <c r="C7">
        <v>1</v>
      </c>
      <c r="D7">
        <v>150000</v>
      </c>
      <c r="E7" s="5">
        <v>156250</v>
      </c>
    </row>
    <row r="8" spans="1:5" x14ac:dyDescent="0.25">
      <c r="A8">
        <v>6</v>
      </c>
      <c r="C8">
        <v>2</v>
      </c>
      <c r="D8">
        <v>200000</v>
      </c>
      <c r="E8" s="5">
        <v>157500</v>
      </c>
    </row>
    <row r="9" spans="1:5" x14ac:dyDescent="0.25">
      <c r="A9">
        <v>7</v>
      </c>
      <c r="C9">
        <v>3</v>
      </c>
      <c r="D9">
        <v>100000</v>
      </c>
      <c r="E9" s="5">
        <v>160000</v>
      </c>
    </row>
    <row r="10" spans="1:5" x14ac:dyDescent="0.25">
      <c r="A10">
        <v>8</v>
      </c>
      <c r="C10">
        <v>4</v>
      </c>
      <c r="D10">
        <v>180000</v>
      </c>
      <c r="E10" s="5">
        <v>167500</v>
      </c>
    </row>
    <row r="11" spans="1:5" x14ac:dyDescent="0.25">
      <c r="A11">
        <v>9</v>
      </c>
      <c r="B11">
        <v>1993</v>
      </c>
      <c r="C11">
        <v>1</v>
      </c>
      <c r="D11">
        <v>170000</v>
      </c>
      <c r="E11" s="5">
        <v>176250</v>
      </c>
    </row>
    <row r="12" spans="1:5" x14ac:dyDescent="0.25">
      <c r="A12">
        <v>10</v>
      </c>
      <c r="C12">
        <v>2</v>
      </c>
      <c r="D12">
        <v>240000</v>
      </c>
      <c r="E12" s="5">
        <v>185000</v>
      </c>
    </row>
    <row r="13" spans="1:5" x14ac:dyDescent="0.25">
      <c r="A13">
        <v>11</v>
      </c>
      <c r="C13">
        <v>3</v>
      </c>
      <c r="D13">
        <v>130000</v>
      </c>
      <c r="E13" s="5">
        <v>190000</v>
      </c>
    </row>
    <row r="14" spans="1:5" x14ac:dyDescent="0.25">
      <c r="A14">
        <v>12</v>
      </c>
      <c r="C14">
        <v>4</v>
      </c>
      <c r="D14">
        <v>220000</v>
      </c>
      <c r="E14" s="5">
        <v>191250</v>
      </c>
    </row>
    <row r="15" spans="1:5" x14ac:dyDescent="0.25">
      <c r="A15">
        <v>13</v>
      </c>
      <c r="B15">
        <v>1994</v>
      </c>
      <c r="C15">
        <v>1</v>
      </c>
      <c r="D15">
        <v>170000</v>
      </c>
      <c r="E15" s="5">
        <v>190000</v>
      </c>
    </row>
    <row r="16" spans="1:5" x14ac:dyDescent="0.25">
      <c r="A16">
        <v>14</v>
      </c>
      <c r="C16">
        <v>2</v>
      </c>
      <c r="D16">
        <v>250000</v>
      </c>
      <c r="E16" s="5">
        <v>186250</v>
      </c>
    </row>
    <row r="17" spans="1:5" x14ac:dyDescent="0.25">
      <c r="A17">
        <v>15</v>
      </c>
      <c r="C17">
        <v>3</v>
      </c>
      <c r="D17">
        <v>110000</v>
      </c>
      <c r="E17" s="5">
        <v>186250</v>
      </c>
    </row>
    <row r="18" spans="1:5" x14ac:dyDescent="0.25">
      <c r="A18">
        <v>16</v>
      </c>
      <c r="C18">
        <v>4</v>
      </c>
      <c r="D18">
        <v>210000</v>
      </c>
      <c r="E18" s="5">
        <v>188750</v>
      </c>
    </row>
    <row r="19" spans="1:5" x14ac:dyDescent="0.25">
      <c r="A19">
        <v>17</v>
      </c>
      <c r="B19">
        <v>1995</v>
      </c>
      <c r="C19">
        <v>1</v>
      </c>
      <c r="D19">
        <v>180000</v>
      </c>
      <c r="E19" s="5">
        <v>193750</v>
      </c>
    </row>
    <row r="20" spans="1:5" x14ac:dyDescent="0.25">
      <c r="A20">
        <v>18</v>
      </c>
      <c r="C20">
        <v>2</v>
      </c>
      <c r="D20">
        <v>260000</v>
      </c>
      <c r="E20" s="5">
        <v>202500</v>
      </c>
    </row>
    <row r="21" spans="1:5" x14ac:dyDescent="0.25">
      <c r="A21">
        <v>19</v>
      </c>
      <c r="C21">
        <v>3</v>
      </c>
      <c r="D21">
        <v>140000</v>
      </c>
      <c r="E21" s="17"/>
    </row>
    <row r="22" spans="1:5" x14ac:dyDescent="0.25">
      <c r="A22">
        <v>20</v>
      </c>
      <c r="C22">
        <v>4</v>
      </c>
      <c r="D22">
        <v>250000</v>
      </c>
      <c r="E22" s="1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topLeftCell="A20" workbookViewId="0">
      <selection activeCell="F34" sqref="F34"/>
    </sheetView>
  </sheetViews>
  <sheetFormatPr defaultRowHeight="15" x14ac:dyDescent="0.25"/>
  <cols>
    <col min="4" max="4" width="13.42578125" customWidth="1"/>
    <col min="5" max="5" width="16" customWidth="1"/>
    <col min="6" max="6" width="14.140625" customWidth="1"/>
    <col min="7" max="7" width="14.42578125" customWidth="1"/>
    <col min="11" max="11" width="14.85546875" customWidth="1"/>
  </cols>
  <sheetData>
    <row r="1" spans="1:11" ht="60" x14ac:dyDescent="0.25">
      <c r="A1" s="6" t="s">
        <v>7</v>
      </c>
      <c r="B1" s="6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28</v>
      </c>
    </row>
    <row r="2" spans="1:11" x14ac:dyDescent="0.25">
      <c r="A2" s="3">
        <v>1991</v>
      </c>
      <c r="B2" s="3" t="s">
        <v>2</v>
      </c>
      <c r="C2" s="3">
        <f>16*10000</f>
        <v>160000</v>
      </c>
      <c r="D2" s="3"/>
      <c r="E2" s="3"/>
      <c r="F2" s="3"/>
      <c r="G2" s="3"/>
      <c r="J2" s="3">
        <v>16</v>
      </c>
    </row>
    <row r="3" spans="1:11" x14ac:dyDescent="0.25">
      <c r="A3" s="3"/>
      <c r="B3" s="3"/>
      <c r="C3" s="3"/>
      <c r="D3" s="3"/>
      <c r="E3" s="3"/>
      <c r="F3" s="3"/>
      <c r="G3" s="3"/>
      <c r="J3" s="3">
        <v>21</v>
      </c>
    </row>
    <row r="4" spans="1:11" x14ac:dyDescent="0.25">
      <c r="A4" s="3"/>
      <c r="B4" s="3" t="s">
        <v>3</v>
      </c>
      <c r="C4" s="3">
        <f>21*10000</f>
        <v>210000</v>
      </c>
      <c r="D4" s="3"/>
      <c r="E4" s="3"/>
      <c r="F4" s="3"/>
      <c r="G4" s="3"/>
      <c r="J4" s="3">
        <v>9</v>
      </c>
    </row>
    <row r="5" spans="1:11" x14ac:dyDescent="0.25">
      <c r="A5" s="3"/>
      <c r="B5" s="3"/>
      <c r="C5" s="3"/>
      <c r="D5" s="3">
        <f>SUM(C2:C8)</f>
        <v>640000</v>
      </c>
      <c r="E5" s="3">
        <f>AVERAGE(C2:C8)</f>
        <v>160000</v>
      </c>
      <c r="F5" s="3"/>
      <c r="G5" s="3"/>
      <c r="J5" s="3">
        <v>18</v>
      </c>
    </row>
    <row r="6" spans="1:11" x14ac:dyDescent="0.25">
      <c r="A6" s="3"/>
      <c r="B6" s="5" t="s">
        <v>4</v>
      </c>
      <c r="C6" s="5">
        <f>9*10000</f>
        <v>90000</v>
      </c>
      <c r="D6" s="5"/>
      <c r="E6" s="5"/>
      <c r="F6" s="5"/>
      <c r="G6" s="15"/>
      <c r="J6" s="5">
        <v>15</v>
      </c>
      <c r="K6">
        <f>AVERAGE(J2:J5)</f>
        <v>16</v>
      </c>
    </row>
    <row r="7" spans="1:11" x14ac:dyDescent="0.25">
      <c r="A7" s="3"/>
      <c r="B7" s="3"/>
      <c r="C7" s="3"/>
      <c r="D7" s="3">
        <f>SUM(C4:C10)</f>
        <v>630000</v>
      </c>
      <c r="E7" s="3">
        <f>AVERAGE(C4:C10)</f>
        <v>157500</v>
      </c>
      <c r="F7" s="3"/>
      <c r="G7" s="10"/>
      <c r="J7" s="3">
        <v>20</v>
      </c>
      <c r="K7">
        <f t="shared" ref="K7:K22" si="0">AVERAGE(J3:J6)</f>
        <v>15.75</v>
      </c>
    </row>
    <row r="8" spans="1:11" x14ac:dyDescent="0.25">
      <c r="A8" s="3"/>
      <c r="B8" s="5" t="s">
        <v>5</v>
      </c>
      <c r="C8" s="5">
        <f>18*10000</f>
        <v>180000</v>
      </c>
      <c r="D8" s="5"/>
      <c r="E8" s="5"/>
      <c r="F8" s="5">
        <f>AVERAGE(E5:E11)</f>
        <v>157500</v>
      </c>
      <c r="G8" s="15">
        <f>C8/F8</f>
        <v>1.1428571428571428</v>
      </c>
      <c r="J8" s="5">
        <v>10</v>
      </c>
      <c r="K8">
        <f t="shared" si="0"/>
        <v>15.5</v>
      </c>
    </row>
    <row r="9" spans="1:11" x14ac:dyDescent="0.25">
      <c r="A9" s="3"/>
      <c r="B9" s="3"/>
      <c r="C9" s="3"/>
      <c r="D9" s="3">
        <f>SUM(C6:C12)</f>
        <v>620000</v>
      </c>
      <c r="E9" s="3">
        <f>AVERAGE(C6:C12)</f>
        <v>155000</v>
      </c>
      <c r="F9" s="3"/>
      <c r="G9" s="18"/>
      <c r="J9" s="3">
        <v>18</v>
      </c>
      <c r="K9">
        <f t="shared" si="0"/>
        <v>15.75</v>
      </c>
    </row>
    <row r="10" spans="1:11" x14ac:dyDescent="0.25">
      <c r="A10" s="5">
        <v>1992</v>
      </c>
      <c r="B10" s="5" t="s">
        <v>2</v>
      </c>
      <c r="C10" s="5">
        <f>15*10000</f>
        <v>150000</v>
      </c>
      <c r="D10" s="5"/>
      <c r="E10" s="5"/>
      <c r="F10" s="5">
        <f>AVERAGE(E7:E13)</f>
        <v>156875</v>
      </c>
      <c r="G10" s="15">
        <f t="shared" ref="G10:G34" si="1">C10/F10</f>
        <v>0.95617529880478092</v>
      </c>
      <c r="J10" s="5">
        <v>17</v>
      </c>
      <c r="K10">
        <f t="shared" si="0"/>
        <v>15.75</v>
      </c>
    </row>
    <row r="11" spans="1:11" x14ac:dyDescent="0.25">
      <c r="A11" s="3"/>
      <c r="B11" s="3"/>
      <c r="C11" s="3"/>
      <c r="D11" s="3">
        <f>SUM(C8:C14)</f>
        <v>630000</v>
      </c>
      <c r="E11" s="3">
        <f>AVERAGE(C8:C14)</f>
        <v>157500</v>
      </c>
      <c r="F11" s="3"/>
      <c r="G11" s="18"/>
      <c r="J11" s="3">
        <v>24</v>
      </c>
      <c r="K11">
        <f t="shared" si="0"/>
        <v>16.25</v>
      </c>
    </row>
    <row r="12" spans="1:11" x14ac:dyDescent="0.25">
      <c r="A12" s="3"/>
      <c r="B12" s="5" t="s">
        <v>3</v>
      </c>
      <c r="C12" s="5">
        <f>20*10000</f>
        <v>200000</v>
      </c>
      <c r="D12" s="5"/>
      <c r="E12" s="5"/>
      <c r="F12" s="5">
        <f>AVERAGE(E9:E15)</f>
        <v>158125</v>
      </c>
      <c r="G12" s="15">
        <f t="shared" si="1"/>
        <v>1.2648221343873518</v>
      </c>
      <c r="J12" s="5">
        <v>13</v>
      </c>
      <c r="K12">
        <f t="shared" si="0"/>
        <v>17.25</v>
      </c>
    </row>
    <row r="13" spans="1:11" x14ac:dyDescent="0.25">
      <c r="A13" s="3"/>
      <c r="B13" s="3"/>
      <c r="C13" s="3"/>
      <c r="D13" s="3">
        <f>SUM(C10:C16)</f>
        <v>630000</v>
      </c>
      <c r="E13" s="3">
        <f>AVERAGE(C10:C16)</f>
        <v>157500</v>
      </c>
      <c r="F13" s="3"/>
      <c r="G13" s="18"/>
      <c r="J13" s="3">
        <v>22</v>
      </c>
      <c r="K13">
        <f t="shared" si="0"/>
        <v>18</v>
      </c>
    </row>
    <row r="14" spans="1:11" x14ac:dyDescent="0.25">
      <c r="A14" s="3"/>
      <c r="B14" s="5" t="s">
        <v>4</v>
      </c>
      <c r="C14" s="5">
        <f>10*10000</f>
        <v>100000</v>
      </c>
      <c r="D14" s="5"/>
      <c r="E14" s="5"/>
      <c r="F14" s="5">
        <f>AVERAGE(E11:E17)</f>
        <v>162500</v>
      </c>
      <c r="G14" s="15">
        <f t="shared" si="1"/>
        <v>0.61538461538461542</v>
      </c>
      <c r="J14" s="5">
        <v>17</v>
      </c>
      <c r="K14">
        <f t="shared" si="0"/>
        <v>19</v>
      </c>
    </row>
    <row r="15" spans="1:11" x14ac:dyDescent="0.25">
      <c r="A15" s="3"/>
      <c r="B15" s="3"/>
      <c r="C15" s="3"/>
      <c r="D15" s="3">
        <f>SUM(C12:C18)</f>
        <v>650000</v>
      </c>
      <c r="E15" s="3">
        <f>AVERAGE(C12:C18)</f>
        <v>162500</v>
      </c>
      <c r="F15" s="3"/>
      <c r="G15" s="18"/>
      <c r="J15" s="3">
        <v>25</v>
      </c>
      <c r="K15">
        <f t="shared" si="0"/>
        <v>19</v>
      </c>
    </row>
    <row r="16" spans="1:11" x14ac:dyDescent="0.25">
      <c r="A16" s="3"/>
      <c r="B16" s="5" t="s">
        <v>5</v>
      </c>
      <c r="C16" s="5">
        <f>18*10000</f>
        <v>180000</v>
      </c>
      <c r="D16" s="5"/>
      <c r="E16" s="5"/>
      <c r="F16" s="5">
        <f>AVERAGE(E13:E19)</f>
        <v>168125</v>
      </c>
      <c r="G16" s="15">
        <f t="shared" si="1"/>
        <v>1.0706319702602229</v>
      </c>
      <c r="J16" s="5">
        <v>11</v>
      </c>
      <c r="K16">
        <f t="shared" si="0"/>
        <v>19.25</v>
      </c>
    </row>
    <row r="17" spans="1:11" x14ac:dyDescent="0.25">
      <c r="A17" s="3"/>
      <c r="B17" s="3"/>
      <c r="C17" s="3"/>
      <c r="D17" s="3">
        <f>SUM(C14:C20)</f>
        <v>690000</v>
      </c>
      <c r="E17" s="3">
        <f>AVERAGE(C14:C20)</f>
        <v>172500</v>
      </c>
      <c r="F17" s="3"/>
      <c r="G17" s="18"/>
      <c r="J17" s="3">
        <v>21</v>
      </c>
      <c r="K17">
        <f t="shared" si="0"/>
        <v>18.75</v>
      </c>
    </row>
    <row r="18" spans="1:11" x14ac:dyDescent="0.25">
      <c r="A18" s="5">
        <v>1993</v>
      </c>
      <c r="B18" s="5" t="s">
        <v>2</v>
      </c>
      <c r="C18" s="5">
        <f>17*10000</f>
        <v>170000</v>
      </c>
      <c r="D18" s="5"/>
      <c r="E18" s="5"/>
      <c r="F18" s="5">
        <f>AVERAGE(E15:E21)</f>
        <v>176250</v>
      </c>
      <c r="G18" s="15">
        <f t="shared" si="1"/>
        <v>0.96453900709219853</v>
      </c>
      <c r="J18" s="5">
        <v>18</v>
      </c>
      <c r="K18">
        <f t="shared" si="0"/>
        <v>18.5</v>
      </c>
    </row>
    <row r="19" spans="1:11" x14ac:dyDescent="0.25">
      <c r="A19" s="3"/>
      <c r="B19" s="3"/>
      <c r="C19" s="3"/>
      <c r="D19" s="3">
        <f>SUM(C16:C22)</f>
        <v>720000</v>
      </c>
      <c r="E19" s="3">
        <f>AVERAGE(C16:C22)</f>
        <v>180000</v>
      </c>
      <c r="F19" s="3"/>
      <c r="G19" s="18"/>
      <c r="J19" s="3">
        <v>26</v>
      </c>
      <c r="K19">
        <f t="shared" si="0"/>
        <v>18.75</v>
      </c>
    </row>
    <row r="20" spans="1:11" x14ac:dyDescent="0.25">
      <c r="A20" s="3"/>
      <c r="B20" s="5" t="s">
        <v>3</v>
      </c>
      <c r="C20" s="5">
        <f>24*10000</f>
        <v>240000</v>
      </c>
      <c r="D20" s="5"/>
      <c r="E20" s="5"/>
      <c r="F20" s="5">
        <f>AVERAGE(E17:E23)</f>
        <v>183125</v>
      </c>
      <c r="G20" s="15">
        <f t="shared" si="1"/>
        <v>1.310580204778157</v>
      </c>
      <c r="J20" s="5">
        <v>14</v>
      </c>
      <c r="K20">
        <f t="shared" si="0"/>
        <v>19</v>
      </c>
    </row>
    <row r="21" spans="1:11" x14ac:dyDescent="0.25">
      <c r="A21" s="3"/>
      <c r="B21" s="3"/>
      <c r="C21" s="3"/>
      <c r="D21" s="3">
        <f>SUM(C18:C24)</f>
        <v>760000</v>
      </c>
      <c r="E21" s="3">
        <f>AVERAGE(C18:C24)</f>
        <v>190000</v>
      </c>
      <c r="F21" s="3"/>
      <c r="G21" s="18"/>
      <c r="J21" s="3">
        <v>25</v>
      </c>
      <c r="K21">
        <f t="shared" si="0"/>
        <v>19.75</v>
      </c>
    </row>
    <row r="22" spans="1:11" x14ac:dyDescent="0.25">
      <c r="A22" s="3"/>
      <c r="B22" s="5" t="s">
        <v>4</v>
      </c>
      <c r="C22" s="5">
        <f>13*10000</f>
        <v>130000</v>
      </c>
      <c r="D22" s="5"/>
      <c r="E22" s="5"/>
      <c r="F22" s="5">
        <f>AVERAGE(E19:E25)</f>
        <v>188125</v>
      </c>
      <c r="G22" s="15">
        <f t="shared" si="1"/>
        <v>0.69102990033222589</v>
      </c>
      <c r="J22" s="5"/>
      <c r="K22">
        <f t="shared" si="0"/>
        <v>20.75</v>
      </c>
    </row>
    <row r="23" spans="1:11" x14ac:dyDescent="0.25">
      <c r="A23" s="3"/>
      <c r="B23" s="3"/>
      <c r="C23" s="3"/>
      <c r="D23" s="3">
        <f>SUM(C20:C26)</f>
        <v>760000</v>
      </c>
      <c r="E23" s="3">
        <f>AVERAGE(C20:C27)</f>
        <v>190000</v>
      </c>
      <c r="F23" s="3"/>
      <c r="G23" s="18"/>
      <c r="J23" s="17"/>
    </row>
    <row r="24" spans="1:11" x14ac:dyDescent="0.25">
      <c r="A24" s="3"/>
      <c r="B24" s="5" t="s">
        <v>5</v>
      </c>
      <c r="C24" s="5">
        <f>22*10000</f>
        <v>220000</v>
      </c>
      <c r="D24" s="5"/>
      <c r="E24" s="5"/>
      <c r="F24" s="5">
        <f>AVERAGE(E21:E27)</f>
        <v>190000</v>
      </c>
      <c r="G24" s="15">
        <f t="shared" si="1"/>
        <v>1.1578947368421053</v>
      </c>
      <c r="J24" s="17"/>
    </row>
    <row r="25" spans="1:11" x14ac:dyDescent="0.25">
      <c r="A25" s="3"/>
      <c r="B25" s="3"/>
      <c r="C25" s="3"/>
      <c r="D25" s="3">
        <f>SUM(C22:C28)</f>
        <v>770000</v>
      </c>
      <c r="E25" s="3">
        <f>AVERAGE(C22:C28)</f>
        <v>192500</v>
      </c>
      <c r="F25" s="3"/>
      <c r="G25" s="18"/>
      <c r="J25" s="17"/>
    </row>
    <row r="26" spans="1:11" x14ac:dyDescent="0.25">
      <c r="A26" s="5">
        <v>1994</v>
      </c>
      <c r="B26" s="5" t="s">
        <v>2</v>
      </c>
      <c r="C26" s="5">
        <f>17*10000</f>
        <v>170000</v>
      </c>
      <c r="D26" s="5"/>
      <c r="E26" s="5"/>
      <c r="F26" s="5">
        <f>AVERAGE(E23:E29)</f>
        <v>188750</v>
      </c>
      <c r="G26" s="15">
        <f t="shared" si="1"/>
        <v>0.90066225165562919</v>
      </c>
      <c r="J26" s="17"/>
    </row>
    <row r="27" spans="1:11" x14ac:dyDescent="0.25">
      <c r="A27" s="3"/>
      <c r="B27" s="3"/>
      <c r="C27" s="3"/>
      <c r="D27" s="3">
        <f>SUM(C24:C30)</f>
        <v>750000</v>
      </c>
      <c r="E27" s="3">
        <f>AVERAGE(C24:C30)</f>
        <v>187500</v>
      </c>
      <c r="F27" s="3"/>
      <c r="G27" s="18"/>
      <c r="J27" s="17"/>
    </row>
    <row r="28" spans="1:11" x14ac:dyDescent="0.25">
      <c r="A28" s="3"/>
      <c r="B28" s="5" t="s">
        <v>3</v>
      </c>
      <c r="C28" s="5">
        <f>25*10000</f>
        <v>250000</v>
      </c>
      <c r="D28" s="5"/>
      <c r="E28" s="5"/>
      <c r="F28" s="5">
        <f>AVERAGE(E25:E31)</f>
        <v>188125</v>
      </c>
      <c r="G28" s="15">
        <f t="shared" si="1"/>
        <v>1.3289036544850499</v>
      </c>
      <c r="J28" s="17"/>
    </row>
    <row r="29" spans="1:11" x14ac:dyDescent="0.25">
      <c r="A29" s="3"/>
      <c r="B29" s="3"/>
      <c r="C29" s="3"/>
      <c r="D29" s="3">
        <f>SUM(C26:C32)</f>
        <v>740000</v>
      </c>
      <c r="E29" s="3">
        <f>AVERAGE(C26:C32)</f>
        <v>185000</v>
      </c>
      <c r="F29" s="3"/>
      <c r="G29" s="18"/>
      <c r="J29" s="17"/>
    </row>
    <row r="30" spans="1:11" x14ac:dyDescent="0.25">
      <c r="A30" s="3"/>
      <c r="B30" s="5" t="s">
        <v>4</v>
      </c>
      <c r="C30" s="5">
        <f>11*10000</f>
        <v>110000</v>
      </c>
      <c r="D30" s="5"/>
      <c r="E30" s="5"/>
      <c r="F30" s="5">
        <f>AVERAGE(E27:E33)</f>
        <v>187500</v>
      </c>
      <c r="G30" s="15">
        <f t="shared" si="1"/>
        <v>0.58666666666666667</v>
      </c>
      <c r="J30" s="17"/>
    </row>
    <row r="31" spans="1:11" x14ac:dyDescent="0.25">
      <c r="A31" s="3"/>
      <c r="B31" s="3"/>
      <c r="C31" s="3"/>
      <c r="D31" s="3">
        <f>SUM(C28:C34)</f>
        <v>750000</v>
      </c>
      <c r="E31" s="3">
        <f>AVERAGE(C28:C34)</f>
        <v>187500</v>
      </c>
      <c r="F31" s="3"/>
      <c r="G31" s="18"/>
      <c r="J31" s="17"/>
    </row>
    <row r="32" spans="1:11" x14ac:dyDescent="0.25">
      <c r="A32" s="3"/>
      <c r="B32" s="5" t="s">
        <v>5</v>
      </c>
      <c r="C32" s="5">
        <f>21*10000</f>
        <v>210000</v>
      </c>
      <c r="D32" s="5"/>
      <c r="E32" s="5"/>
      <c r="F32" s="5">
        <f>AVERAGE(E29:E35)</f>
        <v>190000</v>
      </c>
      <c r="G32" s="15">
        <f t="shared" si="1"/>
        <v>1.1052631578947369</v>
      </c>
      <c r="J32" s="17"/>
    </row>
    <row r="33" spans="1:10" x14ac:dyDescent="0.25">
      <c r="A33" s="3"/>
      <c r="B33" s="3"/>
      <c r="C33" s="3"/>
      <c r="D33" s="3">
        <f>SUM(C30:C36)</f>
        <v>760000</v>
      </c>
      <c r="E33" s="3">
        <f>AVERAGE(C30:C36)</f>
        <v>190000</v>
      </c>
      <c r="F33" s="3"/>
      <c r="G33" s="18"/>
      <c r="J33" s="17"/>
    </row>
    <row r="34" spans="1:10" x14ac:dyDescent="0.25">
      <c r="A34" s="5">
        <v>1995</v>
      </c>
      <c r="B34" s="5" t="s">
        <v>2</v>
      </c>
      <c r="C34" s="5">
        <f>18*10000</f>
        <v>180000</v>
      </c>
      <c r="D34" s="5"/>
      <c r="E34" s="5"/>
      <c r="F34" s="5">
        <f>AVERAGE(E31:E37)</f>
        <v>195625</v>
      </c>
      <c r="G34" s="15">
        <f t="shared" si="1"/>
        <v>0.92012779552715651</v>
      </c>
      <c r="J34" s="17"/>
    </row>
    <row r="35" spans="1:10" x14ac:dyDescent="0.25">
      <c r="A35" s="3"/>
      <c r="B35" s="3"/>
      <c r="C35" s="3"/>
      <c r="D35" s="3">
        <f>SUM(C32:C38)</f>
        <v>790000</v>
      </c>
      <c r="E35" s="3">
        <f>AVERAGE(C32:C38)</f>
        <v>197500</v>
      </c>
      <c r="F35" s="3"/>
      <c r="G35" s="10"/>
      <c r="J35" s="17"/>
    </row>
    <row r="36" spans="1:10" x14ac:dyDescent="0.25">
      <c r="A36" s="3"/>
      <c r="B36" s="5" t="s">
        <v>3</v>
      </c>
      <c r="C36" s="5">
        <f>26*10000</f>
        <v>260000</v>
      </c>
      <c r="D36" s="5"/>
      <c r="E36" s="5"/>
      <c r="F36" s="5"/>
      <c r="G36" s="15"/>
      <c r="J36" s="17"/>
    </row>
    <row r="37" spans="1:10" x14ac:dyDescent="0.25">
      <c r="A37" s="3"/>
      <c r="B37" s="3"/>
      <c r="C37" s="3"/>
      <c r="D37" s="3">
        <f>SUM(C34:C40)</f>
        <v>830000</v>
      </c>
      <c r="E37" s="3">
        <f>AVERAGE(C34:C40)</f>
        <v>207500</v>
      </c>
      <c r="F37" s="3"/>
      <c r="G37" s="3"/>
      <c r="J37" s="17"/>
    </row>
    <row r="38" spans="1:10" x14ac:dyDescent="0.25">
      <c r="A38" s="3"/>
      <c r="B38" s="3" t="s">
        <v>4</v>
      </c>
      <c r="C38" s="3">
        <f>14*10000</f>
        <v>140000</v>
      </c>
      <c r="D38" s="3"/>
      <c r="E38" s="3"/>
      <c r="F38" s="3"/>
      <c r="G38" s="3"/>
      <c r="J38" s="17"/>
    </row>
    <row r="39" spans="1:10" x14ac:dyDescent="0.25">
      <c r="A39" s="3"/>
      <c r="B39" s="3"/>
      <c r="C39" s="3"/>
      <c r="D39" s="3"/>
      <c r="E39" s="3"/>
      <c r="F39" s="3"/>
      <c r="G39" s="3"/>
      <c r="J39" s="17"/>
    </row>
    <row r="40" spans="1:10" x14ac:dyDescent="0.25">
      <c r="A40" s="3"/>
      <c r="B40" s="3" t="s">
        <v>5</v>
      </c>
      <c r="C40" s="3">
        <f>25*10000</f>
        <v>250000</v>
      </c>
      <c r="D40" s="3"/>
      <c r="E40" s="3"/>
      <c r="F40" s="3"/>
      <c r="G40" s="3"/>
      <c r="J40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"/>
  <sheetViews>
    <sheetView zoomScale="87" zoomScaleNormal="87" workbookViewId="0">
      <selection activeCell="K17" sqref="K17"/>
    </sheetView>
  </sheetViews>
  <sheetFormatPr defaultRowHeight="15" x14ac:dyDescent="0.25"/>
  <cols>
    <col min="1" max="1" width="16.85546875" customWidth="1"/>
  </cols>
  <sheetData>
    <row r="1" spans="1:16" ht="45" customHeight="1" x14ac:dyDescent="0.25">
      <c r="A1" s="24" t="s">
        <v>7</v>
      </c>
      <c r="B1" s="24" t="s">
        <v>8</v>
      </c>
      <c r="C1" s="24"/>
      <c r="D1" s="24"/>
      <c r="E1" s="24"/>
      <c r="G1" s="27" t="s">
        <v>15</v>
      </c>
      <c r="H1" s="27" t="s">
        <v>16</v>
      </c>
    </row>
    <row r="2" spans="1:16" x14ac:dyDescent="0.25">
      <c r="A2" s="24"/>
      <c r="B2" s="3" t="s">
        <v>2</v>
      </c>
      <c r="C2" s="3" t="s">
        <v>3</v>
      </c>
      <c r="D2" s="3" t="s">
        <v>4</v>
      </c>
      <c r="E2" s="3" t="s">
        <v>5</v>
      </c>
      <c r="G2" s="28"/>
      <c r="H2" s="28"/>
      <c r="L2" s="20"/>
      <c r="M2" s="20"/>
      <c r="N2" s="20"/>
      <c r="O2" s="20"/>
      <c r="P2" s="20"/>
    </row>
    <row r="3" spans="1:16" x14ac:dyDescent="0.25">
      <c r="A3" s="3">
        <v>1991</v>
      </c>
      <c r="B3" s="3" t="s">
        <v>29</v>
      </c>
      <c r="C3" s="3" t="s">
        <v>29</v>
      </c>
      <c r="D3" s="8">
        <v>56.7</v>
      </c>
      <c r="E3" s="8">
        <v>115.2</v>
      </c>
      <c r="G3" s="28"/>
      <c r="H3" s="28"/>
    </row>
    <row r="4" spans="1:16" x14ac:dyDescent="0.25">
      <c r="A4" s="3">
        <v>1992</v>
      </c>
      <c r="B4" s="3">
        <v>96</v>
      </c>
      <c r="C4" s="8">
        <v>127</v>
      </c>
      <c r="D4" s="3">
        <v>62.5</v>
      </c>
      <c r="E4" s="8">
        <v>107.5</v>
      </c>
      <c r="G4" s="28"/>
      <c r="H4" s="28"/>
    </row>
    <row r="5" spans="1:16" x14ac:dyDescent="0.25">
      <c r="A5" s="3">
        <v>1993</v>
      </c>
      <c r="B5" s="8">
        <v>96.5</v>
      </c>
      <c r="C5" s="3">
        <v>129.69999999999999</v>
      </c>
      <c r="D5" s="8">
        <v>68.400000000000006</v>
      </c>
      <c r="E5" s="3">
        <v>115</v>
      </c>
      <c r="G5" s="28"/>
      <c r="H5" s="28"/>
    </row>
    <row r="6" spans="1:16" x14ac:dyDescent="0.25">
      <c r="A6" s="3">
        <v>1994</v>
      </c>
      <c r="B6" s="8">
        <v>89.5</v>
      </c>
      <c r="C6" s="8">
        <v>134.19999999999999</v>
      </c>
      <c r="D6" s="3">
        <v>59.1</v>
      </c>
      <c r="E6" s="3">
        <v>111.3</v>
      </c>
      <c r="G6" s="28"/>
      <c r="H6" s="28"/>
    </row>
    <row r="7" spans="1:16" x14ac:dyDescent="0.25">
      <c r="A7" s="3">
        <v>1995</v>
      </c>
      <c r="B7" s="3">
        <v>92.9</v>
      </c>
      <c r="C7" s="3">
        <v>128.4</v>
      </c>
      <c r="D7" s="3"/>
      <c r="E7" s="3"/>
      <c r="G7" s="28"/>
      <c r="H7" s="28"/>
    </row>
    <row r="8" spans="1:16" x14ac:dyDescent="0.25">
      <c r="A8" s="4" t="s">
        <v>13</v>
      </c>
      <c r="B8" s="3">
        <f>SUM(B4,B7)</f>
        <v>188.9</v>
      </c>
      <c r="C8" s="3">
        <f>SUM(C5,C7)</f>
        <v>258.10000000000002</v>
      </c>
      <c r="D8" s="3">
        <f>SUM(D4,D6)</f>
        <v>121.6</v>
      </c>
      <c r="E8" s="3">
        <f>SUM(E5:E6)</f>
        <v>226.3</v>
      </c>
      <c r="G8" s="29"/>
      <c r="H8" s="29"/>
    </row>
    <row r="9" spans="1:16" x14ac:dyDescent="0.25">
      <c r="A9" s="5" t="s">
        <v>14</v>
      </c>
      <c r="B9" s="5">
        <f>(B8)/2</f>
        <v>94.45</v>
      </c>
      <c r="C9" s="5">
        <f t="shared" ref="C9:E9" si="0">(C8)/2</f>
        <v>129.05000000000001</v>
      </c>
      <c r="D9" s="5">
        <f t="shared" si="0"/>
        <v>60.8</v>
      </c>
      <c r="E9" s="5">
        <f t="shared" si="0"/>
        <v>113.15</v>
      </c>
      <c r="G9" s="3">
        <f>SUM(B9:E9)</f>
        <v>397.45000000000005</v>
      </c>
      <c r="H9" s="3">
        <f>400/G9</f>
        <v>1.0064159013712415</v>
      </c>
    </row>
    <row r="12" spans="1:16" x14ac:dyDescent="0.25">
      <c r="L12" s="20"/>
      <c r="M12" s="20"/>
      <c r="N12" s="20"/>
      <c r="O12" s="20"/>
      <c r="P12" s="20"/>
    </row>
    <row r="13" spans="1:16" ht="30" x14ac:dyDescent="0.25">
      <c r="A13" s="3" t="s">
        <v>8</v>
      </c>
      <c r="B13" s="16" t="s">
        <v>17</v>
      </c>
      <c r="C13" s="4" t="s">
        <v>16</v>
      </c>
      <c r="D13" s="4" t="s">
        <v>18</v>
      </c>
    </row>
    <row r="14" spans="1:16" x14ac:dyDescent="0.25">
      <c r="A14" s="3" t="s">
        <v>2</v>
      </c>
      <c r="B14" s="5">
        <f>B9</f>
        <v>94.45</v>
      </c>
      <c r="C14" s="3">
        <f>$H$9</f>
        <v>1.0064159013712415</v>
      </c>
      <c r="D14" s="3">
        <f>B14*C14</f>
        <v>95.055981884513756</v>
      </c>
    </row>
    <row r="15" spans="1:16" x14ac:dyDescent="0.25">
      <c r="A15" s="3" t="s">
        <v>3</v>
      </c>
      <c r="B15" s="5">
        <f>C9</f>
        <v>129.05000000000001</v>
      </c>
      <c r="C15" s="3">
        <f t="shared" ref="C15:C17" si="1">$H$9</f>
        <v>1.0064159013712415</v>
      </c>
      <c r="D15" s="3">
        <f t="shared" ref="D15:D17" si="2">B15*C15</f>
        <v>129.87797207195874</v>
      </c>
    </row>
    <row r="16" spans="1:16" x14ac:dyDescent="0.25">
      <c r="A16" s="3" t="s">
        <v>4</v>
      </c>
      <c r="B16" s="5">
        <f>D9</f>
        <v>60.8</v>
      </c>
      <c r="C16" s="3">
        <f t="shared" si="1"/>
        <v>1.0064159013712415</v>
      </c>
      <c r="D16" s="3">
        <f t="shared" si="2"/>
        <v>61.190086803371479</v>
      </c>
    </row>
    <row r="17" spans="1:4" x14ac:dyDescent="0.25">
      <c r="A17" s="3" t="s">
        <v>5</v>
      </c>
      <c r="B17" s="5">
        <f>E9</f>
        <v>113.15</v>
      </c>
      <c r="C17" s="3">
        <f t="shared" si="1"/>
        <v>1.0064159013712415</v>
      </c>
      <c r="D17" s="3">
        <f t="shared" si="2"/>
        <v>113.87595924015598</v>
      </c>
    </row>
    <row r="18" spans="1:4" x14ac:dyDescent="0.25">
      <c r="A18" s="3"/>
      <c r="B18" s="3"/>
      <c r="C18" s="3"/>
      <c r="D18" s="3">
        <f>SUM(D14:D17)</f>
        <v>399.99999999999994</v>
      </c>
    </row>
  </sheetData>
  <mergeCells count="4">
    <mergeCell ref="B1:E1"/>
    <mergeCell ref="A1:A2"/>
    <mergeCell ref="G1:G8"/>
    <mergeCell ref="H1:H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workbookViewId="0">
      <selection activeCell="I8" sqref="I8"/>
    </sheetView>
  </sheetViews>
  <sheetFormatPr defaultRowHeight="15" x14ac:dyDescent="0.25"/>
  <cols>
    <col min="4" max="4" width="13.28515625" customWidth="1"/>
    <col min="5" max="5" width="18.140625" customWidth="1"/>
  </cols>
  <sheetData>
    <row r="1" spans="1:7" ht="30" x14ac:dyDescent="0.25">
      <c r="A1" s="3" t="s">
        <v>7</v>
      </c>
      <c r="B1" s="3" t="s">
        <v>8</v>
      </c>
      <c r="C1" s="4" t="s">
        <v>9</v>
      </c>
      <c r="D1" s="4" t="s">
        <v>19</v>
      </c>
      <c r="E1" s="9" t="s">
        <v>20</v>
      </c>
    </row>
    <row r="2" spans="1:7" x14ac:dyDescent="0.25">
      <c r="A2" s="3">
        <v>1991</v>
      </c>
      <c r="B2" s="3" t="s">
        <v>2</v>
      </c>
      <c r="C2" s="3">
        <f>16*10000</f>
        <v>160000</v>
      </c>
      <c r="D2" s="37">
        <f>SeasonalIndices!D14/100</f>
        <v>0.95055981884513752</v>
      </c>
      <c r="E2" s="10">
        <f>C2/D2</f>
        <v>168321.86341979887</v>
      </c>
      <c r="G2" t="s">
        <v>65</v>
      </c>
    </row>
    <row r="3" spans="1:7" x14ac:dyDescent="0.25">
      <c r="A3" s="3"/>
      <c r="B3" s="3" t="s">
        <v>3</v>
      </c>
      <c r="C3" s="3">
        <f>21*10000</f>
        <v>210000</v>
      </c>
      <c r="D3" s="37">
        <f>SeasonalIndices!D15/100</f>
        <v>1.2987797207195875</v>
      </c>
      <c r="E3" s="10">
        <f t="shared" ref="E3:E21" si="0">C3/D3</f>
        <v>161690.2363425029</v>
      </c>
    </row>
    <row r="4" spans="1:7" x14ac:dyDescent="0.25">
      <c r="A4" s="3"/>
      <c r="B4" s="3" t="s">
        <v>4</v>
      </c>
      <c r="C4" s="3">
        <f>9*10000</f>
        <v>90000</v>
      </c>
      <c r="D4" s="37">
        <f>SeasonalIndices!D16/100</f>
        <v>0.6119008680337148</v>
      </c>
      <c r="E4" s="10">
        <f t="shared" si="0"/>
        <v>147082.64802631582</v>
      </c>
    </row>
    <row r="5" spans="1:7" x14ac:dyDescent="0.25">
      <c r="A5" s="3"/>
      <c r="B5" s="3" t="s">
        <v>5</v>
      </c>
      <c r="C5" s="3">
        <f>18*10000</f>
        <v>180000</v>
      </c>
      <c r="D5" s="37">
        <f>SeasonalIndices!D17/100</f>
        <v>1.1387595924015599</v>
      </c>
      <c r="E5" s="10">
        <f t="shared" si="0"/>
        <v>158066.72558550598</v>
      </c>
    </row>
    <row r="6" spans="1:7" x14ac:dyDescent="0.25">
      <c r="A6" s="3">
        <v>1992</v>
      </c>
      <c r="B6" s="3" t="s">
        <v>2</v>
      </c>
      <c r="C6" s="3">
        <f>15*10000</f>
        <v>150000</v>
      </c>
      <c r="D6" s="37">
        <f>SeasonalIndices!D14/100</f>
        <v>0.95055981884513752</v>
      </c>
      <c r="E6" s="10">
        <f t="shared" si="0"/>
        <v>157801.74695606146</v>
      </c>
    </row>
    <row r="7" spans="1:7" x14ac:dyDescent="0.25">
      <c r="A7" s="3"/>
      <c r="B7" s="3" t="s">
        <v>3</v>
      </c>
      <c r="C7" s="3">
        <f>20*10000</f>
        <v>200000</v>
      </c>
      <c r="D7" s="37">
        <f>SeasonalIndices!D15/100</f>
        <v>1.2987797207195875</v>
      </c>
      <c r="E7" s="10">
        <f t="shared" si="0"/>
        <v>153990.70127857418</v>
      </c>
    </row>
    <row r="8" spans="1:7" x14ac:dyDescent="0.25">
      <c r="A8" s="3"/>
      <c r="B8" s="3" t="s">
        <v>4</v>
      </c>
      <c r="C8" s="3">
        <f>10*10000</f>
        <v>100000</v>
      </c>
      <c r="D8" s="37">
        <f>SeasonalIndices!D16/100</f>
        <v>0.6119008680337148</v>
      </c>
      <c r="E8" s="10">
        <f t="shared" si="0"/>
        <v>163425.16447368424</v>
      </c>
    </row>
    <row r="9" spans="1:7" x14ac:dyDescent="0.25">
      <c r="A9" s="3"/>
      <c r="B9" s="3" t="s">
        <v>5</v>
      </c>
      <c r="C9" s="3">
        <f>18*10000</f>
        <v>180000</v>
      </c>
      <c r="D9" s="37">
        <f>SeasonalIndices!D17/100</f>
        <v>1.1387595924015599</v>
      </c>
      <c r="E9" s="10">
        <f t="shared" si="0"/>
        <v>158066.72558550598</v>
      </c>
    </row>
    <row r="10" spans="1:7" x14ac:dyDescent="0.25">
      <c r="A10" s="3">
        <v>1993</v>
      </c>
      <c r="B10" s="3" t="s">
        <v>2</v>
      </c>
      <c r="C10" s="3">
        <f>17*10000</f>
        <v>170000</v>
      </c>
      <c r="D10" s="37">
        <f>SeasonalIndices!D14/100</f>
        <v>0.95055981884513752</v>
      </c>
      <c r="E10" s="10">
        <f t="shared" si="0"/>
        <v>178841.97988353632</v>
      </c>
    </row>
    <row r="11" spans="1:7" x14ac:dyDescent="0.25">
      <c r="A11" s="3"/>
      <c r="B11" s="3" t="s">
        <v>3</v>
      </c>
      <c r="C11" s="3">
        <f>24*10000</f>
        <v>240000</v>
      </c>
      <c r="D11" s="37">
        <f>SeasonalIndices!D15/100</f>
        <v>1.2987797207195875</v>
      </c>
      <c r="E11" s="10">
        <f t="shared" si="0"/>
        <v>184788.84153428901</v>
      </c>
    </row>
    <row r="12" spans="1:7" x14ac:dyDescent="0.25">
      <c r="A12" s="3"/>
      <c r="B12" s="3" t="s">
        <v>4</v>
      </c>
      <c r="C12" s="3">
        <f>13*10000</f>
        <v>130000</v>
      </c>
      <c r="D12" s="37">
        <f>SeasonalIndices!D16/100</f>
        <v>0.6119008680337148</v>
      </c>
      <c r="E12" s="10">
        <f t="shared" si="0"/>
        <v>212452.71381578952</v>
      </c>
    </row>
    <row r="13" spans="1:7" x14ac:dyDescent="0.25">
      <c r="A13" s="3"/>
      <c r="B13" s="3" t="s">
        <v>5</v>
      </c>
      <c r="C13" s="3">
        <f>22*10000</f>
        <v>220000</v>
      </c>
      <c r="D13" s="37">
        <f>SeasonalIndices!D17/100</f>
        <v>1.1387595924015599</v>
      </c>
      <c r="E13" s="10">
        <f t="shared" si="0"/>
        <v>193192.6646045073</v>
      </c>
    </row>
    <row r="14" spans="1:7" x14ac:dyDescent="0.25">
      <c r="A14" s="3">
        <v>1994</v>
      </c>
      <c r="B14" s="3" t="s">
        <v>2</v>
      </c>
      <c r="C14" s="3">
        <f>17*10000</f>
        <v>170000</v>
      </c>
      <c r="D14" s="37">
        <f>SeasonalIndices!D14/100</f>
        <v>0.95055981884513752</v>
      </c>
      <c r="E14" s="10">
        <f t="shared" si="0"/>
        <v>178841.97988353632</v>
      </c>
    </row>
    <row r="15" spans="1:7" x14ac:dyDescent="0.25">
      <c r="A15" s="3"/>
      <c r="B15" s="3" t="s">
        <v>3</v>
      </c>
      <c r="C15" s="3">
        <f>25*10000</f>
        <v>250000</v>
      </c>
      <c r="D15" s="37">
        <f>SeasonalIndices!D15/100</f>
        <v>1.2987797207195875</v>
      </c>
      <c r="E15" s="10">
        <f t="shared" si="0"/>
        <v>192488.37659821773</v>
      </c>
    </row>
    <row r="16" spans="1:7" x14ac:dyDescent="0.25">
      <c r="A16" s="3"/>
      <c r="B16" s="3" t="s">
        <v>4</v>
      </c>
      <c r="C16" s="3">
        <f>11*10000</f>
        <v>110000</v>
      </c>
      <c r="D16" s="37">
        <f>SeasonalIndices!D16/100</f>
        <v>0.6119008680337148</v>
      </c>
      <c r="E16" s="10">
        <f t="shared" si="0"/>
        <v>179767.68092105267</v>
      </c>
    </row>
    <row r="17" spans="1:5" x14ac:dyDescent="0.25">
      <c r="A17" s="3"/>
      <c r="B17" s="3" t="s">
        <v>5</v>
      </c>
      <c r="C17" s="3">
        <f>21*10000</f>
        <v>210000</v>
      </c>
      <c r="D17" s="37">
        <f>SeasonalIndices!D17/100</f>
        <v>1.1387595924015599</v>
      </c>
      <c r="E17" s="10">
        <f t="shared" si="0"/>
        <v>184411.17984975697</v>
      </c>
    </row>
    <row r="18" spans="1:5" x14ac:dyDescent="0.25">
      <c r="A18" s="3">
        <v>1995</v>
      </c>
      <c r="B18" s="3" t="s">
        <v>2</v>
      </c>
      <c r="C18" s="3">
        <f>18*10000</f>
        <v>180000</v>
      </c>
      <c r="D18" s="37">
        <f>SeasonalIndices!D14/100</f>
        <v>0.95055981884513752</v>
      </c>
      <c r="E18" s="10">
        <f t="shared" si="0"/>
        <v>189362.09634727373</v>
      </c>
    </row>
    <row r="19" spans="1:5" x14ac:dyDescent="0.25">
      <c r="A19" s="3"/>
      <c r="B19" s="3" t="s">
        <v>3</v>
      </c>
      <c r="C19" s="3">
        <f>26*10000</f>
        <v>260000</v>
      </c>
      <c r="D19" s="37">
        <f>SeasonalIndices!D15/100</f>
        <v>1.2987797207195875</v>
      </c>
      <c r="E19" s="10">
        <f t="shared" si="0"/>
        <v>200187.91166214645</v>
      </c>
    </row>
    <row r="20" spans="1:5" x14ac:dyDescent="0.25">
      <c r="A20" s="3"/>
      <c r="B20" s="3" t="s">
        <v>4</v>
      </c>
      <c r="C20" s="3">
        <f>14*10000</f>
        <v>140000</v>
      </c>
      <c r="D20" s="37">
        <f>SeasonalIndices!D16/100</f>
        <v>0.6119008680337148</v>
      </c>
      <c r="E20" s="10">
        <f t="shared" si="0"/>
        <v>228795.23026315795</v>
      </c>
    </row>
    <row r="21" spans="1:5" x14ac:dyDescent="0.25">
      <c r="A21" s="3"/>
      <c r="B21" s="3" t="s">
        <v>5</v>
      </c>
      <c r="C21" s="3">
        <f>25*10000</f>
        <v>250000</v>
      </c>
      <c r="D21" s="37">
        <f>SeasonalIndices!D17/100</f>
        <v>1.1387595924015599</v>
      </c>
      <c r="E21" s="10">
        <f t="shared" si="0"/>
        <v>219537.11886875829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workbookViewId="0">
      <selection activeCell="N18" sqref="N18"/>
    </sheetView>
  </sheetViews>
  <sheetFormatPr defaultRowHeight="15" x14ac:dyDescent="0.25"/>
  <cols>
    <col min="3" max="3" width="15.7109375" customWidth="1"/>
    <col min="4" max="4" width="18.140625" customWidth="1"/>
  </cols>
  <sheetData>
    <row r="1" spans="1:7" ht="30" x14ac:dyDescent="0.25">
      <c r="A1" s="6" t="s">
        <v>7</v>
      </c>
      <c r="B1" s="6" t="s">
        <v>8</v>
      </c>
      <c r="C1" s="11" t="s">
        <v>21</v>
      </c>
      <c r="D1" s="7" t="s">
        <v>22</v>
      </c>
      <c r="E1" s="3" t="s">
        <v>23</v>
      </c>
      <c r="F1" s="3" t="s">
        <v>24</v>
      </c>
      <c r="G1" s="3" t="s">
        <v>25</v>
      </c>
    </row>
    <row r="2" spans="1:7" x14ac:dyDescent="0.25">
      <c r="A2" s="3">
        <v>1991</v>
      </c>
      <c r="B2" s="3" t="s">
        <v>2</v>
      </c>
      <c r="C2" s="10">
        <f>Deseasonalization!E2</f>
        <v>168321.86341979887</v>
      </c>
      <c r="D2" s="3">
        <v>-9.5</v>
      </c>
      <c r="E2" s="3">
        <f>D2*2</f>
        <v>-19</v>
      </c>
      <c r="F2" s="3">
        <f>E2*C2</f>
        <v>-3198115.4049761784</v>
      </c>
      <c r="G2" s="3">
        <f>E2*E2</f>
        <v>361</v>
      </c>
    </row>
    <row r="3" spans="1:7" x14ac:dyDescent="0.25">
      <c r="A3" s="3"/>
      <c r="B3" s="3" t="s">
        <v>3</v>
      </c>
      <c r="C3" s="10">
        <f>Deseasonalization!E3</f>
        <v>161690.2363425029</v>
      </c>
      <c r="D3" s="3">
        <v>-8.5</v>
      </c>
      <c r="E3" s="3">
        <f t="shared" ref="E3:E21" si="0">D3*2</f>
        <v>-17</v>
      </c>
      <c r="F3" s="3">
        <f t="shared" ref="F3:F21" si="1">E3*C3</f>
        <v>-2748734.0178225492</v>
      </c>
      <c r="G3" s="3">
        <f t="shared" ref="G3:G21" si="2">E3*E3</f>
        <v>289</v>
      </c>
    </row>
    <row r="4" spans="1:7" x14ac:dyDescent="0.25">
      <c r="A4" s="3"/>
      <c r="B4" s="3" t="s">
        <v>4</v>
      </c>
      <c r="C4" s="10">
        <f>Deseasonalization!E4</f>
        <v>147082.64802631582</v>
      </c>
      <c r="D4" s="3">
        <v>-7.5</v>
      </c>
      <c r="E4" s="3">
        <f t="shared" si="0"/>
        <v>-15</v>
      </c>
      <c r="F4" s="3">
        <f t="shared" si="1"/>
        <v>-2206239.7203947371</v>
      </c>
      <c r="G4" s="3">
        <f t="shared" si="2"/>
        <v>225</v>
      </c>
    </row>
    <row r="5" spans="1:7" x14ac:dyDescent="0.25">
      <c r="A5" s="3"/>
      <c r="B5" s="3" t="s">
        <v>5</v>
      </c>
      <c r="C5" s="10">
        <f>Deseasonalization!E5</f>
        <v>158066.72558550598</v>
      </c>
      <c r="D5" s="3">
        <v>-6.5</v>
      </c>
      <c r="E5" s="3">
        <f t="shared" si="0"/>
        <v>-13</v>
      </c>
      <c r="F5" s="3">
        <f t="shared" si="1"/>
        <v>-2054867.4326115777</v>
      </c>
      <c r="G5" s="3">
        <f t="shared" si="2"/>
        <v>169</v>
      </c>
    </row>
    <row r="6" spans="1:7" x14ac:dyDescent="0.25">
      <c r="A6" s="3">
        <v>1992</v>
      </c>
      <c r="B6" s="3" t="s">
        <v>2</v>
      </c>
      <c r="C6" s="10">
        <f>Deseasonalization!E6</f>
        <v>157801.74695606146</v>
      </c>
      <c r="D6" s="3">
        <v>-5.5</v>
      </c>
      <c r="E6" s="3">
        <f t="shared" si="0"/>
        <v>-11</v>
      </c>
      <c r="F6" s="3">
        <f t="shared" si="1"/>
        <v>-1735819.2165166759</v>
      </c>
      <c r="G6" s="3">
        <f t="shared" si="2"/>
        <v>121</v>
      </c>
    </row>
    <row r="7" spans="1:7" x14ac:dyDescent="0.25">
      <c r="A7" s="3"/>
      <c r="B7" s="3" t="s">
        <v>3</v>
      </c>
      <c r="C7" s="10">
        <f>Deseasonalization!E7</f>
        <v>153990.70127857418</v>
      </c>
      <c r="D7" s="3">
        <v>-4.5</v>
      </c>
      <c r="E7" s="3">
        <f t="shared" si="0"/>
        <v>-9</v>
      </c>
      <c r="F7" s="3">
        <f t="shared" si="1"/>
        <v>-1385916.3115071678</v>
      </c>
      <c r="G7" s="3">
        <f t="shared" si="2"/>
        <v>81</v>
      </c>
    </row>
    <row r="8" spans="1:7" x14ac:dyDescent="0.25">
      <c r="A8" s="3"/>
      <c r="B8" s="3" t="s">
        <v>4</v>
      </c>
      <c r="C8" s="10">
        <f>Deseasonalization!E8</f>
        <v>163425.16447368424</v>
      </c>
      <c r="D8" s="3">
        <v>-3.5</v>
      </c>
      <c r="E8" s="3">
        <f t="shared" si="0"/>
        <v>-7</v>
      </c>
      <c r="F8" s="3">
        <f t="shared" si="1"/>
        <v>-1143976.1513157897</v>
      </c>
      <c r="G8" s="3">
        <f t="shared" si="2"/>
        <v>49</v>
      </c>
    </row>
    <row r="9" spans="1:7" x14ac:dyDescent="0.25">
      <c r="A9" s="3"/>
      <c r="B9" s="3" t="s">
        <v>5</v>
      </c>
      <c r="C9" s="10">
        <f>Deseasonalization!E9</f>
        <v>158066.72558550598</v>
      </c>
      <c r="D9" s="3">
        <v>-2.5</v>
      </c>
      <c r="E9" s="3">
        <f t="shared" si="0"/>
        <v>-5</v>
      </c>
      <c r="F9" s="3">
        <f t="shared" si="1"/>
        <v>-790333.62792752986</v>
      </c>
      <c r="G9" s="3">
        <f t="shared" si="2"/>
        <v>25</v>
      </c>
    </row>
    <row r="10" spans="1:7" x14ac:dyDescent="0.25">
      <c r="A10" s="3">
        <v>1993</v>
      </c>
      <c r="B10" s="3" t="s">
        <v>2</v>
      </c>
      <c r="C10" s="10">
        <f>Deseasonalization!E10</f>
        <v>178841.97988353632</v>
      </c>
      <c r="D10" s="3">
        <v>-1.5</v>
      </c>
      <c r="E10" s="3">
        <f t="shared" si="0"/>
        <v>-3</v>
      </c>
      <c r="F10" s="3">
        <f t="shared" si="1"/>
        <v>-536525.93965060893</v>
      </c>
      <c r="G10" s="3">
        <f t="shared" si="2"/>
        <v>9</v>
      </c>
    </row>
    <row r="11" spans="1:7" x14ac:dyDescent="0.25">
      <c r="A11" s="3"/>
      <c r="B11" s="3" t="s">
        <v>3</v>
      </c>
      <c r="C11" s="10">
        <f>Deseasonalization!E11</f>
        <v>184788.84153428901</v>
      </c>
      <c r="D11" s="3">
        <v>-0.5</v>
      </c>
      <c r="E11" s="3">
        <f t="shared" si="0"/>
        <v>-1</v>
      </c>
      <c r="F11" s="3">
        <f t="shared" si="1"/>
        <v>-184788.84153428901</v>
      </c>
      <c r="G11" s="3">
        <f t="shared" si="2"/>
        <v>1</v>
      </c>
    </row>
    <row r="12" spans="1:7" x14ac:dyDescent="0.25">
      <c r="A12" s="3"/>
      <c r="B12" s="3" t="s">
        <v>4</v>
      </c>
      <c r="C12" s="10">
        <f>Deseasonalization!E12</f>
        <v>212452.71381578952</v>
      </c>
      <c r="D12" s="3">
        <v>0.5</v>
      </c>
      <c r="E12" s="3">
        <f t="shared" si="0"/>
        <v>1</v>
      </c>
      <c r="F12" s="3">
        <f t="shared" si="1"/>
        <v>212452.71381578952</v>
      </c>
      <c r="G12" s="3">
        <f t="shared" si="2"/>
        <v>1</v>
      </c>
    </row>
    <row r="13" spans="1:7" x14ac:dyDescent="0.25">
      <c r="A13" s="3"/>
      <c r="B13" s="3" t="s">
        <v>5</v>
      </c>
      <c r="C13" s="10">
        <f>Deseasonalization!E13</f>
        <v>193192.6646045073</v>
      </c>
      <c r="D13" s="3">
        <v>1.5</v>
      </c>
      <c r="E13" s="3">
        <f t="shared" si="0"/>
        <v>3</v>
      </c>
      <c r="F13" s="3">
        <f t="shared" si="1"/>
        <v>579577.99381352193</v>
      </c>
      <c r="G13" s="3">
        <f t="shared" si="2"/>
        <v>9</v>
      </c>
    </row>
    <row r="14" spans="1:7" x14ac:dyDescent="0.25">
      <c r="A14" s="3">
        <v>1994</v>
      </c>
      <c r="B14" s="3" t="s">
        <v>2</v>
      </c>
      <c r="C14" s="10">
        <f>Deseasonalization!E14</f>
        <v>178841.97988353632</v>
      </c>
      <c r="D14" s="3">
        <v>2.5</v>
      </c>
      <c r="E14" s="3">
        <f t="shared" si="0"/>
        <v>5</v>
      </c>
      <c r="F14" s="3">
        <f t="shared" si="1"/>
        <v>894209.89941768162</v>
      </c>
      <c r="G14" s="3">
        <f t="shared" si="2"/>
        <v>25</v>
      </c>
    </row>
    <row r="15" spans="1:7" x14ac:dyDescent="0.25">
      <c r="A15" s="3"/>
      <c r="B15" s="3" t="s">
        <v>3</v>
      </c>
      <c r="C15" s="10">
        <f>Deseasonalization!E15</f>
        <v>192488.37659821773</v>
      </c>
      <c r="D15" s="3">
        <v>3.5</v>
      </c>
      <c r="E15" s="3">
        <f t="shared" si="0"/>
        <v>7</v>
      </c>
      <c r="F15" s="3">
        <f t="shared" si="1"/>
        <v>1347418.6361875241</v>
      </c>
      <c r="G15" s="3">
        <f t="shared" si="2"/>
        <v>49</v>
      </c>
    </row>
    <row r="16" spans="1:7" x14ac:dyDescent="0.25">
      <c r="A16" s="3"/>
      <c r="B16" s="3" t="s">
        <v>4</v>
      </c>
      <c r="C16" s="10">
        <f>Deseasonalization!E16</f>
        <v>179767.68092105267</v>
      </c>
      <c r="D16" s="3">
        <v>4.5</v>
      </c>
      <c r="E16" s="3">
        <f t="shared" si="0"/>
        <v>9</v>
      </c>
      <c r="F16" s="3">
        <f t="shared" si="1"/>
        <v>1617909.1282894739</v>
      </c>
      <c r="G16" s="3">
        <f t="shared" si="2"/>
        <v>81</v>
      </c>
    </row>
    <row r="17" spans="1:7" x14ac:dyDescent="0.25">
      <c r="A17" s="3"/>
      <c r="B17" s="3" t="s">
        <v>5</v>
      </c>
      <c r="C17" s="10">
        <f>Deseasonalization!E17</f>
        <v>184411.17984975697</v>
      </c>
      <c r="D17" s="3">
        <v>5.5</v>
      </c>
      <c r="E17" s="3">
        <f t="shared" si="0"/>
        <v>11</v>
      </c>
      <c r="F17" s="3">
        <f t="shared" si="1"/>
        <v>2028522.9783473266</v>
      </c>
      <c r="G17" s="3">
        <f t="shared" si="2"/>
        <v>121</v>
      </c>
    </row>
    <row r="18" spans="1:7" x14ac:dyDescent="0.25">
      <c r="A18" s="3">
        <v>1995</v>
      </c>
      <c r="B18" s="3" t="s">
        <v>2</v>
      </c>
      <c r="C18" s="10">
        <f>Deseasonalization!E18</f>
        <v>189362.09634727373</v>
      </c>
      <c r="D18" s="3">
        <v>6.5</v>
      </c>
      <c r="E18" s="3">
        <f t="shared" si="0"/>
        <v>13</v>
      </c>
      <c r="F18" s="3">
        <f t="shared" si="1"/>
        <v>2461707.2525145584</v>
      </c>
      <c r="G18" s="3">
        <f t="shared" si="2"/>
        <v>169</v>
      </c>
    </row>
    <row r="19" spans="1:7" x14ac:dyDescent="0.25">
      <c r="A19" s="3"/>
      <c r="B19" s="3" t="s">
        <v>3</v>
      </c>
      <c r="C19" s="10">
        <f>Deseasonalization!E19</f>
        <v>200187.91166214645</v>
      </c>
      <c r="D19" s="3">
        <v>7.5</v>
      </c>
      <c r="E19" s="3">
        <f t="shared" si="0"/>
        <v>15</v>
      </c>
      <c r="F19" s="3">
        <f t="shared" si="1"/>
        <v>3002818.6749321967</v>
      </c>
      <c r="G19" s="3">
        <f t="shared" si="2"/>
        <v>225</v>
      </c>
    </row>
    <row r="20" spans="1:7" x14ac:dyDescent="0.25">
      <c r="A20" s="3"/>
      <c r="B20" s="3" t="s">
        <v>4</v>
      </c>
      <c r="C20" s="10">
        <f>Deseasonalization!E20</f>
        <v>228795.23026315795</v>
      </c>
      <c r="D20" s="3">
        <v>8.5</v>
      </c>
      <c r="E20" s="3">
        <f t="shared" si="0"/>
        <v>17</v>
      </c>
      <c r="F20" s="3">
        <f t="shared" si="1"/>
        <v>3889518.914473685</v>
      </c>
      <c r="G20" s="3">
        <f t="shared" si="2"/>
        <v>289</v>
      </c>
    </row>
    <row r="21" spans="1:7" x14ac:dyDescent="0.25">
      <c r="A21" s="3"/>
      <c r="B21" s="3" t="s">
        <v>5</v>
      </c>
      <c r="C21" s="10">
        <f>Deseasonalization!E21</f>
        <v>219537.11886875829</v>
      </c>
      <c r="D21" s="3">
        <v>9.5</v>
      </c>
      <c r="E21" s="3">
        <f t="shared" si="0"/>
        <v>19</v>
      </c>
      <c r="F21" s="3">
        <f t="shared" si="1"/>
        <v>4171205.2585064075</v>
      </c>
      <c r="G21" s="3">
        <f t="shared" si="2"/>
        <v>361</v>
      </c>
    </row>
    <row r="22" spans="1:7" x14ac:dyDescent="0.25">
      <c r="A22" s="13"/>
      <c r="B22" s="13"/>
      <c r="C22" s="14">
        <f>SUM(C2:C21)</f>
        <v>3611113.5858999714</v>
      </c>
      <c r="D22" s="13"/>
      <c r="E22" s="13">
        <f>SUM(E2:E21)</f>
        <v>0</v>
      </c>
      <c r="F22" s="13">
        <f>SUM(F2:F21)</f>
        <v>4220024.7860410642</v>
      </c>
      <c r="G22" s="13">
        <f>SUM(G2:G21)</f>
        <v>2660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"/>
  <sheetViews>
    <sheetView workbookViewId="0">
      <selection activeCell="I12" sqref="I12"/>
    </sheetView>
  </sheetViews>
  <sheetFormatPr defaultRowHeight="15" x14ac:dyDescent="0.25"/>
  <cols>
    <col min="3" max="4" width="17.7109375" customWidth="1"/>
    <col min="5" max="5" width="16" customWidth="1"/>
    <col min="6" max="6" width="13.28515625" customWidth="1"/>
    <col min="9" max="9" width="20.85546875" customWidth="1"/>
  </cols>
  <sheetData>
    <row r="1" spans="1:10" ht="30" x14ac:dyDescent="0.25">
      <c r="A1" s="6" t="s">
        <v>7</v>
      </c>
      <c r="B1" s="6" t="s">
        <v>8</v>
      </c>
      <c r="C1" s="11" t="s">
        <v>21</v>
      </c>
      <c r="D1" s="3" t="s">
        <v>23</v>
      </c>
      <c r="E1" s="5" t="s">
        <v>26</v>
      </c>
      <c r="F1" s="4" t="s">
        <v>27</v>
      </c>
    </row>
    <row r="2" spans="1:10" x14ac:dyDescent="0.25">
      <c r="A2" s="3">
        <v>1991</v>
      </c>
      <c r="B2" s="3" t="s">
        <v>2</v>
      </c>
      <c r="C2" s="10">
        <f>Trend!C2</f>
        <v>168321.86341979887</v>
      </c>
      <c r="D2" s="3">
        <f>Trend!E2</f>
        <v>-19</v>
      </c>
      <c r="E2" s="21">
        <f>$J$2+($J$5*D2)</f>
        <v>150412.64510899098</v>
      </c>
      <c r="F2" s="10">
        <f>(C2*100)/E2</f>
        <v>111.90672386475927</v>
      </c>
      <c r="I2" t="s">
        <v>30</v>
      </c>
      <c r="J2" s="19">
        <f>Trend!C22/20</f>
        <v>180555.67929499858</v>
      </c>
    </row>
    <row r="3" spans="1:10" x14ac:dyDescent="0.25">
      <c r="A3" s="3"/>
      <c r="B3" s="3" t="s">
        <v>3</v>
      </c>
      <c r="C3" s="10">
        <f>Trend!C3</f>
        <v>161690.2363425029</v>
      </c>
      <c r="D3" s="3">
        <f>Trend!E3</f>
        <v>-17</v>
      </c>
      <c r="E3" s="21">
        <f t="shared" ref="E3:E21" si="0">$J$2+($J$5*D3)</f>
        <v>153585.59607593916</v>
      </c>
      <c r="F3" s="10">
        <f t="shared" ref="F3:F21" si="1">(C3*100)/E3</f>
        <v>105.27695335606633</v>
      </c>
    </row>
    <row r="4" spans="1:10" x14ac:dyDescent="0.25">
      <c r="A4" s="3"/>
      <c r="B4" s="3" t="s">
        <v>4</v>
      </c>
      <c r="C4" s="10">
        <f>Trend!C4</f>
        <v>147082.64802631582</v>
      </c>
      <c r="D4" s="3">
        <f>Trend!E4</f>
        <v>-15</v>
      </c>
      <c r="E4" s="21">
        <f t="shared" si="0"/>
        <v>156758.54704288731</v>
      </c>
      <c r="F4" s="10">
        <f t="shared" si="1"/>
        <v>93.82751422547679</v>
      </c>
    </row>
    <row r="5" spans="1:10" x14ac:dyDescent="0.25">
      <c r="A5" s="3"/>
      <c r="B5" s="3" t="s">
        <v>5</v>
      </c>
      <c r="C5" s="10">
        <f>Trend!C5</f>
        <v>158066.72558550598</v>
      </c>
      <c r="D5" s="3">
        <f>Trend!E5</f>
        <v>-13</v>
      </c>
      <c r="E5" s="21">
        <f t="shared" si="0"/>
        <v>159931.49800983549</v>
      </c>
      <c r="F5" s="10">
        <f t="shared" si="1"/>
        <v>98.834018034261874</v>
      </c>
      <c r="I5" t="s">
        <v>31</v>
      </c>
      <c r="J5" s="21">
        <f>Trend!F22/Trend!G22</f>
        <v>1586.4754834740843</v>
      </c>
    </row>
    <row r="6" spans="1:10" x14ac:dyDescent="0.25">
      <c r="A6" s="3">
        <v>1992</v>
      </c>
      <c r="B6" s="3" t="s">
        <v>2</v>
      </c>
      <c r="C6" s="10">
        <f>Trend!C6</f>
        <v>157801.74695606146</v>
      </c>
      <c r="D6" s="3">
        <f>Trend!E6</f>
        <v>-11</v>
      </c>
      <c r="E6" s="21">
        <f t="shared" si="0"/>
        <v>163104.44897678366</v>
      </c>
      <c r="F6" s="10">
        <f t="shared" si="1"/>
        <v>96.748891857954774</v>
      </c>
    </row>
    <row r="7" spans="1:10" x14ac:dyDescent="0.25">
      <c r="A7" s="3"/>
      <c r="B7" s="3" t="s">
        <v>3</v>
      </c>
      <c r="C7" s="10">
        <f>Trend!C7</f>
        <v>153990.70127857418</v>
      </c>
      <c r="D7" s="3">
        <f>Trend!E7</f>
        <v>-9</v>
      </c>
      <c r="E7" s="21">
        <f t="shared" si="0"/>
        <v>166277.39994373181</v>
      </c>
      <c r="F7" s="10">
        <f t="shared" si="1"/>
        <v>92.610722401652041</v>
      </c>
      <c r="I7" t="s">
        <v>66</v>
      </c>
    </row>
    <row r="8" spans="1:10" x14ac:dyDescent="0.25">
      <c r="A8" s="3"/>
      <c r="B8" s="3" t="s">
        <v>4</v>
      </c>
      <c r="C8" s="10">
        <f>Trend!C8</f>
        <v>163425.16447368424</v>
      </c>
      <c r="D8" s="3">
        <f>Trend!E8</f>
        <v>-7</v>
      </c>
      <c r="E8" s="21">
        <f t="shared" si="0"/>
        <v>169450.35091067999</v>
      </c>
      <c r="F8" s="10">
        <f t="shared" si="1"/>
        <v>96.444276211518897</v>
      </c>
    </row>
    <row r="9" spans="1:10" x14ac:dyDescent="0.25">
      <c r="A9" s="3"/>
      <c r="B9" s="3" t="s">
        <v>5</v>
      </c>
      <c r="C9" s="10">
        <f>Trend!C9</f>
        <v>158066.72558550598</v>
      </c>
      <c r="D9" s="3">
        <f>Trend!E9</f>
        <v>-5</v>
      </c>
      <c r="E9" s="21">
        <f t="shared" si="0"/>
        <v>172623.30187762817</v>
      </c>
      <c r="F9" s="10">
        <f t="shared" si="1"/>
        <v>91.567432592361556</v>
      </c>
    </row>
    <row r="10" spans="1:10" x14ac:dyDescent="0.25">
      <c r="A10" s="3">
        <v>1993</v>
      </c>
      <c r="B10" s="3" t="s">
        <v>2</v>
      </c>
      <c r="C10" s="10">
        <f>Trend!C10</f>
        <v>178841.97988353632</v>
      </c>
      <c r="D10" s="3">
        <f>Trend!E10</f>
        <v>-3</v>
      </c>
      <c r="E10" s="21">
        <f t="shared" si="0"/>
        <v>175796.25284457632</v>
      </c>
      <c r="F10" s="10">
        <f t="shared" si="1"/>
        <v>101.73253240025132</v>
      </c>
    </row>
    <row r="11" spans="1:10" x14ac:dyDescent="0.25">
      <c r="A11" s="3"/>
      <c r="B11" s="3" t="s">
        <v>3</v>
      </c>
      <c r="C11" s="10">
        <f>Trend!C11</f>
        <v>184788.84153428901</v>
      </c>
      <c r="D11" s="3">
        <f>Trend!E11</f>
        <v>-1</v>
      </c>
      <c r="E11" s="21">
        <f t="shared" si="0"/>
        <v>178969.20381152449</v>
      </c>
      <c r="F11" s="10">
        <f t="shared" si="1"/>
        <v>103.25175370891925</v>
      </c>
    </row>
    <row r="12" spans="1:10" x14ac:dyDescent="0.25">
      <c r="A12" s="3"/>
      <c r="B12" s="3" t="s">
        <v>4</v>
      </c>
      <c r="C12" s="10">
        <f>Trend!C12</f>
        <v>212452.71381578952</v>
      </c>
      <c r="D12" s="3">
        <f>Trend!E12</f>
        <v>1</v>
      </c>
      <c r="E12" s="21">
        <f t="shared" si="0"/>
        <v>182142.15477847267</v>
      </c>
      <c r="F12" s="10">
        <f t="shared" si="1"/>
        <v>116.64115540643601</v>
      </c>
    </row>
    <row r="13" spans="1:10" x14ac:dyDescent="0.25">
      <c r="A13" s="3"/>
      <c r="B13" s="3" t="s">
        <v>5</v>
      </c>
      <c r="C13" s="10">
        <f>Trend!C13</f>
        <v>193192.6646045073</v>
      </c>
      <c r="D13" s="3">
        <f>Trend!E13</f>
        <v>3</v>
      </c>
      <c r="E13" s="21">
        <f t="shared" si="0"/>
        <v>185315.10574542085</v>
      </c>
      <c r="F13" s="10">
        <f t="shared" si="1"/>
        <v>104.25089947600299</v>
      </c>
    </row>
    <row r="14" spans="1:10" x14ac:dyDescent="0.25">
      <c r="A14" s="3">
        <v>1994</v>
      </c>
      <c r="B14" s="3" t="s">
        <v>2</v>
      </c>
      <c r="C14" s="10">
        <f>Trend!C14</f>
        <v>178841.97988353632</v>
      </c>
      <c r="D14" s="3">
        <f>Trend!E14</f>
        <v>5</v>
      </c>
      <c r="E14" s="21">
        <f t="shared" si="0"/>
        <v>188488.056712369</v>
      </c>
      <c r="F14" s="10">
        <f t="shared" si="1"/>
        <v>94.882393613112313</v>
      </c>
    </row>
    <row r="15" spans="1:10" x14ac:dyDescent="0.25">
      <c r="A15" s="3"/>
      <c r="B15" s="3" t="s">
        <v>3</v>
      </c>
      <c r="C15" s="10">
        <f>Trend!C15</f>
        <v>192488.37659821773</v>
      </c>
      <c r="D15" s="3">
        <f>Trend!E15</f>
        <v>7</v>
      </c>
      <c r="E15" s="21">
        <f t="shared" si="0"/>
        <v>191661.00767931718</v>
      </c>
      <c r="F15" s="10">
        <f t="shared" si="1"/>
        <v>100.43168348581621</v>
      </c>
    </row>
    <row r="16" spans="1:10" x14ac:dyDescent="0.25">
      <c r="A16" s="3"/>
      <c r="B16" s="3" t="s">
        <v>4</v>
      </c>
      <c r="C16" s="10">
        <f>Trend!C16</f>
        <v>179767.68092105267</v>
      </c>
      <c r="D16" s="3">
        <f>Trend!E16</f>
        <v>9</v>
      </c>
      <c r="E16" s="21">
        <f t="shared" si="0"/>
        <v>194833.95864626535</v>
      </c>
      <c r="F16" s="10">
        <f t="shared" si="1"/>
        <v>92.267119228138981</v>
      </c>
    </row>
    <row r="17" spans="1:6" x14ac:dyDescent="0.25">
      <c r="A17" s="3"/>
      <c r="B17" s="3" t="s">
        <v>5</v>
      </c>
      <c r="C17" s="10">
        <f>Trend!C17</f>
        <v>184411.17984975697</v>
      </c>
      <c r="D17" s="3">
        <f>Trend!E17</f>
        <v>11</v>
      </c>
      <c r="E17" s="21">
        <f t="shared" si="0"/>
        <v>198006.9096132135</v>
      </c>
      <c r="F17" s="10">
        <f t="shared" si="1"/>
        <v>93.133709429628269</v>
      </c>
    </row>
    <row r="18" spans="1:6" x14ac:dyDescent="0.25">
      <c r="A18" s="3">
        <v>1995</v>
      </c>
      <c r="B18" s="3" t="s">
        <v>2</v>
      </c>
      <c r="C18" s="10">
        <f>Trend!C18</f>
        <v>189362.09634727373</v>
      </c>
      <c r="D18" s="3">
        <f>Trend!E18</f>
        <v>13</v>
      </c>
      <c r="E18" s="21">
        <f t="shared" si="0"/>
        <v>201179.86058016168</v>
      </c>
      <c r="F18" s="10">
        <f t="shared" si="1"/>
        <v>94.125771735397407</v>
      </c>
    </row>
    <row r="19" spans="1:6" x14ac:dyDescent="0.25">
      <c r="A19" s="3"/>
      <c r="B19" s="3" t="s">
        <v>3</v>
      </c>
      <c r="C19" s="10">
        <f>Trend!C19</f>
        <v>200187.91166214645</v>
      </c>
      <c r="D19" s="3">
        <f>Trend!E19</f>
        <v>15</v>
      </c>
      <c r="E19" s="21">
        <f t="shared" si="0"/>
        <v>204352.81154710986</v>
      </c>
      <c r="F19" s="10">
        <f t="shared" si="1"/>
        <v>97.961907226315176</v>
      </c>
    </row>
    <row r="20" spans="1:6" x14ac:dyDescent="0.25">
      <c r="A20" s="3"/>
      <c r="B20" s="3" t="s">
        <v>4</v>
      </c>
      <c r="C20" s="10">
        <f>Trend!C20</f>
        <v>228795.23026315795</v>
      </c>
      <c r="D20" s="3">
        <f>Trend!E20</f>
        <v>17</v>
      </c>
      <c r="E20" s="21">
        <f t="shared" si="0"/>
        <v>207525.76251405801</v>
      </c>
      <c r="F20" s="10">
        <f t="shared" si="1"/>
        <v>110.24907341210665</v>
      </c>
    </row>
    <row r="21" spans="1:6" x14ac:dyDescent="0.25">
      <c r="A21" s="3"/>
      <c r="B21" s="3" t="s">
        <v>5</v>
      </c>
      <c r="C21" s="10">
        <f>Trend!C21</f>
        <v>219537.11886875829</v>
      </c>
      <c r="D21" s="3">
        <f>Trend!E21</f>
        <v>19</v>
      </c>
      <c r="E21" s="21">
        <f t="shared" si="0"/>
        <v>210698.71348100618</v>
      </c>
      <c r="F21" s="10">
        <f t="shared" si="1"/>
        <v>104.19480747733606</v>
      </c>
    </row>
    <row r="22" spans="1:6" x14ac:dyDescent="0.25">
      <c r="A22" s="1"/>
      <c r="B22" s="1"/>
      <c r="C22" s="12"/>
      <c r="D22" s="12"/>
      <c r="E22" s="1"/>
      <c r="F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Task</vt:lpstr>
      <vt:lpstr>Salesdata</vt:lpstr>
      <vt:lpstr>Actual2Moving </vt:lpstr>
      <vt:lpstr>Graph</vt:lpstr>
      <vt:lpstr>Actual2Moving</vt:lpstr>
      <vt:lpstr>SeasonalIndices</vt:lpstr>
      <vt:lpstr>Deseasonalization</vt:lpstr>
      <vt:lpstr>Trend</vt:lpstr>
      <vt:lpstr>CyclicalVariation</vt:lpstr>
      <vt:lpstr>Forecast for 1996</vt:lpstr>
      <vt:lpstr>Regression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2021-05-31T07:12:17Z</dcterms:modified>
</cp:coreProperties>
</file>