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<sst xmlns="http://schemas.openxmlformats.org/spreadsheetml/2006/main" uniqueCount="129">
  <si>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</si>
  <si>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</si>
  <si>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</si>
  <si>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AUGUSTO WONG - YUAN YUAN</t>
  </si>
  <si>
    <t>SERVICIO:</t>
  </si>
  <si>
    <t>CARGA CONSOLIDADA</t>
  </si>
  <si>
    <t>N° CAJAS:</t>
  </si>
  <si>
    <t>DNI/RUC:</t>
  </si>
  <si>
    <t>FECHA:</t>
  </si>
  <si>
    <t>PESO:</t>
  </si>
  <si>
    <t>312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</si>
  <si>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</si>
  <si>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</si>
  <si>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</si>
  <si>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</si>
  <si>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</si>
  <si>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</si>
  <si>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</si>
  <si>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</si>
  <si>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</si>
  <si>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</si>
  <si>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</si>
  <si>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</si>
  <si>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</si>
  <si>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</si>
  <si>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</si>
  <si>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</si>
  <si>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</si>
  <si>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</si>
  <si>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</si>
  <si>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</si>
  <si>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AUGUSTO WONG - YUAN YUAN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</si>
  <si>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</si>
  <si>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</si>
  <si>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</si>
  <si>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</si>
  <si>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</si>
  <si>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</si>
  <si>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</si>
  <si>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</si>
  <si>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</si>
  <si>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</si>
  <si>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</si>
  <si>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</si>
  <si>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</si>
  <si>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</si>
  <si>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</si>
  <si>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</si>
  <si>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</si>
  <si>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</si>
  <si>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</si>
  <si>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CASCO DE MOTOCICLETA</t>
  </si>
  <si>
    <t>GUANTES DE MOTOCICLETA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</si>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</sst>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GUANTES DE MOTOCICLETA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45917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20611333928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51944119988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319.31189953716</v>
      </c>
      <c r="K14" s="26">
        <f>'2'!D11</f>
        <v>257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62.311899537162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51.089903925946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6.3862379907432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66.630578009258</v>
      </c>
      <c r="J23" s="27">
        <f>'2'!D31</f>
        <v>13.187581450885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13.187581450885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13.187581450885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13.187581450885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257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319.31189953716</v>
      </c>
      <c r="K30" s="26">
        <f>IF(J11&lt;1, 256.76, 256.76*J11)</f>
        <v>256.76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70.663723367574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13.187581450885</v>
      </c>
      <c r="K32" s="28">
        <f>K29+K30+K31</f>
        <v>584.42372336757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151</v>
      </c>
      <c r="G36" s="121">
        <f>'2'!C8</f>
        <v>17.75761589404</v>
      </c>
      <c r="H36" s="42"/>
      <c r="I36" s="121">
        <f>'2'!C46</f>
        <v>29.312388919419</v>
      </c>
      <c r="J36" s="119">
        <f>'2'!C44</f>
        <v>4426.1707268323</v>
      </c>
      <c r="K36" s="120">
        <f>'2'!C47</f>
        <v>108.45583900185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100</v>
      </c>
      <c r="G37" s="121">
        <f>'2'!D8</f>
        <v>2.57</v>
      </c>
      <c r="H37" s="61"/>
      <c r="I37" s="122">
        <f>'2'!D46</f>
        <v>4.2422834220776</v>
      </c>
      <c r="J37" s="119">
        <f>'2'!D44</f>
        <v>424.22834220776</v>
      </c>
      <c r="K37" s="120">
        <f>'2'!D47</f>
        <v>15.696448661687</v>
      </c>
      <c r="L37" s="42"/>
      <c r="M37" s="39">
        <v>1</v>
      </c>
      <c r="N37" s="40">
        <f>+B37</f>
        <v>2</v>
      </c>
      <c r="O37" s="43">
        <f>+F37</f>
        <v>100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251</v>
      </c>
      <c r="G38" s="41"/>
      <c r="H38" s="42"/>
      <c r="I38" s="123"/>
      <c r="J38" s="125">
        <f>SUM(J36:J37)</f>
        <v>4850.39906904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13.187581450885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24.708" bestFit="true" customWidth="true" style="0"/>
    <col min="4" max="4" width="26.993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312.0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4.3</v>
      </c>
      <c r="F7" s="104"/>
      <c r="H7" t="s">
        <v>18</v>
      </c>
      <c r="I7">
        <v>256.76</v>
      </c>
    </row>
    <row r="8" spans="1:9">
      <c r="B8" s="104" t="s">
        <v>105</v>
      </c>
      <c r="C8" s="111">
        <v>17.75761589404</v>
      </c>
      <c r="D8" s="111">
        <v>2.57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151.0</v>
      </c>
      <c r="D10" s="104">
        <v>100.0</v>
      </c>
      <c r="E10" s="104">
        <f>SUM(C10:D10)</f>
        <v>251</v>
      </c>
      <c r="F10" s="104"/>
    </row>
    <row r="11" spans="1:9">
      <c r="B11" s="104" t="s">
        <v>108</v>
      </c>
      <c r="C11" s="111">
        <f>C8*C10</f>
        <v>2681.4</v>
      </c>
      <c r="D11" s="111">
        <f>D8*D10</f>
        <v>257</v>
      </c>
      <c r="E11" s="104">
        <f>SUM(C11:D11)</f>
        <v>2938.4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0.91253743533896</v>
      </c>
      <c r="D13" s="112">
        <f>D11/E11</f>
        <v>0.087462564661039</v>
      </c>
      <c r="E13" s="104"/>
      <c r="F13" s="104"/>
    </row>
    <row r="14" spans="1:9">
      <c r="B14" s="104" t="s">
        <v>111</v>
      </c>
      <c r="C14" s="111">
        <f>E14*C13</f>
        <v>604.50202869589</v>
      </c>
      <c r="D14" s="111">
        <f>E14*D13</f>
        <v>57.93877130411</v>
      </c>
      <c r="E14" s="104">
        <f>IF(E7&lt;1, I7*0.6, I7*0.6*E7)</f>
        <v>662.4408</v>
      </c>
      <c r="F14" s="104"/>
    </row>
    <row r="15" spans="1:9">
      <c r="B15" s="104" t="s">
        <v>112</v>
      </c>
      <c r="C15" s="111">
        <f>C11+C14</f>
        <v>3285.9020286959</v>
      </c>
      <c r="D15" s="111">
        <f>D11+D14</f>
        <v>314.93877130411</v>
      </c>
      <c r="E15" s="115">
        <f>SUM(C15:D15)</f>
        <v>3600.8408</v>
      </c>
      <c r="F15" s="104"/>
    </row>
    <row r="16" spans="1:9">
      <c r="B16" s="109" t="s">
        <v>113</v>
      </c>
      <c r="C16" s="111">
        <f>C12+C14</f>
        <v>604.50202869589</v>
      </c>
      <c r="D16" s="111">
        <f>D12+D14</f>
        <v>57.93877130411</v>
      </c>
      <c r="E16" s="104"/>
      <c r="F16" s="104"/>
    </row>
    <row r="17" spans="1:9">
      <c r="B17" s="104" t="s">
        <v>114</v>
      </c>
      <c r="C17" s="111">
        <f>IF(E11&gt;5000,100*C13,50*C13)</f>
        <v>45.626871766948</v>
      </c>
      <c r="D17" s="111">
        <f>IF(E11&gt;5000,100*D13,50*D13)</f>
        <v>4.3731282330519</v>
      </c>
      <c r="E17" s="104"/>
      <c r="F17" s="104"/>
    </row>
    <row r="18" spans="1:9">
      <c r="B18" s="104" t="s">
        <v>115</v>
      </c>
      <c r="C18" s="111">
        <f>C15+C17</f>
        <v>3331.5289004629</v>
      </c>
      <c r="D18" s="111">
        <f>D15+D17</f>
        <v>319.31189953716</v>
      </c>
      <c r="E18" s="104"/>
      <c r="F18" s="104"/>
    </row>
    <row r="19" spans="1:9">
      <c r="B19" s="109" t="s">
        <v>116</v>
      </c>
      <c r="C19" s="111">
        <f>C16+C17</f>
        <v>650.12890046284</v>
      </c>
      <c r="D19" s="111">
        <f>D16+D17</f>
        <v>62.311899537162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121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32</v>
      </c>
      <c r="C29" s="111">
        <f>0.16*(MAX(C19,C18)+C28)</f>
        <v>533.04462407406</v>
      </c>
      <c r="D29" s="111">
        <f>0.16*(MAX(D19,D18)+D28)</f>
        <v>51.089903925946</v>
      </c>
      <c r="E29" s="111">
        <f>SUM(C29:D29)</f>
        <v>584.13452800001</v>
      </c>
      <c r="F29" s="104"/>
    </row>
    <row r="30" spans="1:9">
      <c r="B30" s="104" t="s">
        <v>33</v>
      </c>
      <c r="C30" s="111">
        <f>0.02*(MAX(C19,C18)+C28)</f>
        <v>66.630578009258</v>
      </c>
      <c r="D30" s="111">
        <f>0.02*(MAX(D19,D18)+D28)</f>
        <v>6.3862379907432</v>
      </c>
      <c r="E30" s="111">
        <f>SUM(C30:D30)</f>
        <v>73.016816000001</v>
      </c>
      <c r="F30" s="104"/>
    </row>
    <row r="31" spans="1:9">
      <c r="B31" s="104" t="s">
        <v>122</v>
      </c>
      <c r="C31" s="111">
        <f>0.035*(MAX(C18,C19) +C28+C29+C30)</f>
        <v>137.59214358912</v>
      </c>
      <c r="D31" s="111">
        <f>0.035*(MAX(D18,D19) +D28+D29+D30)</f>
        <v>13.187581450885</v>
      </c>
      <c r="E31" s="111">
        <f>SUM(C31:D31)</f>
        <v>150.77972504</v>
      </c>
      <c r="F31" s="104"/>
    </row>
    <row r="32" spans="1:9">
      <c r="B32" s="104" t="s">
        <v>38</v>
      </c>
      <c r="C32" s="111">
        <f>SUM(C28:C31)</f>
        <v>737.26734567243</v>
      </c>
      <c r="D32" s="111">
        <f>SUM(D28:D31)</f>
        <v>70.663723367574</v>
      </c>
      <c r="E32" s="111">
        <f>SUM(E28:E31)</f>
        <v>807.93106904001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403.00135246393</v>
      </c>
      <c r="D40" s="111">
        <f>D13*E40</f>
        <v>38.625847536074</v>
      </c>
      <c r="E40" s="104">
        <f>IF(E7&lt;1, I7*0.4, I7*0.4*E7)</f>
        <v>441.6272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4426.1707268323</v>
      </c>
      <c r="D44" s="111">
        <f>SUM(D15,D40,D32,(D26))</f>
        <v>424.22834220776</v>
      </c>
      <c r="E44" s="111">
        <f>SUM(C44:D44)</f>
        <v>4850.39906904</v>
      </c>
      <c r="F44" s="104"/>
    </row>
    <row r="45" spans="1:9">
      <c r="B45" s="104" t="s">
        <v>126</v>
      </c>
      <c r="C45" s="104">
        <v>151.0</v>
      </c>
      <c r="D45" s="104">
        <v>100.0</v>
      </c>
      <c r="E45" s="104"/>
      <c r="F45" s="104"/>
    </row>
    <row r="46" spans="1:9">
      <c r="B46" s="104" t="s">
        <v>127</v>
      </c>
      <c r="C46" s="111">
        <f>SUM(C44/C45)</f>
        <v>29.312388919419</v>
      </c>
      <c r="D46" s="111">
        <f>SUM(D44/D45)</f>
        <v>4.2422834220776</v>
      </c>
      <c r="E46" s="104"/>
      <c r="F46" s="104"/>
    </row>
    <row r="47" spans="1:9">
      <c r="B47" s="104" t="s">
        <v>128</v>
      </c>
      <c r="C47" s="116">
        <f>C46*3.7</f>
        <v>108.45583900185</v>
      </c>
      <c r="D47" s="116">
        <f>D46*3.7</f>
        <v>15.696448661687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