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<sst xmlns="http://schemas.openxmlformats.org/spreadsheetml/2006/main" uniqueCount="129">
  <si>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</si>
  <si>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</si>
  <si>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</si>
  <si>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LUIS ALBERTO HUAYTA ILLAPUMA</t>
  </si>
  <si>
    <t>SERVICIO:</t>
  </si>
  <si>
    <t>CARGA CONSOLIDADA</t>
  </si>
  <si>
    <t>N° CAJAS:</t>
  </si>
  <si>
    <t>DNI/RUC:</t>
  </si>
  <si>
    <t>FECHA:</t>
  </si>
  <si>
    <t>PESO:</t>
  </si>
  <si>
    <t>40.2 Kg</t>
  </si>
  <si>
    <t>CORREO:</t>
  </si>
  <si>
    <t>ORIGEN:</t>
  </si>
  <si>
    <t>CHINA</t>
  </si>
  <si>
    <t>MEDIDA</t>
  </si>
  <si>
    <t>TELEFONO:</t>
  </si>
  <si>
    <t>51 915 955 139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</si>
  <si>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</si>
  <si>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</si>
  <si>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</si>
  <si>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</si>
  <si>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</si>
  <si>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</si>
  <si>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</si>
  <si>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</si>
  <si>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</si>
  <si>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</si>
  <si>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</si>
  <si>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</si>
  <si>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</si>
  <si>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</si>
  <si>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LUIS ALBERTO HUAYTA ILLAPUMA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</si>
  <si>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</si>
  <si>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</si>
  <si>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</si>
  <si>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</si>
  <si>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</si>
  <si>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</si>
  <si>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</si>
  <si>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</si>
  <si>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</si>
  <si>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</si>
  <si>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</si>
  <si>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</si>
  <si>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</si>
  <si>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</si>
  <si>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</si>
  <si>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</si>
  <si>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</si>
  <si>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</si>
  <si>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</si>
  <si>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RECEPTOR OPTICO FTTH</t>
  </si>
  <si>
    <t>TARJETA ZTE GTGH DE 16 SALIDAS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</si>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</sst>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TARJETA ZTE GTGH DE 16 SALIDAS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45917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46721530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430.80867850099</v>
      </c>
      <c r="K14" s="26">
        <f>'2'!D11</f>
        <v>402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28.808678500986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68.929388560158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8.6161735700197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56.58382642998</v>
      </c>
      <c r="J23" s="27">
        <f>'2'!D31</f>
        <v>17.792398422091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17.792398422091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17.792398422091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17.792398422091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402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430.80867850099</v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95.337960552268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17.792398422091</v>
      </c>
      <c r="K32" s="28">
        <f>K29+K30+K31</f>
        <v>777.33796055227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400</v>
      </c>
      <c r="G36" s="121">
        <f>'2'!C8</f>
        <v>6.6</v>
      </c>
      <c r="H36" s="42"/>
      <c r="I36" s="121">
        <f>'2'!C46</f>
        <v>8.7727451676529</v>
      </c>
      <c r="J36" s="119">
        <f>'2'!C44</f>
        <v>3509.0980670611</v>
      </c>
      <c r="K36" s="120">
        <f>'2'!C47</f>
        <v>32.459157120316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2</v>
      </c>
      <c r="G37" s="121">
        <f>'2'!D8</f>
        <v>201</v>
      </c>
      <c r="H37" s="61"/>
      <c r="I37" s="122">
        <f>'2'!D46</f>
        <v>267.16996646943</v>
      </c>
      <c r="J37" s="119">
        <f>'2'!D44</f>
        <v>534.33993293886</v>
      </c>
      <c r="K37" s="120">
        <f>'2'!D47</f>
        <v>988.52887593688</v>
      </c>
      <c r="L37" s="42"/>
      <c r="M37" s="39">
        <v>1</v>
      </c>
      <c r="N37" s="40">
        <f>+B37</f>
        <v>2</v>
      </c>
      <c r="O37" s="43">
        <f>+F37</f>
        <v>2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402</v>
      </c>
      <c r="G38" s="41"/>
      <c r="H38" s="42"/>
      <c r="I38" s="123"/>
      <c r="J38" s="125">
        <f>SUM(J36:J37)</f>
        <v>4043.438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17.792398422091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24.708" bestFit="true" customWidth="true" style="0"/>
    <col min="4" max="4" width="36.42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40.2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0.34</v>
      </c>
      <c r="F7" s="104"/>
      <c r="H7" t="s">
        <v>18</v>
      </c>
      <c r="I7">
        <v>280</v>
      </c>
    </row>
    <row r="8" spans="1:9">
      <c r="B8" s="104" t="s">
        <v>105</v>
      </c>
      <c r="C8" s="111">
        <v>6.6</v>
      </c>
      <c r="D8" s="111">
        <v>201.0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400.0</v>
      </c>
      <c r="D10" s="104">
        <v>2.0</v>
      </c>
      <c r="E10" s="104">
        <f>SUM(C10:D10)</f>
        <v>402</v>
      </c>
      <c r="F10" s="104"/>
    </row>
    <row r="11" spans="1:9">
      <c r="B11" s="104" t="s">
        <v>108</v>
      </c>
      <c r="C11" s="111">
        <f>C8*C10</f>
        <v>2640</v>
      </c>
      <c r="D11" s="111">
        <f>D8*D10</f>
        <v>402</v>
      </c>
      <c r="E11" s="104">
        <f>SUM(C11:D11)</f>
        <v>3042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0.86785009861933</v>
      </c>
      <c r="D13" s="112">
        <f>D11/E11</f>
        <v>0.13214990138067</v>
      </c>
      <c r="E13" s="104"/>
      <c r="F13" s="104"/>
    </row>
    <row r="14" spans="1:9">
      <c r="B14" s="104" t="s">
        <v>111</v>
      </c>
      <c r="C14" s="111">
        <f>E14*C13</f>
        <v>145.79881656805</v>
      </c>
      <c r="D14" s="111">
        <f>E14*D13</f>
        <v>22.201183431953</v>
      </c>
      <c r="E14" s="104">
        <f>IF(E7&lt;1, I7*0.6, I7*0.6*E7)</f>
        <v>168</v>
      </c>
      <c r="F14" s="104"/>
    </row>
    <row r="15" spans="1:9">
      <c r="B15" s="104" t="s">
        <v>112</v>
      </c>
      <c r="C15" s="111">
        <f>C11+C14</f>
        <v>2785.798816568</v>
      </c>
      <c r="D15" s="111">
        <f>D11+D14</f>
        <v>424.20118343195</v>
      </c>
      <c r="E15" s="115">
        <f>SUM(C15:D15)</f>
        <v>3210</v>
      </c>
      <c r="F15" s="104"/>
    </row>
    <row r="16" spans="1:9">
      <c r="B16" s="109" t="s">
        <v>113</v>
      </c>
      <c r="C16" s="111">
        <f>C12+C14</f>
        <v>145.79881656805</v>
      </c>
      <c r="D16" s="111">
        <f>D12+D14</f>
        <v>22.201183431953</v>
      </c>
      <c r="E16" s="104"/>
      <c r="F16" s="104"/>
    </row>
    <row r="17" spans="1:9">
      <c r="B17" s="104" t="s">
        <v>114</v>
      </c>
      <c r="C17" s="111">
        <f>IF(E11&gt;5000,100*C13,50*C13)</f>
        <v>43.392504930966</v>
      </c>
      <c r="D17" s="111">
        <f>IF(E11&gt;5000,100*D13,50*D13)</f>
        <v>6.6074950690335</v>
      </c>
      <c r="E17" s="104"/>
      <c r="F17" s="104"/>
    </row>
    <row r="18" spans="1:9">
      <c r="B18" s="104" t="s">
        <v>115</v>
      </c>
      <c r="C18" s="111">
        <f>C15+C17</f>
        <v>2829.191321499</v>
      </c>
      <c r="D18" s="111">
        <f>D15+D17</f>
        <v>430.80867850099</v>
      </c>
      <c r="E18" s="104"/>
      <c r="F18" s="104"/>
    </row>
    <row r="19" spans="1:9">
      <c r="B19" s="109" t="s">
        <v>116</v>
      </c>
      <c r="C19" s="111">
        <f>C16+C17</f>
        <v>189.19132149901</v>
      </c>
      <c r="D19" s="111">
        <f>D16+D17</f>
        <v>28.808678500986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121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32</v>
      </c>
      <c r="C29" s="111">
        <f>0.16*(MAX(C19,C18)+C28)</f>
        <v>452.67061143984</v>
      </c>
      <c r="D29" s="111">
        <f>0.16*(MAX(D19,D18)+D28)</f>
        <v>68.929388560158</v>
      </c>
      <c r="E29" s="111">
        <f>SUM(C29:D29)</f>
        <v>521.6</v>
      </c>
      <c r="F29" s="104"/>
    </row>
    <row r="30" spans="1:9">
      <c r="B30" s="104" t="s">
        <v>33</v>
      </c>
      <c r="C30" s="111">
        <f>0.02*(MAX(C19,C18)+C28)</f>
        <v>56.58382642998</v>
      </c>
      <c r="D30" s="111">
        <f>0.02*(MAX(D19,D18)+D28)</f>
        <v>8.6161735700197</v>
      </c>
      <c r="E30" s="111">
        <f>SUM(C30:D30)</f>
        <v>65.2</v>
      </c>
      <c r="F30" s="104"/>
    </row>
    <row r="31" spans="1:9">
      <c r="B31" s="104" t="s">
        <v>122</v>
      </c>
      <c r="C31" s="111">
        <f>0.035*(MAX(C18,C19) +C28+C29+C30)</f>
        <v>116.84560157791</v>
      </c>
      <c r="D31" s="111">
        <f>0.035*(MAX(D18,D19) +D28+D29+D30)</f>
        <v>17.792398422091</v>
      </c>
      <c r="E31" s="111">
        <f>SUM(C31:D31)</f>
        <v>134.638</v>
      </c>
      <c r="F31" s="104"/>
    </row>
    <row r="32" spans="1:9">
      <c r="B32" s="104" t="s">
        <v>38</v>
      </c>
      <c r="C32" s="111">
        <f>SUM(C28:C31)</f>
        <v>626.10003944773</v>
      </c>
      <c r="D32" s="111">
        <f>SUM(D28:D31)</f>
        <v>95.337960552268</v>
      </c>
      <c r="E32" s="111">
        <f>SUM(E28:E31)</f>
        <v>721.438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97.199211045365</v>
      </c>
      <c r="D40" s="111">
        <f>D13*E40</f>
        <v>14.800788954635</v>
      </c>
      <c r="E40" s="104">
        <f>IF(E7&lt;1, I7*0.4, I7*0.4*E7)</f>
        <v>112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3509.0980670611</v>
      </c>
      <c r="D44" s="111">
        <f>SUM(D15,D40,D32,(D26))</f>
        <v>534.33993293886</v>
      </c>
      <c r="E44" s="111">
        <f>SUM(C44:D44)</f>
        <v>4043.438</v>
      </c>
      <c r="F44" s="104"/>
    </row>
    <row r="45" spans="1:9">
      <c r="B45" s="104" t="s">
        <v>126</v>
      </c>
      <c r="C45" s="104">
        <v>400.0</v>
      </c>
      <c r="D45" s="104">
        <v>2.0</v>
      </c>
      <c r="E45" s="104"/>
      <c r="F45" s="104"/>
    </row>
    <row r="46" spans="1:9">
      <c r="B46" s="104" t="s">
        <v>127</v>
      </c>
      <c r="C46" s="111">
        <f>SUM(C44/C45)</f>
        <v>8.7727451676529</v>
      </c>
      <c r="D46" s="111">
        <f>SUM(D44/D45)</f>
        <v>267.16996646943</v>
      </c>
      <c r="E46" s="104"/>
      <c r="F46" s="104"/>
    </row>
    <row r="47" spans="1:9">
      <c r="B47" s="104" t="s">
        <v>128</v>
      </c>
      <c r="C47" s="116">
        <f>C46*3.7</f>
        <v>32.459157120316</v>
      </c>
      <c r="D47" s="116">
        <f>D46*3.7</f>
        <v>988.52887593688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