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<sst xmlns="http://schemas.openxmlformats.org/spreadsheetml/2006/main" uniqueCount="129">
  <si>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</si>
  <si>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</si>
  <si>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</si>
  <si>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RODRIGO CARBONEL COLLADO</t>
  </si>
  <si>
    <t>SERVICIO:</t>
  </si>
  <si>
    <t>CARGA CONSOLIDADA</t>
  </si>
  <si>
    <t>N° CAJAS:</t>
  </si>
  <si>
    <t>DNI/RUC:</t>
  </si>
  <si>
    <t>FECHA:</t>
  </si>
  <si>
    <t>PESO:</t>
  </si>
  <si>
    <t>125 Kg</t>
  </si>
  <si>
    <t>CORREO:</t>
  </si>
  <si>
    <t>ORIGEN:</t>
  </si>
  <si>
    <t>CHINA</t>
  </si>
  <si>
    <t>MEDIDA</t>
  </si>
  <si>
    <t>TELEFONO:</t>
  </si>
  <si>
    <t>51 999009687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</si>
  <si>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</si>
  <si>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</si>
  <si>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</si>
  <si>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</si>
  <si>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</si>
  <si>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</si>
  <si>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</si>
  <si>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</si>
  <si>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</si>
  <si>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</si>
  <si>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</si>
  <si>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</si>
  <si>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</si>
  <si>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</si>
  <si>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</si>
  <si>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RODRIGO CARBONEL COLLADO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</si>
  <si>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</si>
  <si>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</si>
  <si>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</si>
  <si>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</si>
  <si>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</si>
  <si>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</si>
  <si>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</si>
  <si>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</si>
  <si>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</si>
  <si>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</si>
  <si>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</si>
  <si>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</si>
  <si>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</si>
  <si>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</si>
  <si>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</si>
  <si>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</si>
  <si>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</si>
  <si>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</si>
  <si>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</si>
  <si>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BRASIER DE LACTANCIA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</si>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</sst>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125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73367204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1960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268.4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356.544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44.568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44.568</v>
      </c>
      <c r="J23" s="27">
        <f>'2'!D31</f>
        <v>92.03292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92.03292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92.03292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92.03292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1960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493.14492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92.03292</v>
      </c>
      <c r="K32" s="28">
        <f>K29+K30+K31</f>
        <v>2803.14492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1400</v>
      </c>
      <c r="G36" s="124">
        <f>'2'!C8</f>
        <v>1.4</v>
      </c>
      <c r="H36" s="42"/>
      <c r="I36" s="124">
        <f>'2'!C46</f>
        <v>2.0122463714286</v>
      </c>
      <c r="J36" s="122">
        <f>'2'!C44</f>
        <v>2817.14492</v>
      </c>
      <c r="K36" s="123">
        <f>'2'!C47</f>
        <v>7.4453115742857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1400</v>
      </c>
      <c r="G37" s="63"/>
      <c r="H37" s="62"/>
      <c r="I37" s="62"/>
      <c r="J37" s="125">
        <f>SUM(J36:J36)</f>
        <v>2817.14492</v>
      </c>
      <c r="K37" s="95"/>
      <c r="L37" s="42"/>
      <c r="M37" s="39">
        <v>1</v>
      </c>
      <c r="N37" s="40" t="str">
        <f>+B37</f>
        <v>TOTAL</v>
      </c>
      <c r="O37" s="43">
        <f>+F37</f>
        <v>1400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92.03292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4.708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125.0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1.04</v>
      </c>
      <c r="E7" s="107"/>
      <c r="G7" t="s">
        <v>19</v>
      </c>
      <c r="H7">
        <v>350.0</v>
      </c>
    </row>
    <row r="8" spans="1:8">
      <c r="B8" s="107" t="s">
        <v>105</v>
      </c>
      <c r="C8" s="114">
        <v>1.4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1400.0</v>
      </c>
      <c r="D10" s="107">
        <f>SUM(C10:C10)</f>
        <v>1400</v>
      </c>
      <c r="E10" s="107"/>
    </row>
    <row r="11" spans="1:8">
      <c r="B11" s="107" t="s">
        <v>108</v>
      </c>
      <c r="C11" s="114">
        <f>C8*C10</f>
        <v>1960</v>
      </c>
      <c r="D11" s="107">
        <f>SUM(C11:C11)</f>
        <v>1960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218.4</v>
      </c>
      <c r="D14" s="107">
        <f>IF(D7&lt;1, H7*0.6, H7*0.6*D7)</f>
        <v>218.4</v>
      </c>
      <c r="E14" s="107"/>
    </row>
    <row r="15" spans="1:8">
      <c r="B15" s="107" t="s">
        <v>112</v>
      </c>
      <c r="C15" s="114">
        <f>C11+C14</f>
        <v>2178.4</v>
      </c>
      <c r="D15" s="118">
        <f>SUM(C15:C15)</f>
        <v>2178.4</v>
      </c>
      <c r="E15" s="107"/>
    </row>
    <row r="16" spans="1:8">
      <c r="B16" s="112" t="s">
        <v>113</v>
      </c>
      <c r="C16" s="114">
        <f>C12+C14</f>
        <v>218.4</v>
      </c>
      <c r="D16" s="107"/>
      <c r="E16" s="107"/>
    </row>
    <row r="17" spans="1:8">
      <c r="B17" s="107" t="s">
        <v>114</v>
      </c>
      <c r="C17" s="114">
        <f>IF(D11&gt;5000,100*C13,50*C13)</f>
        <v>50</v>
      </c>
      <c r="D17" s="107"/>
      <c r="E17" s="107"/>
    </row>
    <row r="18" spans="1:8">
      <c r="B18" s="107" t="s">
        <v>115</v>
      </c>
      <c r="C18" s="114">
        <f>C15+C17</f>
        <v>2228.4</v>
      </c>
      <c r="D18" s="107"/>
      <c r="E18" s="107"/>
    </row>
    <row r="19" spans="1:8">
      <c r="B19" s="112" t="s">
        <v>116</v>
      </c>
      <c r="C19" s="114">
        <f>C16+C17</f>
        <v>268.4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121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33</v>
      </c>
      <c r="C29" s="114">
        <f>0.16*(MAX(C19,C18)+C28)</f>
        <v>356.544</v>
      </c>
      <c r="D29" s="114">
        <f>SUM(C29:C29)</f>
        <v>356.544</v>
      </c>
      <c r="E29" s="107"/>
    </row>
    <row r="30" spans="1:8">
      <c r="B30" s="107" t="s">
        <v>34</v>
      </c>
      <c r="C30" s="114">
        <f>0.02*(MAX(C19,C18)+C28)</f>
        <v>44.568</v>
      </c>
      <c r="D30" s="114">
        <f>SUM(C30:C30)</f>
        <v>44.568</v>
      </c>
      <c r="E30" s="107"/>
    </row>
    <row r="31" spans="1:8">
      <c r="B31" s="107" t="s">
        <v>122</v>
      </c>
      <c r="C31" s="114">
        <f>0.035*(MAX(C18,C19) +C28+C29+C30)</f>
        <v>92.03292</v>
      </c>
      <c r="D31" s="114">
        <f>SUM(C31:C31)</f>
        <v>92.03292</v>
      </c>
      <c r="E31" s="107"/>
    </row>
    <row r="32" spans="1:8">
      <c r="B32" s="107" t="s">
        <v>39</v>
      </c>
      <c r="C32" s="114">
        <f>SUM(C28:C31)</f>
        <v>493.14492</v>
      </c>
      <c r="D32" s="114">
        <f>SUM(D28:D31)</f>
        <v>493.14492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145.6</v>
      </c>
      <c r="D40" s="107">
        <f>IF(D7&lt;1, H7*0.4, H7*0.4*D7)</f>
        <v>145.6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2817.14492</v>
      </c>
      <c r="D44" s="114">
        <f>SUM(C44:C44)</f>
        <v>2817.14492</v>
      </c>
      <c r="E44" s="107"/>
    </row>
    <row r="45" spans="1:8">
      <c r="B45" s="107" t="s">
        <v>126</v>
      </c>
      <c r="C45" s="107">
        <v>1400.0</v>
      </c>
      <c r="D45" s="107"/>
      <c r="E45" s="107"/>
    </row>
    <row r="46" spans="1:8">
      <c r="B46" s="107" t="s">
        <v>127</v>
      </c>
      <c r="C46" s="114">
        <f>SUM(C44/C45)</f>
        <v>2.0122463714286</v>
      </c>
      <c r="D46" s="107"/>
      <c r="E46" s="107"/>
    </row>
    <row r="47" spans="1:8">
      <c r="B47" s="107" t="s">
        <v>128</v>
      </c>
      <c r="C47" s="119">
        <f>C46*3.7</f>
        <v>7.4453115742857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