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/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I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<sst xmlns="http://schemas.openxmlformats.org/spreadsheetml/2006/main" uniqueCount="136">
  <si>
    <t>COTIZACION Nº20240000001</t>
  </si>
  <si>
    <t>NOMBRE:</t>
  </si>
  <si>
    <t>FABIAN LEONARDO BENEL ALVARADO</t>
  </si>
  <si>
    <t>SERVICIO:</t>
  </si>
  <si>
    <t>CARGA CONSOLIDADA</t>
  </si>
  <si>
    <t>N° CAJAS:</t>
  </si>
  <si>
    <t>DNI/RUC:</t>
  </si>
  <si>
    <t>FECHA:</t>
  </si>
  <si>
    <t>PESO:</t>
  </si>
  <si>
    <t>CORREO:</t>
  </si>
  <si>
    <t>asd@gmail.com</t>
  </si>
  <si>
    <t>ORIGEN:</t>
  </si>
  <si>
    <t>CHINA</t>
  </si>
  <si>
    <t>MEDIDA</t>
  </si>
  <si>
    <t>TELEFONO:</t>
  </si>
  <si>
    <t>CLIENTE:</t>
  </si>
  <si>
    <t>INACTIVO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</si>
  <si>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</si>
  <si>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</si>
  <si>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</si>
  <si>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</si>
  <si>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</si>
  <si>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</si>
  <si>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</si>
  <si>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</si>
  <si>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</si>
  <si>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</si>
  <si>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</si>
  <si>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</si>
  <si>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</si>
  <si>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</si>
  <si>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</si>
  <si>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</si>
  <si>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</si>
  <si>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</si>
  <si>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</si>
  <si>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</si>
  <si>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</si>
  <si>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</si>
  <si>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</si>
  <si>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</si>
  <si>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</si>
  <si>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</si>
  <si>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</si>
  <si>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</si>
  <si>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</si>
  <si>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</si>
  <si>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</si>
  <si>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</si>
  <si>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</si>
  <si>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</si>
  <si>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</si>
  <si>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</si>
  <si>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</si>
  <si>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</si>
  <si>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</si>
  <si>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</si>
  <si>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</si>
  <si>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</si>
  <si>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</si>
  <si>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</si>
  <si>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</si>
  <si>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</si>
  <si>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</si>
  <si>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</si>
  <si>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</si>
  <si>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</si>
  <si>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</si>
  <si>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</si>
  <si>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</si>
  <si>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</si>
  <si>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</si>
  <si>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</si>
  <si>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</si>
  <si>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</si>
  <si>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</si>
  <si>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</si>
  <si>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</si>
  <si>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</si>
  <si>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</si>
  <si>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</si>
  <si>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</si>
  <si>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</si>
  <si>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</si>
  <si>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</si>
  <si>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</si>
  <si>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</si>
  <si>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</si>
  <si>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</si>
  <si>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</si>
  <si>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</si>
  <si>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</si>
  <si>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</si>
  <si>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</si>
  <si>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</si>
  <si>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</si>
  <si>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</si>
  <si>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</si>
  <si>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</si>
  <si>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</si>
  <si>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</si>
  <si>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</si>
  <si>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</si>
  <si>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</si>
  <si>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</si>
  <si>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</si>
  <si>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</si>
  <si>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</si>
  <si>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</si>
  <si>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</si>
  <si>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</si>
  <si>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</si>
  <si>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</si>
  <si>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</si>
  <si>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</si>
  <si>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</si>
  <si>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</si>
  <si>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</si>
  <si>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</si>
  <si>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</si>
  <si>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</si>
  <si>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</si>
  <si>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</si>
  <si>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</si>
  <si>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</si>
  <si>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</si>
  <si>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</si>
  <si>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</si>
  <si>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</si>
  <si>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</si>
  <si>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</si>
  <si>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Producto 1-2</t>
  </si>
  <si>
    <t>Producto 2</t>
  </si>
  <si>
    <t>Producto 2-2</t>
  </si>
  <si>
    <t>Producto 3</t>
  </si>
  <si>
    <t>Producto 4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</si>
</sst>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_-[$$-409]* #,##0.000_ ;_-[$$-409]* \-#,##0.000\ ;_-[$$-409]* &quot;-&quot;??_ ;_-@_ "/>
    <numFmt numFmtId="176" formatCode="[$$-540A]#,##0.00"/>
    <numFmt numFmtId="177" formatCode="_-&quot;S/&quot;\ * #,##0.00_-;\-&quot;S/&quot;\ * #,##0.00_-;_-&quot;S/&quot;\ * &quot;-&quot;??_-;_-@_-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262626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8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9" borderId="9" applyFont="1" applyNumberFormat="1" applyFill="1" applyBorder="1" applyAlignment="1">
      <alignment horizontal="center" vertical="bottom" textRotation="0" wrapText="false" shrinkToFit="false"/>
    </xf>
    <xf xfId="0" fontId="2" numFmtId="174" fillId="2" borderId="9" applyFont="1" applyNumberFormat="1" applyFill="1" applyBorder="1" applyAlignment="1">
      <alignment horizontal="center" vertical="bottom" textRotation="0" wrapText="false" shrinkToFit="false"/>
    </xf>
    <xf xfId="0" fontId="2" numFmtId="174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5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5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6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7" fillId="2" borderId="9" applyFont="0" applyNumberFormat="1" applyFill="1" applyBorder="1" applyAlignment="1">
      <alignment horizontal="center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20" numFmtId="0" fillId="12" borderId="9" applyFont="1" applyNumberFormat="0" applyFill="1" applyBorder="1" applyAlignment="1">
      <alignment horizontal="center" vertical="center" textRotation="0" wrapText="false" shrinkToFit="false"/>
    </xf>
    <xf xfId="0" fontId="20" numFmtId="0" fillId="12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171" fillId="12" borderId="4" applyFont="1" applyNumberFormat="1" applyFill="1" applyBorder="1" applyAlignment="1">
      <alignment horizontal="center" vertical="center" textRotation="0" wrapText="false" shrinkToFit="false"/>
    </xf>
    <xf xfId="0" fontId="21" numFmtId="171" fillId="12" borderId="6" applyFont="1" applyNumberFormat="1" applyFill="1" applyBorder="1" applyAlignment="1">
      <alignment horizontal="center" vertical="center" textRotation="0" wrapText="false" shrinkToFit="false"/>
    </xf>
    <xf xfId="0" fontId="21" numFmtId="171" fillId="12" borderId="16" applyFont="1" applyNumberFormat="1" applyFill="1" applyBorder="1" applyAlignment="1">
      <alignment horizontal="center" vertical="center" textRotation="0" wrapText="true" shrinkToFit="false"/>
    </xf>
    <xf xfId="0" fontId="21" numFmtId="171" fillId="12" borderId="17" applyFont="1" applyNumberFormat="1" applyFill="1" applyBorder="1" applyAlignment="1">
      <alignment horizontal="center" vertical="center" textRotation="0" wrapText="true" shrinkToFit="false"/>
    </xf>
    <xf xfId="0" fontId="21" numFmtId="171" fillId="12" borderId="0" applyFont="1" applyNumberFormat="1" applyFill="1" applyBorder="0" applyAlignment="1">
      <alignment horizontal="center" vertical="center" textRotation="0" wrapText="true" shrinkToFit="false"/>
    </xf>
    <xf xfId="0" fontId="21" numFmtId="171" fillId="12" borderId="7" applyFont="1" applyNumberFormat="1" applyFill="1" applyBorder="1" applyAlignment="1">
      <alignment horizontal="center" vertical="center" textRotation="0" wrapText="true" shrinkToFit="false"/>
    </xf>
    <xf xfId="0" fontId="21" numFmtId="171" fillId="12" borderId="18" applyFont="1" applyNumberFormat="1" applyFill="1" applyBorder="1" applyAlignment="1">
      <alignment horizontal="center" vertical="center" textRotation="0" wrapText="true" shrinkToFit="false"/>
    </xf>
    <xf xfId="0" fontId="21" numFmtId="171" fillId="12" borderId="19" applyFont="1" applyNumberFormat="1" applyFill="1" applyBorder="1" applyAlignment="1">
      <alignment horizontal="center" vertical="center" textRotation="0" wrapText="true" shrinkToFit="false"/>
    </xf>
    <xf xfId="0" fontId="21" numFmtId="171" fillId="12" borderId="20" applyFont="1" applyNumberFormat="1" applyFill="1" applyBorder="1" applyAlignment="1">
      <alignment horizontal="center" vertical="center" textRotation="0" wrapText="true" shrinkToFit="false"/>
    </xf>
    <xf xfId="0" fontId="21" numFmtId="171" fillId="12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0" numFmtId="170" fillId="2" borderId="14" applyFont="0" applyNumberFormat="1" applyFill="1" applyBorder="1" applyAlignment="1">
      <alignment horizontal="center" vertical="bottom" textRotation="0" wrapText="false" shrinkToFit="false"/>
    </xf>
    <xf xfId="0" fontId="22" numFmtId="0" fillId="11" borderId="9" applyFont="1" applyNumberFormat="0" applyFill="1" applyBorder="1" applyAlignment="1">
      <alignment horizontal="center" vertical="center" textRotation="0" wrapText="true" shrinkToFit="false"/>
    </xf>
    <xf xfId="0" fontId="23" numFmtId="0" fillId="2" borderId="4" applyFont="1" applyNumberFormat="0" applyFill="1" applyBorder="1" applyAlignment="1">
      <alignment horizontal="center" vertical="center" textRotation="0" wrapText="false" shrinkToFit="false"/>
    </xf>
    <xf xfId="0" fontId="23" numFmtId="0" fillId="2" borderId="0" applyFont="1" applyNumberFormat="0" applyFill="1" applyBorder="0" applyAlignment="1">
      <alignment horizontal="center" vertical="center" textRotation="0" wrapText="false" shrinkToFit="false"/>
    </xf>
    <xf xfId="0" fontId="23" numFmtId="0" fillId="2" borderId="6" applyFont="1" applyNumberFormat="0" applyFill="1" applyBorder="1" applyAlignment="1">
      <alignment horizontal="center" vertical="center" textRotation="0" wrapText="false" shrinkToFit="false"/>
    </xf>
    <xf xfId="0" fontId="23" numFmtId="0" fillId="2" borderId="7" applyFont="1" applyNumberFormat="0" applyFill="1" applyBorder="1" applyAlignment="1">
      <alignment horizontal="center" vertical="center" textRotation="0" wrapText="false" shrinkToFit="false"/>
    </xf>
    <xf xfId="0" fontId="24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25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true" showRowColHeaders="1" topLeftCell="A55">
      <selection activeCell="O44" sqref="O44"/>
    </sheetView>
  </sheetViews>
  <sheetFormatPr defaultRowHeight="14.4" outlineLevelRow="0" outlineLevelCol="0"/>
  <cols>
    <col min="1" max="1" width="19" customWidth="true" style="0"/>
    <col min="2" max="2" width="28.7109375" customWidth="true" style="0"/>
    <col min="6" max="6" width="16.140625" customWidth="true" style="0"/>
  </cols>
  <sheetData>
    <row r="1" spans="1:17" customHeight="1" ht="18.75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.75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50"/>
      <c r="G3" s="150"/>
      <c r="H3" s="150"/>
      <c r="I3" s="150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51"/>
      <c r="G4" s="151"/>
      <c r="H4" s="151"/>
      <c r="I4" s="151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52" t="s">
        <v>0</v>
      </c>
      <c r="E7" s="152"/>
      <c r="F7" s="152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53">
        <f>+'2'!D5</f>
        <v/>
      </c>
      <c r="J8" s="153"/>
      <c r="K8" s="153"/>
      <c r="L8" s="1"/>
      <c r="M8" s="1"/>
      <c r="N8" s="1"/>
      <c r="O8" s="1"/>
      <c r="P8" s="1"/>
      <c r="Q8" s="1"/>
    </row>
    <row r="9" spans="1:17">
      <c r="A9" s="7" t="s">
        <v>6</v>
      </c>
      <c r="B9" s="8">
        <v>73950895</v>
      </c>
      <c r="C9" s="1"/>
      <c r="D9" s="12" t="s">
        <v>7</v>
      </c>
      <c r="E9" s="154">
        <f>+TODAY()</f>
        <v>45897</v>
      </c>
      <c r="F9" s="155"/>
      <c r="G9" s="3"/>
      <c r="H9" s="1" t="s">
        <v>8</v>
      </c>
      <c r="I9" s="156">
        <f>+'2'!D6</f>
        <v/>
      </c>
      <c r="J9" s="156"/>
      <c r="K9" s="156"/>
      <c r="L9" s="1"/>
      <c r="M9" s="1"/>
      <c r="N9" s="1"/>
      <c r="O9" s="1"/>
      <c r="P9" s="1"/>
      <c r="Q9" s="1"/>
    </row>
    <row r="10" spans="1:17">
      <c r="A10" s="7" t="s">
        <v>9</v>
      </c>
      <c r="B10" s="8" t="s">
        <v>10</v>
      </c>
      <c r="C10" s="1"/>
      <c r="D10" s="13" t="s">
        <v>11</v>
      </c>
      <c r="E10" s="1" t="s">
        <v>12</v>
      </c>
      <c r="F10" s="14"/>
      <c r="G10" s="3"/>
      <c r="H10" s="1" t="s">
        <v>13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14</v>
      </c>
      <c r="B11" s="16">
        <v>51985858900</v>
      </c>
      <c r="C11" s="1"/>
      <c r="D11" s="17" t="s">
        <v>15</v>
      </c>
      <c r="E11" s="18" t="s">
        <v>16</v>
      </c>
      <c r="F11" s="19"/>
      <c r="G11" s="1"/>
      <c r="H11" s="1" t="s">
        <v>17</v>
      </c>
      <c r="I11" s="157">
        <f>+2!I8</f>
        <v>4.8</v>
      </c>
      <c r="J11" s="157">
        <f>+2!I8</f>
        <v>4.8</v>
      </c>
      <c r="K11" s="157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58" t="s">
        <v>18</v>
      </c>
      <c r="B13" s="158"/>
      <c r="C13" s="158"/>
      <c r="D13" s="158"/>
      <c r="E13" s="158"/>
      <c r="F13" s="21"/>
      <c r="G13" s="21"/>
      <c r="H13" s="22"/>
      <c r="I13" s="22"/>
      <c r="J13" s="23" t="s">
        <v>19</v>
      </c>
      <c r="K13" s="23" t="s">
        <v>20</v>
      </c>
      <c r="L13" s="1"/>
      <c r="M13" s="1"/>
      <c r="N13" s="1"/>
      <c r="O13" s="1"/>
      <c r="P13" s="1"/>
      <c r="Q13" s="1"/>
    </row>
    <row r="14" spans="1:17">
      <c r="A14" s="159" t="s">
        <v>21</v>
      </c>
      <c r="B14" s="159"/>
      <c r="C14" s="159"/>
      <c r="D14" s="3"/>
      <c r="E14" s="3"/>
      <c r="F14" s="3"/>
      <c r="G14" s="3"/>
      <c r="H14" s="1"/>
      <c r="I14" s="1"/>
      <c r="J14" s="25">
        <f>+2!I18</f>
        <v>15400</v>
      </c>
      <c r="K14" s="26" t="s">
        <v>22</v>
      </c>
      <c r="L14" s="1"/>
      <c r="M14" s="1"/>
      <c r="N14" s="1"/>
      <c r="O14" s="1"/>
      <c r="P14" s="1"/>
      <c r="Q14" s="1"/>
    </row>
    <row r="15" spans="1:17">
      <c r="A15" s="160" t="s">
        <v>23</v>
      </c>
      <c r="B15" s="160"/>
      <c r="C15" s="160"/>
      <c r="D15" s="18"/>
      <c r="E15" s="18"/>
      <c r="F15" s="18"/>
      <c r="G15" s="18"/>
      <c r="H15" s="18"/>
      <c r="I15" s="18"/>
      <c r="J15" s="27">
        <f>+2!I21+I24</f>
        <v>864</v>
      </c>
      <c r="K15" s="28" t="s">
        <v>22</v>
      </c>
      <c r="L15" s="1"/>
      <c r="M15" s="1"/>
      <c r="N15" s="1"/>
      <c r="O15" s="1"/>
      <c r="P15" s="1"/>
      <c r="Q15" s="1"/>
    </row>
    <row r="16" spans="1:17">
      <c r="A16" s="7" t="s">
        <v>24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16264</v>
      </c>
      <c r="K16" s="26" t="s">
        <v>22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58" t="s">
        <v>25</v>
      </c>
      <c r="B19" s="158"/>
      <c r="C19" s="158"/>
      <c r="D19" s="158"/>
      <c r="E19" s="158"/>
      <c r="F19" s="21"/>
      <c r="G19" s="21"/>
      <c r="H19" s="21"/>
      <c r="I19" s="23" t="s">
        <v>26</v>
      </c>
      <c r="J19" s="23" t="s">
        <v>19</v>
      </c>
      <c r="K19" s="23" t="s">
        <v>20</v>
      </c>
      <c r="L19" s="1"/>
      <c r="M19" s="1"/>
      <c r="N19" s="1"/>
      <c r="O19" s="1"/>
      <c r="P19" s="1"/>
      <c r="Q19" s="1"/>
    </row>
    <row r="20" spans="1:17">
      <c r="A20" s="3" t="s">
        <v>27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+2!I34</f>
        <v>0</v>
      </c>
      <c r="K20" s="26" t="s">
        <v>22</v>
      </c>
      <c r="L20" s="1"/>
      <c r="M20" s="1"/>
      <c r="N20" s="30" t="s">
        <v>28</v>
      </c>
      <c r="O20" s="1"/>
      <c r="P20" s="1"/>
      <c r="Q20" s="1"/>
    </row>
    <row r="21" spans="1:17">
      <c r="A21" s="3" t="s">
        <v>29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+2!I35</f>
        <v>2634.24</v>
      </c>
      <c r="K21" s="26" t="s">
        <v>22</v>
      </c>
      <c r="L21" s="1"/>
      <c r="M21" s="1"/>
      <c r="N21" s="31">
        <f>J31/I11</f>
        <v>300</v>
      </c>
      <c r="O21" s="1"/>
      <c r="P21" s="1"/>
      <c r="Q21" s="1"/>
    </row>
    <row r="22" spans="1:17">
      <c r="A22" s="3" t="s">
        <v>30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+2!I36</f>
        <v>329.28</v>
      </c>
      <c r="K22" s="26" t="s">
        <v>22</v>
      </c>
      <c r="L22" s="1"/>
      <c r="M22" s="1"/>
      <c r="N22" s="1"/>
      <c r="O22" s="1"/>
      <c r="P22" s="1"/>
      <c r="Q22" s="1"/>
    </row>
    <row r="23" spans="1:17">
      <c r="A23" s="18" t="s">
        <v>31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+2!I31</f>
        <v>0</v>
      </c>
      <c r="K23" s="28" t="s">
        <v>22</v>
      </c>
      <c r="L23" s="1"/>
      <c r="M23" s="1"/>
      <c r="N23" s="1"/>
      <c r="O23" s="1"/>
      <c r="P23" s="1"/>
      <c r="Q23" s="1"/>
    </row>
    <row r="24" spans="1:17">
      <c r="A24" s="7" t="s">
        <v>32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2963.52</v>
      </c>
      <c r="K24" s="26" t="s">
        <v>22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33</v>
      </c>
      <c r="B26" s="18"/>
      <c r="C26" s="18"/>
      <c r="D26" s="18"/>
      <c r="E26" s="18"/>
      <c r="F26" s="18"/>
      <c r="G26" s="18"/>
      <c r="H26" s="18"/>
      <c r="I26" s="36" t="s">
        <v>34</v>
      </c>
      <c r="J26" s="27">
        <f>+2!I37</f>
        <v>679.9632</v>
      </c>
      <c r="K26" s="28" t="s">
        <v>22</v>
      </c>
      <c r="L26" s="1"/>
      <c r="M26" s="1"/>
      <c r="N26" s="1"/>
      <c r="O26" s="1"/>
      <c r="P26" s="1"/>
      <c r="Q26" s="1"/>
    </row>
    <row r="27" spans="1:17">
      <c r="A27" s="7" t="s">
        <v>35</v>
      </c>
      <c r="B27" s="3"/>
      <c r="C27" s="3"/>
      <c r="D27" s="3"/>
      <c r="E27" s="3"/>
      <c r="F27" s="3"/>
      <c r="G27" s="3"/>
      <c r="H27" s="3"/>
      <c r="I27" s="1"/>
      <c r="J27" s="25">
        <f>J24+J26</f>
        <v>3643.4832</v>
      </c>
      <c r="K27" s="26" t="s">
        <v>22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75">
      <c r="A29" s="149" t="s">
        <v>36</v>
      </c>
      <c r="B29" s="149"/>
      <c r="C29" s="149"/>
      <c r="D29" s="149"/>
      <c r="E29" s="149"/>
      <c r="F29" s="37"/>
      <c r="G29" s="37"/>
      <c r="H29" s="38"/>
      <c r="I29" s="38"/>
      <c r="J29" s="38" t="s">
        <v>19</v>
      </c>
      <c r="K29" s="38" t="s">
        <v>20</v>
      </c>
      <c r="L29" s="1"/>
      <c r="M29" s="1"/>
      <c r="N29" s="1"/>
      <c r="O29" s="1"/>
      <c r="P29" s="1"/>
      <c r="Q29" s="1"/>
    </row>
    <row r="30" spans="1:17">
      <c r="A30" s="3" t="s">
        <v>37</v>
      </c>
      <c r="B30" s="3"/>
      <c r="C30" s="3"/>
      <c r="D30" s="3"/>
      <c r="E30" s="3"/>
      <c r="F30" s="3"/>
      <c r="G30" s="3"/>
      <c r="H30" s="25"/>
      <c r="I30" s="25"/>
      <c r="J30" s="25">
        <f>J14</f>
        <v>15400</v>
      </c>
      <c r="K30" s="26" t="s">
        <v>22</v>
      </c>
      <c r="L30" s="1"/>
      <c r="M30" s="1"/>
      <c r="N30" s="1"/>
      <c r="O30" s="1"/>
      <c r="P30" s="1"/>
      <c r="Q30" s="1"/>
    </row>
    <row r="31" spans="1:17">
      <c r="A31" s="3" t="s">
        <v>38</v>
      </c>
      <c r="B31" s="3"/>
      <c r="C31" s="3"/>
      <c r="D31" s="3"/>
      <c r="E31" s="3"/>
      <c r="F31" s="3"/>
      <c r="G31" s="3"/>
      <c r="H31" s="25"/>
      <c r="I31" s="25"/>
      <c r="J31" s="25">
        <f>I11*(300.00)</f>
        <v>1440</v>
      </c>
      <c r="K31" s="26" t="s">
        <v>22</v>
      </c>
      <c r="L31" s="30" t="s">
        <v>19</v>
      </c>
      <c r="M31" s="1"/>
      <c r="N31" s="1"/>
      <c r="O31" s="1"/>
      <c r="P31" s="1"/>
      <c r="Q31" s="1"/>
    </row>
    <row r="32" spans="1:17">
      <c r="A32" s="18" t="s">
        <v>39</v>
      </c>
      <c r="B32" s="18"/>
      <c r="C32" s="18"/>
      <c r="D32" s="18"/>
      <c r="E32" s="18"/>
      <c r="F32" s="18"/>
      <c r="G32" s="18"/>
      <c r="H32" s="27"/>
      <c r="I32" s="27"/>
      <c r="J32" s="27">
        <f>J27</f>
        <v>3643.4832</v>
      </c>
      <c r="K32" s="28" t="s">
        <v>22</v>
      </c>
      <c r="L32" s="1"/>
      <c r="M32" s="1"/>
      <c r="N32" s="34"/>
      <c r="O32" s="1"/>
      <c r="P32" s="1"/>
      <c r="Q32" s="1"/>
    </row>
    <row r="33" spans="1:17">
      <c r="A33" s="7" t="s">
        <v>40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20483.4832</v>
      </c>
      <c r="K33" s="26" t="s">
        <v>22</v>
      </c>
      <c r="L33" s="1"/>
      <c r="M33" s="124" t="s">
        <v>41</v>
      </c>
      <c r="N33" s="124"/>
      <c r="O33" s="124"/>
      <c r="P33" s="124"/>
      <c r="Q33" s="124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5"/>
      <c r="N34" s="125"/>
      <c r="O34" s="125"/>
      <c r="P34" s="125"/>
      <c r="Q34" s="125"/>
    </row>
    <row r="35" spans="1:17">
      <c r="A35" s="126" t="s">
        <v>42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8"/>
      <c r="L35" s="1"/>
      <c r="M35" s="129" t="s">
        <v>43</v>
      </c>
      <c r="N35" s="131" t="s">
        <v>44</v>
      </c>
      <c r="O35" s="133" t="s">
        <v>45</v>
      </c>
      <c r="P35" s="135" t="s">
        <v>46</v>
      </c>
      <c r="Q35" s="137" t="s">
        <v>47</v>
      </c>
    </row>
    <row r="36" spans="1:17">
      <c r="A36" s="39" t="s">
        <v>43</v>
      </c>
      <c r="B36" s="139" t="s">
        <v>44</v>
      </c>
      <c r="C36" s="140"/>
      <c r="D36" s="141"/>
      <c r="E36" s="42" t="s">
        <v>48</v>
      </c>
      <c r="F36" s="139" t="s">
        <v>49</v>
      </c>
      <c r="G36" s="141"/>
      <c r="H36" s="43" t="s">
        <v>50</v>
      </c>
      <c r="I36" s="41" t="s">
        <v>35</v>
      </c>
      <c r="J36" s="142" t="s">
        <v>51</v>
      </c>
      <c r="K36" s="142"/>
      <c r="L36" s="1"/>
      <c r="M36" s="130"/>
      <c r="N36" s="132"/>
      <c r="O36" s="134"/>
      <c r="P36" s="136"/>
      <c r="Q36" s="138"/>
    </row>
    <row r="37" spans="1:17">
      <c r="A37" s="39">
        <v>1</v>
      </c>
      <c r="B37" s="40" t="str">
        <f>+'2'!$C$11</f>
        <v>Producto 1</v>
      </c>
      <c r="C37" s="140"/>
      <c r="D37" s="141"/>
      <c r="E37" s="42">
        <f>+'2'!$C$52</f>
        <v>100</v>
      </c>
      <c r="F37" s="44">
        <f>+'2'!$C$15</f>
        <v>31</v>
      </c>
      <c r="G37" s="143"/>
      <c r="H37" s="45">
        <f>+'2'!$C$53</f>
        <v>1.1594805194805</v>
      </c>
      <c r="I37" s="45">
        <f>+E37*H37</f>
        <v>115.94805194805</v>
      </c>
      <c r="J37" s="142">
        <f>H37*3.8</f>
        <v>4.406025974026</v>
      </c>
      <c r="K37" s="142"/>
      <c r="L37" s="1"/>
      <c r="M37" s="39">
        <v>1</v>
      </c>
      <c r="N37" s="40" t="str">
        <f>+B37</f>
        <v>Producto 1</v>
      </c>
      <c r="O37" s="44">
        <f>+F37</f>
        <v>31</v>
      </c>
      <c r="P37" s="45">
        <f>+H37</f>
        <v>1.1594805194805</v>
      </c>
      <c r="Q37" s="46">
        <f>P37*3.8</f>
        <v>4.406025974026</v>
      </c>
    </row>
    <row r="38" spans="1:17" customHeight="1" ht="15.75">
      <c r="A38" s="47" t="s">
        <v>35</v>
      </c>
      <c r="B38" s="34"/>
      <c r="C38" s="34"/>
      <c r="D38" s="34"/>
      <c r="E38" s="48">
        <f>+SUM(E37:E37)</f>
        <v>100</v>
      </c>
      <c r="F38" s="34"/>
      <c r="G38" s="34"/>
      <c r="H38" s="1"/>
      <c r="I38" s="49">
        <f>+SUM(I37:I37)</f>
        <v>115.94805194805</v>
      </c>
      <c r="J38" s="50"/>
      <c r="K38" s="51"/>
      <c r="L38" s="34"/>
      <c r="M38" s="1"/>
      <c r="N38" s="1"/>
      <c r="O38" s="1"/>
      <c r="P38" s="1"/>
      <c r="Q38" s="1"/>
    </row>
    <row r="39" spans="1:17" customHeight="1" ht="15.75">
      <c r="A39" s="47"/>
      <c r="B39" s="34"/>
      <c r="C39" s="34"/>
      <c r="D39" s="34"/>
      <c r="E39" s="48"/>
      <c r="F39" s="34"/>
      <c r="G39" s="34"/>
      <c r="H39" s="1"/>
      <c r="I39" s="52"/>
      <c r="J39" s="50"/>
      <c r="K39" s="51"/>
      <c r="L39" s="1"/>
      <c r="M39" s="144" t="s">
        <v>52</v>
      </c>
      <c r="N39" s="144"/>
      <c r="O39" s="144"/>
      <c r="P39" s="145" t="s">
        <v>53</v>
      </c>
      <c r="Q39" s="146"/>
    </row>
    <row r="40" spans="1:17" customHeight="1" ht="18.75">
      <c r="A40" s="53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44"/>
      <c r="N40" s="144"/>
      <c r="O40" s="144"/>
      <c r="P40" s="147"/>
      <c r="Q40" s="148"/>
    </row>
    <row r="41" spans="1:17" customHeight="1" ht="21">
      <c r="A41" s="54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16" t="s">
        <v>56</v>
      </c>
      <c r="N41" s="117"/>
      <c r="O41" s="55">
        <f>+J31</f>
        <v>1440</v>
      </c>
      <c r="P41" s="56" t="s">
        <v>57</v>
      </c>
      <c r="Q41" s="1"/>
    </row>
    <row r="42" spans="1:17" customHeight="1" ht="21">
      <c r="A42" s="54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16" t="s">
        <v>59</v>
      </c>
      <c r="N42" s="117"/>
      <c r="O42" s="55">
        <f>+J32</f>
        <v>3643.4832</v>
      </c>
      <c r="P42" s="56" t="s">
        <v>60</v>
      </c>
      <c r="Q42" s="1"/>
    </row>
    <row r="43" spans="1:17" customHeight="1" ht="18.75">
      <c r="A43" s="54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.75">
      <c r="A44" s="54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18" t="s">
        <v>63</v>
      </c>
      <c r="N44" s="118"/>
      <c r="O44" s="119">
        <f>+O41+O42+J14</f>
        <v>20483.4832</v>
      </c>
      <c r="P44" s="121" t="s">
        <v>64</v>
      </c>
      <c r="Q44" s="122"/>
    </row>
    <row r="45" spans="1:17" customHeight="1" ht="18.75">
      <c r="A45" s="54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18"/>
      <c r="N45" s="118"/>
      <c r="O45" s="120"/>
      <c r="P45" s="121"/>
      <c r="Q45" s="122"/>
    </row>
    <row r="46" spans="1:17" customHeight="1" ht="18.75">
      <c r="A46" s="54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.75">
      <c r="A47" s="54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.75">
      <c r="A48" s="54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.75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.75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23" t="s">
        <v>69</v>
      </c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7" t="s">
        <v>70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7" t="s">
        <v>71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72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7" t="s">
        <v>73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7" t="s">
        <v>74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75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7" t="s">
        <v>76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7" t="s">
        <v>77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7" t="s">
        <v>78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7" t="s">
        <v>79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7" t="s">
        <v>80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7" t="s">
        <v>81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7" t="s">
        <v>82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7" t="s">
        <v>83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7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8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7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9" t="s">
        <v>87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7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89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7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7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7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7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7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7" t="s">
        <v>95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7" t="s">
        <v>96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60" t="s">
        <v>97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60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60" t="s">
        <v>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6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75">
      <c r="A101" s="1"/>
      <c r="B101" s="6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75">
      <c r="A102" s="1"/>
      <c r="B102" s="6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7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M42:N42"/>
    <mergeCell ref="M44:N45"/>
    <mergeCell ref="O44:O45"/>
    <mergeCell ref="P44:Q45"/>
    <mergeCell ref="A56:K5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54"/>
  <sheetViews>
    <sheetView tabSelected="1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7109375" customWidth="true" style="0"/>
    <col min="2" max="2" width="16.5703125" customWidth="true" style="0"/>
    <col min="3" max="3" width="29.5703125" customWidth="true" style="0"/>
    <col min="9" max="9" width="18.7109375" customWidth="true" style="0"/>
  </cols>
  <sheetData>
    <row r="1" spans="1:23" customHeight="1" ht="15.75">
      <c r="A1" s="1"/>
      <c r="B1" s="161" t="s">
        <v>100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  <c r="R1" s="1"/>
      <c r="S1" s="1"/>
      <c r="T1" s="1"/>
      <c r="U1" s="1"/>
      <c r="W1"/>
    </row>
    <row r="2" spans="1:23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1"/>
      <c r="S2" s="1"/>
      <c r="T2" s="1"/>
      <c r="U2" s="1"/>
      <c r="W2"/>
    </row>
    <row r="3" spans="1:23">
      <c r="A3" s="1"/>
      <c r="B3" s="48"/>
      <c r="C3" s="48"/>
      <c r="D3" s="48"/>
      <c r="E3" s="48"/>
      <c r="F3" s="48"/>
      <c r="G3" s="48"/>
      <c r="H3" s="48"/>
      <c r="I3" s="63" t="s">
        <v>130</v>
      </c>
      <c r="J3" s="48"/>
      <c r="K3" s="48"/>
      <c r="L3" s="48"/>
      <c r="M3" s="48"/>
      <c r="N3" s="48"/>
      <c r="O3" s="48"/>
      <c r="P3" s="48"/>
      <c r="Q3" s="48"/>
      <c r="R3" s="1"/>
      <c r="S3" s="1"/>
      <c r="T3" s="1"/>
      <c r="U3" s="1"/>
      <c r="W3"/>
    </row>
    <row r="4" spans="1:23">
      <c r="A4" s="1"/>
      <c r="B4" s="64" t="s">
        <v>101</v>
      </c>
      <c r="C4" s="65">
        <v>1</v>
      </c>
      <c r="D4" s="65"/>
      <c r="E4" s="65">
        <v>2</v>
      </c>
      <c r="F4" s="65"/>
      <c r="G4" s="65">
        <v>3</v>
      </c>
      <c r="H4" s="65">
        <v>4</v>
      </c>
      <c r="I4" s="63">
        <f>COUNT(C4:C4)</f>
        <v>1</v>
      </c>
      <c r="J4" s="48"/>
      <c r="K4" s="48"/>
      <c r="L4" s="48"/>
      <c r="M4" s="48"/>
      <c r="N4" s="48"/>
      <c r="O4" s="48"/>
      <c r="P4" s="48"/>
      <c r="Q4" s="48"/>
      <c r="R4" s="1"/>
      <c r="S4" s="1"/>
      <c r="T4" s="1"/>
      <c r="U4" s="1"/>
      <c r="W4"/>
    </row>
    <row r="5" spans="1:23">
      <c r="A5" s="1"/>
      <c r="B5" s="64" t="s">
        <v>5</v>
      </c>
      <c r="C5" s="66">
        <v>10</v>
      </c>
      <c r="D5" s="66"/>
      <c r="E5" s="66">
        <v>10</v>
      </c>
      <c r="F5" s="66"/>
      <c r="G5" s="66">
        <v>10</v>
      </c>
      <c r="H5" s="66">
        <v>10</v>
      </c>
      <c r="I5" s="63">
        <f>SUM(C5:C5)</f>
        <v>10</v>
      </c>
      <c r="J5" s="34"/>
      <c r="K5" s="34"/>
      <c r="L5" s="34"/>
      <c r="M5" s="34"/>
      <c r="N5" s="34"/>
      <c r="O5" s="34"/>
      <c r="P5" s="34"/>
      <c r="Q5" s="34"/>
      <c r="R5" s="1"/>
      <c r="S5" s="1"/>
      <c r="T5" s="1"/>
      <c r="U5" s="1"/>
      <c r="W5"/>
    </row>
    <row r="6" spans="1:23">
      <c r="A6" s="1"/>
      <c r="B6" s="64" t="s">
        <v>102</v>
      </c>
      <c r="C6" s="67">
        <v>100</v>
      </c>
      <c r="D6" s="67"/>
      <c r="E6" s="67">
        <v>100</v>
      </c>
      <c r="F6" s="67"/>
      <c r="G6" s="67">
        <v>100</v>
      </c>
      <c r="H6" s="67">
        <v>100</v>
      </c>
      <c r="I6" s="63">
        <f>SUM(C6:C6)</f>
        <v>100</v>
      </c>
      <c r="J6" s="34"/>
      <c r="K6" s="34"/>
      <c r="L6" s="34"/>
      <c r="M6" s="34"/>
      <c r="N6" s="34"/>
      <c r="O6" s="34"/>
      <c r="P6" s="34"/>
      <c r="Q6" s="34"/>
      <c r="R6" s="1"/>
      <c r="S6" s="1"/>
      <c r="T6" s="1"/>
      <c r="U6" s="1"/>
      <c r="W6"/>
    </row>
    <row r="7" spans="1:23">
      <c r="A7" s="1"/>
      <c r="B7" s="68" t="s">
        <v>13</v>
      </c>
      <c r="C7" s="69"/>
      <c r="D7" s="69"/>
      <c r="E7" s="69"/>
      <c r="F7" s="69"/>
      <c r="G7" s="69"/>
      <c r="H7" s="69"/>
      <c r="I7" s="34"/>
      <c r="J7" s="34"/>
      <c r="K7" s="34"/>
      <c r="L7" s="34"/>
      <c r="M7" s="34"/>
      <c r="N7" s="34"/>
      <c r="O7" s="34"/>
      <c r="P7" s="34"/>
      <c r="Q7" s="34"/>
      <c r="R7" s="1"/>
      <c r="S7" s="1"/>
      <c r="T7" s="1"/>
      <c r="U7" s="1"/>
      <c r="W7"/>
    </row>
    <row r="8" spans="1:23">
      <c r="A8" s="1"/>
      <c r="B8" s="64" t="s">
        <v>103</v>
      </c>
      <c r="C8" s="70">
        <v>1.2</v>
      </c>
      <c r="D8" s="70"/>
      <c r="E8" s="70">
        <v>1.2</v>
      </c>
      <c r="F8" s="70"/>
      <c r="G8" s="70">
        <v>1.2</v>
      </c>
      <c r="H8" s="70">
        <v>1.2</v>
      </c>
      <c r="I8" s="63">
        <f>SUM(C8:H8)</f>
        <v>4.8</v>
      </c>
      <c r="J8" s="34"/>
      <c r="K8" s="34"/>
      <c r="L8" s="34"/>
      <c r="M8" s="34"/>
      <c r="N8" s="34"/>
      <c r="O8" s="34"/>
      <c r="P8" s="34"/>
      <c r="Q8" s="34"/>
      <c r="R8" s="1"/>
      <c r="S8" s="1"/>
      <c r="T8" s="1"/>
      <c r="U8" s="1"/>
      <c r="W8"/>
    </row>
    <row r="9" spans="1:23">
      <c r="A9" s="1"/>
      <c r="B9" s="71"/>
      <c r="C9" s="34"/>
      <c r="D9" s="34"/>
      <c r="E9" s="34"/>
      <c r="F9" s="34"/>
      <c r="G9" s="34"/>
      <c r="H9" s="34"/>
      <c r="I9" s="72"/>
      <c r="J9" s="34"/>
      <c r="K9" s="34"/>
      <c r="L9" s="34"/>
      <c r="M9" s="34"/>
      <c r="N9" s="34"/>
      <c r="O9" s="34"/>
      <c r="P9" s="34"/>
      <c r="Q9" s="34"/>
      <c r="R9" s="1"/>
      <c r="S9" s="1"/>
      <c r="T9" s="1"/>
      <c r="U9" s="1"/>
      <c r="W9"/>
    </row>
    <row r="10" spans="1:23">
      <c r="A10" s="1"/>
      <c r="B10" s="1"/>
      <c r="C10" s="73">
        <v>1</v>
      </c>
      <c r="D10" s="73"/>
      <c r="E10" s="73">
        <v>2</v>
      </c>
      <c r="F10" s="73"/>
      <c r="G10" s="73">
        <v>3</v>
      </c>
      <c r="H10" s="73">
        <v>4</v>
      </c>
      <c r="I10" s="34"/>
      <c r="J10" s="34"/>
      <c r="K10" s="34"/>
      <c r="L10" s="34"/>
      <c r="M10" s="34"/>
      <c r="N10" s="34"/>
      <c r="O10" s="34"/>
      <c r="P10" s="34"/>
      <c r="Q10" s="34"/>
      <c r="R10" s="1"/>
      <c r="S10" s="1"/>
      <c r="T10" s="1"/>
      <c r="U10" s="1"/>
      <c r="W10"/>
    </row>
    <row r="11" spans="1:23">
      <c r="A11" s="1"/>
      <c r="B11" s="74" t="s">
        <v>104</v>
      </c>
      <c r="C11" s="74" t="s">
        <v>105</v>
      </c>
      <c r="D11" s="74" t="s">
        <v>131</v>
      </c>
      <c r="E11" s="74" t="s">
        <v>132</v>
      </c>
      <c r="F11" s="74" t="s">
        <v>133</v>
      </c>
      <c r="G11" s="74" t="s">
        <v>134</v>
      </c>
      <c r="H11" s="74" t="s">
        <v>135</v>
      </c>
      <c r="I11" s="74" t="s">
        <v>35</v>
      </c>
      <c r="J11" s="34"/>
      <c r="K11" s="34"/>
      <c r="L11" s="34"/>
      <c r="M11" s="34"/>
      <c r="N11" s="34"/>
      <c r="O11" s="34"/>
      <c r="P11" s="34"/>
      <c r="Q11" s="34"/>
      <c r="R11" s="1"/>
      <c r="S11" s="1"/>
      <c r="T11" s="1"/>
      <c r="U11" s="1"/>
      <c r="W11"/>
    </row>
    <row r="12" spans="1:23">
      <c r="A12" s="1"/>
      <c r="B12" s="43" t="s">
        <v>106</v>
      </c>
      <c r="C12" s="42"/>
      <c r="D12" s="42"/>
      <c r="E12" s="42"/>
      <c r="F12" s="42"/>
      <c r="G12" s="42"/>
      <c r="H12" s="42"/>
      <c r="I12" s="75">
        <f>SUM(C12:C12)</f>
        <v>0</v>
      </c>
      <c r="J12" s="34"/>
      <c r="K12" s="34"/>
      <c r="L12" s="34"/>
      <c r="M12" s="34"/>
      <c r="N12" s="34"/>
      <c r="O12" s="34"/>
      <c r="P12" s="34"/>
      <c r="Q12" s="34"/>
      <c r="R12" s="1"/>
      <c r="S12" s="1"/>
      <c r="T12" s="1"/>
      <c r="U12" s="1"/>
      <c r="W12"/>
    </row>
    <row r="13" spans="1:23">
      <c r="A13" s="1"/>
      <c r="B13" s="43" t="s">
        <v>102</v>
      </c>
      <c r="C13" s="76"/>
      <c r="D13" s="76"/>
      <c r="E13" s="76"/>
      <c r="F13" s="76"/>
      <c r="G13" s="76"/>
      <c r="H13" s="76"/>
      <c r="I13" s="77">
        <f>SUM(C13:C13)</f>
        <v>0</v>
      </c>
      <c r="J13" s="34"/>
      <c r="K13" s="34"/>
      <c r="L13" s="34"/>
      <c r="M13" s="34"/>
      <c r="N13" s="34"/>
      <c r="O13" s="34"/>
      <c r="P13" s="34"/>
      <c r="Q13" s="34"/>
      <c r="R13" s="1"/>
      <c r="S13" s="1"/>
      <c r="T13" s="1"/>
      <c r="U13" s="1"/>
      <c r="W13"/>
    </row>
    <row r="14" spans="1:23">
      <c r="A14" s="1"/>
      <c r="B14" s="43" t="s">
        <v>107</v>
      </c>
      <c r="C14" s="78"/>
      <c r="D14" s="78"/>
      <c r="E14" s="78"/>
      <c r="F14" s="78"/>
      <c r="G14" s="78"/>
      <c r="H14" s="78"/>
      <c r="I14" s="79">
        <f>SUM(C14:C14)</f>
        <v>0</v>
      </c>
      <c r="J14" s="1"/>
      <c r="K14" s="34"/>
      <c r="L14" s="34"/>
      <c r="M14" s="1"/>
      <c r="N14" s="1"/>
      <c r="O14" s="1"/>
      <c r="P14" s="1"/>
      <c r="Q14" s="1"/>
      <c r="R14" s="1"/>
      <c r="S14" s="1"/>
      <c r="T14" s="1"/>
      <c r="U14" s="1"/>
      <c r="W14"/>
    </row>
    <row r="15" spans="1:23">
      <c r="A15" s="1"/>
      <c r="B15" s="80" t="s">
        <v>108</v>
      </c>
      <c r="C15" s="81">
        <v>31</v>
      </c>
      <c r="D15" s="81">
        <v>10</v>
      </c>
      <c r="E15" s="81">
        <v>15</v>
      </c>
      <c r="F15" s="81">
        <v>10</v>
      </c>
      <c r="G15" s="81">
        <v>78</v>
      </c>
      <c r="H15" s="81">
        <v>10</v>
      </c>
      <c r="I15" s="1"/>
      <c r="J15" s="82"/>
      <c r="K15" s="34"/>
      <c r="L15" s="34"/>
      <c r="M15" s="82"/>
      <c r="N15" s="82"/>
      <c r="O15" s="82"/>
      <c r="P15" s="82"/>
      <c r="Q15" s="34"/>
      <c r="R15" s="82"/>
      <c r="S15" s="82"/>
      <c r="T15" s="82"/>
      <c r="U15" s="82"/>
      <c r="W15"/>
    </row>
    <row r="16" spans="1:23">
      <c r="A16" s="1"/>
      <c r="B16" s="83" t="s">
        <v>109</v>
      </c>
      <c r="C16" s="84">
        <v>0</v>
      </c>
      <c r="D16" s="84">
        <v>0</v>
      </c>
      <c r="E16" s="84">
        <v>0</v>
      </c>
      <c r="F16" s="84">
        <v>0</v>
      </c>
      <c r="G16" s="84">
        <v>79</v>
      </c>
      <c r="H16" s="84">
        <v>0</v>
      </c>
      <c r="I16" s="1"/>
      <c r="J16" s="82"/>
      <c r="K16" s="34"/>
      <c r="L16" s="34" t="str">
        <f>'1'!E11</f>
        <v>INACTIVO</v>
      </c>
      <c r="M16" s="82"/>
      <c r="N16" s="82"/>
      <c r="O16" s="82"/>
      <c r="P16" s="82"/>
      <c r="Q16" s="85" t="s">
        <v>28</v>
      </c>
      <c r="R16" s="85" t="s">
        <v>28</v>
      </c>
      <c r="S16" s="86">
        <v>0.6</v>
      </c>
      <c r="T16" s="86">
        <v>0.4</v>
      </c>
      <c r="U16" s="82"/>
      <c r="W16"/>
    </row>
    <row r="17" spans="1:23">
      <c r="A17" s="1"/>
      <c r="B17" s="87" t="s">
        <v>48</v>
      </c>
      <c r="C17" s="42">
        <v>100</v>
      </c>
      <c r="D17" s="42">
        <v>100</v>
      </c>
      <c r="E17" s="42">
        <v>100</v>
      </c>
      <c r="F17" s="42">
        <v>100</v>
      </c>
      <c r="G17" s="42">
        <v>100</v>
      </c>
      <c r="H17" s="42">
        <v>100</v>
      </c>
      <c r="I17" s="75">
        <f>SUM(C17:H17)</f>
        <v>600</v>
      </c>
      <c r="J17" s="1"/>
      <c r="K17" s="34"/>
      <c r="L17" s="1"/>
      <c r="M17" s="1"/>
      <c r="N17" s="1"/>
      <c r="O17" s="1"/>
      <c r="P17" s="42">
        <f>'1'!R10</f>
        <v>0</v>
      </c>
      <c r="Q17" s="88">
        <f>'1'!S10</f>
        <v>0</v>
      </c>
      <c r="R17" s="89">
        <f>'1'!T10</f>
        <v>0</v>
      </c>
      <c r="S17" s="82">
        <f>$S$16*Q17</f>
        <v>0</v>
      </c>
      <c r="T17" s="1"/>
      <c r="U17" s="1"/>
      <c r="W17"/>
    </row>
    <row r="18" spans="1:23">
      <c r="A18" s="1"/>
      <c r="B18" s="90" t="s">
        <v>110</v>
      </c>
      <c r="C18" s="91">
        <f>C15*C17</f>
        <v>3100</v>
      </c>
      <c r="D18" s="91">
        <f>D15*D17</f>
        <v>1000</v>
      </c>
      <c r="E18" s="91">
        <f>E15*E17</f>
        <v>1500</v>
      </c>
      <c r="F18" s="91">
        <f>F15*F17</f>
        <v>1000</v>
      </c>
      <c r="G18" s="91">
        <f>G15*G17</f>
        <v>7800</v>
      </c>
      <c r="H18" s="91">
        <f>H15*H17</f>
        <v>1000</v>
      </c>
      <c r="I18" s="91">
        <f>SUM(C18:H18)</f>
        <v>15400</v>
      </c>
      <c r="J18" s="1"/>
      <c r="K18" s="34"/>
      <c r="L18" s="34"/>
      <c r="M18" s="34"/>
      <c r="N18" s="34"/>
      <c r="O18" s="1"/>
      <c r="P18" s="42">
        <f>'1'!R11</f>
        <v>0</v>
      </c>
      <c r="Q18" s="88">
        <f>'1'!S11</f>
        <v>0</v>
      </c>
      <c r="R18" s="89">
        <f>'1'!T11</f>
        <v>0</v>
      </c>
      <c r="S18" s="82">
        <f>$S$16*Q18</f>
        <v>0</v>
      </c>
      <c r="T18" s="1"/>
      <c r="U18" s="1"/>
      <c r="W18"/>
    </row>
    <row r="19" spans="1:23">
      <c r="A19" s="1"/>
      <c r="B19" s="92" t="s">
        <v>110</v>
      </c>
      <c r="C19" s="93">
        <f>C16*C17</f>
        <v>0</v>
      </c>
      <c r="D19" s="93">
        <f>D16*D17</f>
        <v>0</v>
      </c>
      <c r="E19" s="93">
        <f>E16*E17</f>
        <v>0</v>
      </c>
      <c r="F19" s="93">
        <f>F16*F17</f>
        <v>0</v>
      </c>
      <c r="G19" s="93">
        <f>G16*G17</f>
        <v>7900</v>
      </c>
      <c r="H19" s="93">
        <f>H16*H17</f>
        <v>0</v>
      </c>
      <c r="I19" s="93">
        <f>SUM(C19:H19)</f>
        <v>7900</v>
      </c>
      <c r="J19" s="1"/>
      <c r="K19" s="34"/>
      <c r="L19" s="34"/>
      <c r="M19" s="34"/>
      <c r="N19" s="34"/>
      <c r="O19" s="1"/>
      <c r="P19" s="42">
        <f>'1'!R12</f>
        <v>0</v>
      </c>
      <c r="Q19" s="88">
        <f>'1'!S12</f>
        <v>0</v>
      </c>
      <c r="R19" s="89">
        <f>'1'!T12</f>
        <v>0</v>
      </c>
      <c r="S19" s="82">
        <f>$S$16*Q19</f>
        <v>0</v>
      </c>
      <c r="T19" s="1"/>
      <c r="U19" s="1"/>
      <c r="W19"/>
    </row>
    <row r="20" spans="1:23">
      <c r="A20" s="1"/>
      <c r="B20" s="43" t="s">
        <v>111</v>
      </c>
      <c r="C20" s="94">
        <f>C18/I18</f>
        <v>0.2012987012987</v>
      </c>
      <c r="D20" s="94">
        <f>D18/I18</f>
        <v>0.064935064935065</v>
      </c>
      <c r="E20" s="94">
        <f>E18/I18</f>
        <v>0.097402597402597</v>
      </c>
      <c r="F20" s="94">
        <f>F18/I18</f>
        <v>0.064935064935065</v>
      </c>
      <c r="G20" s="94">
        <f>G18/I18</f>
        <v>0.50649350649351</v>
      </c>
      <c r="H20" s="94">
        <f>H18/I18</f>
        <v>0.064935064935065</v>
      </c>
      <c r="I20" s="42">
        <f>SUM(C20:H20)</f>
        <v>1</v>
      </c>
      <c r="J20" s="95"/>
      <c r="K20" s="34"/>
      <c r="L20" s="34"/>
      <c r="M20" s="34"/>
      <c r="N20" s="34"/>
      <c r="O20" s="1"/>
      <c r="P20" s="42">
        <f>'1'!R13</f>
        <v>0</v>
      </c>
      <c r="Q20" s="88">
        <f>'1'!S13</f>
        <v>0</v>
      </c>
      <c r="R20" s="89">
        <f>'1'!T13</f>
        <v>0</v>
      </c>
      <c r="S20" s="82">
        <f>$S$16*Q20</f>
        <v>0</v>
      </c>
      <c r="T20" s="1"/>
      <c r="U20" s="1"/>
      <c r="W20"/>
    </row>
    <row r="21" spans="1:23">
      <c r="A21" s="1"/>
      <c r="B21" s="87" t="s">
        <v>112</v>
      </c>
      <c r="C21" s="96">
        <f>C20*I21</f>
        <v>173.92207792208</v>
      </c>
      <c r="D21" s="96">
        <f>D20*I21</f>
        <v>56.103896103896</v>
      </c>
      <c r="E21" s="96">
        <f>E20*I21</f>
        <v>84.155844155844</v>
      </c>
      <c r="F21" s="96">
        <f>F20*I21</f>
        <v>56.103896103896</v>
      </c>
      <c r="G21" s="96">
        <f>G20*I21</f>
        <v>437.61038961039</v>
      </c>
      <c r="H21" s="96">
        <f>H20*I21</f>
        <v>56.103896103896</v>
      </c>
      <c r="I21" s="97">
        <f>300.00*0.6*(I8)</f>
        <v>864</v>
      </c>
      <c r="J21" s="86"/>
      <c r="K21" s="164"/>
      <c r="L21" s="4"/>
      <c r="M21" s="1"/>
      <c r="N21" s="1"/>
      <c r="O21" s="1"/>
      <c r="P21" s="42">
        <f>'1'!R14</f>
        <v>0</v>
      </c>
      <c r="Q21" s="88">
        <f>'1'!S14</f>
        <v>0</v>
      </c>
      <c r="R21" s="89">
        <f>'1'!T14</f>
        <v>0</v>
      </c>
      <c r="S21" s="82">
        <f>$S$16*Q21</f>
        <v>0</v>
      </c>
      <c r="T21" s="1"/>
      <c r="U21" s="1"/>
      <c r="W21"/>
    </row>
    <row r="22" spans="1:23">
      <c r="A22" s="1"/>
      <c r="B22" s="90" t="s">
        <v>113</v>
      </c>
      <c r="C22" s="91">
        <f>C18+C21</f>
        <v>3273.9220779221</v>
      </c>
      <c r="D22" s="91">
        <f>D18+D21</f>
        <v>1056.1038961039</v>
      </c>
      <c r="E22" s="91">
        <f>E18+E21</f>
        <v>1584.1558441558</v>
      </c>
      <c r="F22" s="91">
        <f>F18+F21</f>
        <v>1056.1038961039</v>
      </c>
      <c r="G22" s="91">
        <f>G18+G21</f>
        <v>8237.6103896104</v>
      </c>
      <c r="H22" s="91">
        <f>H18+H21</f>
        <v>1056.1038961039</v>
      </c>
      <c r="I22" s="91">
        <f>SUM(C22:H22)</f>
        <v>16264</v>
      </c>
      <c r="J22" s="1"/>
      <c r="K22" s="164"/>
      <c r="L22" s="4"/>
      <c r="M22" s="1"/>
      <c r="N22" s="98" t="s">
        <v>129</v>
      </c>
      <c r="O22" s="98"/>
      <c r="P22" s="85">
        <f>250*60%</f>
        <v>150</v>
      </c>
      <c r="Q22" s="85">
        <f>250*40%</f>
        <v>100</v>
      </c>
      <c r="R22" s="89"/>
      <c r="S22" s="82"/>
      <c r="T22" s="1"/>
      <c r="U22" s="1"/>
      <c r="W22"/>
    </row>
    <row r="23" spans="1:23">
      <c r="A23" s="1"/>
      <c r="B23" s="92" t="s">
        <v>114</v>
      </c>
      <c r="C23" s="93">
        <f>C19+C21</f>
        <v>173.92207792208</v>
      </c>
      <c r="D23" s="93">
        <f>D19+D21</f>
        <v>56.103896103896</v>
      </c>
      <c r="E23" s="93">
        <f>E19+E21</f>
        <v>84.155844155844</v>
      </c>
      <c r="F23" s="93">
        <f>F19+F21</f>
        <v>56.103896103896</v>
      </c>
      <c r="G23" s="93">
        <f>G19+G21</f>
        <v>8337.6103896104</v>
      </c>
      <c r="H23" s="93">
        <f>H19+H21</f>
        <v>56.103896103896</v>
      </c>
      <c r="I23" s="93">
        <f>SUM(C23:H23)</f>
        <v>8764</v>
      </c>
      <c r="J23" s="1"/>
      <c r="K23" s="34"/>
      <c r="L23" s="4"/>
      <c r="M23" s="1"/>
      <c r="N23" s="95"/>
      <c r="O23" s="1"/>
      <c r="P23" s="34"/>
      <c r="Q23" s="34"/>
      <c r="R23" s="1"/>
      <c r="S23" s="1"/>
      <c r="T23" s="1"/>
      <c r="U23" s="1"/>
      <c r="W23"/>
    </row>
    <row r="24" spans="1:23">
      <c r="A24" s="1"/>
      <c r="B24" s="87" t="s">
        <v>115</v>
      </c>
      <c r="C24" s="96">
        <f>I24*C20</f>
        <v>20.12987012987</v>
      </c>
      <c r="D24" s="96">
        <f>I24*D20</f>
        <v>6.4935064935065</v>
      </c>
      <c r="E24" s="96">
        <f>I24*E20</f>
        <v>9.7402597402597</v>
      </c>
      <c r="F24" s="96">
        <f>I24*F20</f>
        <v>6.4935064935065</v>
      </c>
      <c r="G24" s="96">
        <f>I24*G20</f>
        <v>50.649350649351</v>
      </c>
      <c r="H24" s="96">
        <f>I24*H20</f>
        <v>6.4935064935065</v>
      </c>
      <c r="I24" s="97">
        <f>IF(I18&gt;=5000,100,50)</f>
        <v>100</v>
      </c>
      <c r="J24" s="1"/>
      <c r="K24" s="34"/>
      <c r="L24" s="4"/>
      <c r="M24" s="1"/>
      <c r="N24" s="1"/>
      <c r="O24" s="1"/>
      <c r="P24" s="1"/>
      <c r="Q24" s="1"/>
      <c r="R24" s="1"/>
      <c r="S24" s="1"/>
      <c r="T24" s="1"/>
      <c r="U24" s="1"/>
      <c r="W24"/>
    </row>
    <row r="25" spans="1:23">
      <c r="A25" s="1"/>
      <c r="B25" s="90" t="s">
        <v>24</v>
      </c>
      <c r="C25" s="91">
        <f>C22+C24</f>
        <v>3294.0519480519</v>
      </c>
      <c r="D25" s="91">
        <f>D22+D24</f>
        <v>1062.5974025974</v>
      </c>
      <c r="E25" s="91">
        <f>E22+E24</f>
        <v>1593.8961038961</v>
      </c>
      <c r="F25" s="91">
        <f>F22+F24</f>
        <v>1062.5974025974</v>
      </c>
      <c r="G25" s="91">
        <f>G22+G24</f>
        <v>8288.2597402597</v>
      </c>
      <c r="H25" s="91">
        <f>H22+H24</f>
        <v>1062.5974025974</v>
      </c>
      <c r="I25" s="91">
        <f>SUM(C25:H25)</f>
        <v>16364</v>
      </c>
      <c r="J25" s="1"/>
      <c r="K25" s="34"/>
      <c r="L25" s="4"/>
      <c r="M25" s="1"/>
      <c r="N25" s="1"/>
      <c r="O25" s="1"/>
      <c r="P25" s="1"/>
      <c r="Q25" s="1"/>
      <c r="R25" s="1"/>
      <c r="S25" s="1"/>
      <c r="T25" s="1"/>
      <c r="U25" s="1"/>
      <c r="W25"/>
    </row>
    <row r="26" spans="1:23">
      <c r="A26" s="1"/>
      <c r="B26" s="92" t="s">
        <v>116</v>
      </c>
      <c r="C26" s="93">
        <f>C23+C24</f>
        <v>194.05194805195</v>
      </c>
      <c r="D26" s="93">
        <f>D23+D24</f>
        <v>62.597402597403</v>
      </c>
      <c r="E26" s="93">
        <f>E23+E24</f>
        <v>93.896103896104</v>
      </c>
      <c r="F26" s="93">
        <f>F23+F24</f>
        <v>62.597402597403</v>
      </c>
      <c r="G26" s="93">
        <f>G23+G24</f>
        <v>8388.2597402597</v>
      </c>
      <c r="H26" s="93">
        <f>H23+H24</f>
        <v>62.597402597403</v>
      </c>
      <c r="I26" s="93">
        <f>SUM(C26:H26)</f>
        <v>8864</v>
      </c>
      <c r="J26" s="34"/>
      <c r="K26" s="34"/>
      <c r="L26" s="4"/>
      <c r="M26" s="34"/>
      <c r="N26" s="34"/>
      <c r="O26" s="34"/>
      <c r="P26" s="34"/>
      <c r="Q26" s="34"/>
      <c r="R26" s="1"/>
      <c r="S26" s="1"/>
      <c r="T26" s="1"/>
      <c r="U26" s="1"/>
      <c r="W26"/>
    </row>
    <row r="27" spans="1:23">
      <c r="A27" s="1"/>
      <c r="B27" s="1"/>
      <c r="C27" s="34"/>
      <c r="D27" s="34"/>
      <c r="E27" s="34"/>
      <c r="F27" s="34"/>
      <c r="G27" s="34"/>
      <c r="H27" s="34"/>
      <c r="I27" s="34"/>
      <c r="J27" s="34"/>
      <c r="K27" s="34"/>
      <c r="L27" s="4"/>
      <c r="M27" s="34"/>
      <c r="N27" s="34"/>
      <c r="O27" s="34"/>
      <c r="P27" s="34"/>
      <c r="Q27" s="34"/>
      <c r="R27" s="1"/>
      <c r="S27" s="1"/>
      <c r="T27" s="1"/>
      <c r="U27" s="1"/>
      <c r="W27"/>
    </row>
    <row r="28" spans="1:23">
      <c r="A28" s="1"/>
      <c r="B28" s="165" t="s">
        <v>117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"/>
      <c r="S28" s="1"/>
      <c r="T28" s="1"/>
      <c r="U28" s="1"/>
      <c r="W28"/>
    </row>
    <row r="29" spans="1:23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1"/>
      <c r="S29" s="1"/>
      <c r="T29" s="1"/>
      <c r="U29" s="1"/>
      <c r="W29"/>
    </row>
    <row r="30" spans="1:23">
      <c r="A30" s="1"/>
      <c r="B30" s="1"/>
      <c r="C30" s="99">
        <f>0</f>
        <v>0</v>
      </c>
      <c r="D30" s="99">
        <f>0</f>
        <v>0</v>
      </c>
      <c r="E30" s="99">
        <f>0</f>
        <v>0</v>
      </c>
      <c r="F30" s="99">
        <f>0</f>
        <v>0</v>
      </c>
      <c r="G30" s="99">
        <f>0</f>
        <v>0</v>
      </c>
      <c r="H30" s="99">
        <f>0</f>
        <v>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1"/>
      <c r="T30" s="1"/>
      <c r="U30" s="1"/>
      <c r="W30"/>
    </row>
    <row r="31" spans="1:23">
      <c r="A31" s="1"/>
      <c r="B31" s="100" t="s">
        <v>31</v>
      </c>
      <c r="C31" s="101">
        <f>C17*C30</f>
        <v>0</v>
      </c>
      <c r="D31" s="101">
        <f>D17*D30</f>
        <v>0</v>
      </c>
      <c r="E31" s="101">
        <f>E17*E30</f>
        <v>0</v>
      </c>
      <c r="F31" s="101">
        <f>F17*F30</f>
        <v>0</v>
      </c>
      <c r="G31" s="101">
        <f>G17*G30</f>
        <v>0</v>
      </c>
      <c r="H31" s="101">
        <f>H17*H30</f>
        <v>0</v>
      </c>
      <c r="I31" s="101">
        <f>SUM(C31:H31)</f>
        <v>0</v>
      </c>
      <c r="J31" s="34"/>
      <c r="K31" s="34"/>
      <c r="L31" s="34"/>
      <c r="M31" s="34"/>
      <c r="N31" s="34"/>
      <c r="O31" s="34"/>
      <c r="P31" s="34"/>
      <c r="Q31" s="34"/>
      <c r="R31" s="34"/>
      <c r="S31" s="1"/>
      <c r="T31" s="1"/>
      <c r="U31" s="1"/>
      <c r="W31"/>
    </row>
    <row r="32" spans="1:23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1"/>
      <c r="S32" s="1"/>
      <c r="T32" s="1"/>
      <c r="U32" s="1"/>
      <c r="W32"/>
    </row>
    <row r="33" spans="1:23">
      <c r="A33" s="1"/>
      <c r="B33" s="1"/>
      <c r="C33" s="102">
        <f>0</f>
        <v>0</v>
      </c>
      <c r="D33" s="102">
        <f>0</f>
        <v>0</v>
      </c>
      <c r="E33" s="102">
        <f>0</f>
        <v>0</v>
      </c>
      <c r="F33" s="102">
        <f>0</f>
        <v>0</v>
      </c>
      <c r="G33" s="102">
        <f>0</f>
        <v>0</v>
      </c>
      <c r="H33" s="102">
        <f>0</f>
        <v>0</v>
      </c>
      <c r="I33" s="103" t="s">
        <v>35</v>
      </c>
      <c r="J33" s="1"/>
      <c r="K33" s="1"/>
      <c r="L33" s="1"/>
      <c r="M33" s="166"/>
      <c r="N33" s="166"/>
      <c r="O33" s="1"/>
      <c r="P33" s="1"/>
      <c r="Q33" s="1"/>
      <c r="R33" s="1"/>
      <c r="S33" s="1"/>
      <c r="T33" s="1"/>
      <c r="U33" s="1"/>
      <c r="W33"/>
    </row>
    <row r="34" spans="1:23">
      <c r="A34" s="1"/>
      <c r="B34" s="103" t="s">
        <v>118</v>
      </c>
      <c r="C34" s="96">
        <f>MAX(C25:C26)*C33</f>
        <v>0</v>
      </c>
      <c r="D34" s="96">
        <f>MAX(D25:D26)*D33</f>
        <v>0</v>
      </c>
      <c r="E34" s="96">
        <f>MAX(E25:E26)*E33</f>
        <v>0</v>
      </c>
      <c r="F34" s="96">
        <f>MAX(F25:F26)*F33</f>
        <v>0</v>
      </c>
      <c r="G34" s="96">
        <f>MAX(G25:G26)*G33</f>
        <v>0</v>
      </c>
      <c r="H34" s="96">
        <f>MAX(H25:H26)*H33</f>
        <v>0</v>
      </c>
      <c r="I34" s="104">
        <f>SUM(C34:H34)</f>
        <v>0</v>
      </c>
      <c r="J34" s="1"/>
      <c r="K34" s="1"/>
      <c r="L34" s="1"/>
      <c r="M34" s="166"/>
      <c r="N34" s="166"/>
      <c r="O34" s="1"/>
      <c r="P34" s="1"/>
      <c r="Q34" s="1"/>
      <c r="R34" s="1"/>
      <c r="S34" s="1"/>
      <c r="T34" s="1"/>
      <c r="U34" s="1"/>
      <c r="W34"/>
    </row>
    <row r="35" spans="1:23">
      <c r="A35" s="105"/>
      <c r="B35" s="106" t="s">
        <v>119</v>
      </c>
      <c r="C35" s="107">
        <f>(MAX(C25:C26)+C33+C34)*0.16</f>
        <v>527.04831168831</v>
      </c>
      <c r="D35" s="107">
        <f>(MAX(D25:D26)+D33+D34)*0.16</f>
        <v>170.01558441558</v>
      </c>
      <c r="E35" s="107">
        <f>(MAX(E25:E26)+E33+E34)*0.16</f>
        <v>255.02337662338</v>
      </c>
      <c r="F35" s="107">
        <f>(MAX(F25:F26)+F33+F34)*0.16</f>
        <v>170.01558441558</v>
      </c>
      <c r="G35" s="107">
        <f>(MAX(G25:G26)+G33+G34)*0.16</f>
        <v>1342.1215584416</v>
      </c>
      <c r="H35" s="107">
        <f>(MAX(H25:H26)+H33+H34)*0.16</f>
        <v>170.01558441558</v>
      </c>
      <c r="I35" s="104">
        <f>SUM(C35:H35)</f>
        <v>2634.24</v>
      </c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W35"/>
    </row>
    <row r="36" spans="1:23">
      <c r="A36" s="105"/>
      <c r="B36" s="106" t="s">
        <v>120</v>
      </c>
      <c r="C36" s="107">
        <f>(MAX(C25:C26)+C33+C34)*0.02</f>
        <v>65.881038961039</v>
      </c>
      <c r="D36" s="107">
        <f>(MAX(D25:D26)+D33+D34)*0.02</f>
        <v>21.251948051948</v>
      </c>
      <c r="E36" s="107">
        <f>(MAX(E25:E26)+E33+E34)*0.02</f>
        <v>31.877922077922</v>
      </c>
      <c r="F36" s="107">
        <f>(MAX(F25:F26)+F33+F34)*0.02</f>
        <v>21.251948051948</v>
      </c>
      <c r="G36" s="107">
        <f>(MAX(G25:G26)+G33+G34)*0.02</f>
        <v>167.76519480519</v>
      </c>
      <c r="H36" s="107">
        <f>(MAX(H25:H26)+H33+H34)*0.02</f>
        <v>21.251948051948</v>
      </c>
      <c r="I36" s="104">
        <f>SUM(C36:H36)</f>
        <v>329.28</v>
      </c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W36"/>
    </row>
    <row r="37" spans="1:23">
      <c r="A37" s="105"/>
      <c r="B37" s="106" t="s">
        <v>121</v>
      </c>
      <c r="C37" s="107">
        <f>(MAX(C25:C26)+C33+C34+C35+C36)*0.035</f>
        <v>136.04434545455</v>
      </c>
      <c r="D37" s="107">
        <f>(MAX(D25:D26)+D33+D34+D35+D36)*0.035</f>
        <v>43.885272727273</v>
      </c>
      <c r="E37" s="107">
        <f>(MAX(E25:E26)+E33+E34+E35+E36)*0.035</f>
        <v>65.827909090909</v>
      </c>
      <c r="F37" s="107">
        <f>(MAX(F25:F26)+F33+F34+F35+F36)*0.035</f>
        <v>43.885272727273</v>
      </c>
      <c r="G37" s="107">
        <f>(MAX(G25:G26)+G33+G34+G35+G36)*0.035</f>
        <v>346.43512727273</v>
      </c>
      <c r="H37" s="107">
        <f>(MAX(H25:H26)+H33+H34+H35+H36)*0.035</f>
        <v>43.885272727273</v>
      </c>
      <c r="I37" s="104">
        <f>SUM(C37:H37)</f>
        <v>679.9632</v>
      </c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W37"/>
    </row>
    <row r="38" spans="1:23">
      <c r="A38" s="1"/>
      <c r="B38" s="108" t="s">
        <v>35</v>
      </c>
      <c r="C38" s="109">
        <f>C34+C35+C36+C37</f>
        <v>728.9736961039</v>
      </c>
      <c r="D38" s="109">
        <f>D34+D35+D36+D37</f>
        <v>235.15280519481</v>
      </c>
      <c r="E38" s="109">
        <f>E34+E35+E36+E37</f>
        <v>352.72920779221</v>
      </c>
      <c r="F38" s="109">
        <f>F34+F35+F36+F37</f>
        <v>235.15280519481</v>
      </c>
      <c r="G38" s="109">
        <f>G34+G35+G36+G37</f>
        <v>1856.3218805195</v>
      </c>
      <c r="H38" s="109">
        <f>H34+H35+H36+H37</f>
        <v>235.15280519481</v>
      </c>
      <c r="I38" s="91">
        <f>SUM(C38:H38)</f>
        <v>3643.4832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W38"/>
    </row>
    <row r="39" spans="1:23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1"/>
      <c r="P39" s="82"/>
      <c r="Q39" s="1"/>
      <c r="R39" s="1"/>
      <c r="S39" s="1"/>
      <c r="T39" s="1"/>
      <c r="U39" s="1"/>
      <c r="W39"/>
    </row>
    <row r="40" spans="1:23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1"/>
      <c r="S40" s="1"/>
      <c r="T40" s="110" t="s">
        <v>128</v>
      </c>
      <c r="U40" s="110">
        <v>3.7</v>
      </c>
      <c r="W40"/>
    </row>
    <row r="41" spans="1:23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1"/>
      <c r="S41" s="1"/>
      <c r="T41" s="1"/>
      <c r="U41" s="1"/>
      <c r="W41"/>
    </row>
    <row r="42" spans="1:23">
      <c r="B42" s="167" t="s">
        <v>122</v>
      </c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</row>
    <row r="43" spans="1:23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4" spans="1:23">
      <c r="B44" s="1"/>
      <c r="C44" s="94">
        <f>(C20)</f>
        <v>0.2012987012987</v>
      </c>
      <c r="D44" s="94">
        <f>(D20)</f>
        <v>0.064935064935065</v>
      </c>
      <c r="E44" s="94">
        <f>(E20)</f>
        <v>0.097402597402597</v>
      </c>
      <c r="F44" s="94">
        <f>(F20)</f>
        <v>0.064935064935065</v>
      </c>
      <c r="G44" s="94">
        <f>(G20)</f>
        <v>0.50649350649351</v>
      </c>
      <c r="H44" s="94">
        <f>(H20)</f>
        <v>0.064935064935065</v>
      </c>
      <c r="I44" s="94">
        <f>+I20</f>
        <v>1</v>
      </c>
      <c r="J44" s="1"/>
      <c r="K44" s="1"/>
      <c r="L44" s="1"/>
      <c r="M44" s="1"/>
      <c r="N44" s="1"/>
      <c r="O44" s="1"/>
      <c r="P44" s="1"/>
      <c r="Q44" s="1"/>
      <c r="W44"/>
    </row>
    <row r="45" spans="1:23">
      <c r="B45" s="87" t="s">
        <v>123</v>
      </c>
      <c r="C45" s="109">
        <f>(I45)*(C44)</f>
        <v>115.94805194805</v>
      </c>
      <c r="D45" s="109">
        <f>(I45)*(D44)</f>
        <v>37.402597402597</v>
      </c>
      <c r="E45" s="109">
        <f>(I45)*(E44)</f>
        <v>56.103896103896</v>
      </c>
      <c r="F45" s="109">
        <f>(I45)*(F44)</f>
        <v>37.402597402597</v>
      </c>
      <c r="G45" s="109">
        <f>(I45)*(G44)</f>
        <v>291.74025974026</v>
      </c>
      <c r="H45" s="109">
        <f>(I45)*(H44)</f>
        <v>37.402597402597</v>
      </c>
      <c r="I45" s="109">
        <f>300.00*0.4*(I8)</f>
        <v>576</v>
      </c>
      <c r="J45" s="86"/>
      <c r="K45" s="1"/>
      <c r="L45" s="1"/>
      <c r="M45" s="1"/>
      <c r="N45" s="1"/>
      <c r="O45" s="1"/>
      <c r="P45" s="1"/>
      <c r="Q45" s="1"/>
      <c r="W45"/>
    </row>
    <row r="46" spans="1:23">
      <c r="B46" s="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"/>
      <c r="T46" s="1"/>
      <c r="U46" s="1"/>
      <c r="V46" s="1"/>
      <c r="W46" s="1"/>
    </row>
    <row r="47" spans="1:23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>
      <c r="B48" s="112" t="s">
        <v>124</v>
      </c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</row>
    <row r="49" spans="1:23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>
      <c r="B50" s="113" t="s">
        <v>123</v>
      </c>
      <c r="C50" s="42" t="str">
        <f>(C11)</f>
        <v>Producto 1</v>
      </c>
      <c r="D50" s="42" t="str">
        <f>(D11)</f>
        <v>Producto 1-2</v>
      </c>
      <c r="E50" s="42" t="str">
        <f>(E11)</f>
        <v>Producto 2</v>
      </c>
      <c r="F50" s="42" t="str">
        <f>(F11)</f>
        <v>Producto 2-2</v>
      </c>
      <c r="G50" s="42" t="str">
        <f>(G11)</f>
        <v>Producto 3</v>
      </c>
      <c r="H50" s="42" t="str">
        <f>(H11)</f>
        <v>Producto 4</v>
      </c>
      <c r="I50" s="42" t="str">
        <f>I11</f>
        <v>TOTAL</v>
      </c>
      <c r="J50" s="34"/>
      <c r="K50" s="1"/>
      <c r="L50" s="1"/>
      <c r="M50" s="1"/>
      <c r="N50" s="1"/>
      <c r="O50" s="1"/>
      <c r="P50" s="1"/>
      <c r="Q50" s="1"/>
      <c r="R50" s="1"/>
      <c r="W50"/>
    </row>
    <row r="51" spans="1:23">
      <c r="B51" s="87" t="s">
        <v>125</v>
      </c>
      <c r="C51" s="109">
        <f>(I45)*(C44)</f>
        <v>115.94805194805</v>
      </c>
      <c r="D51" s="109">
        <f>(I45)*(D44)</f>
        <v>37.402597402597</v>
      </c>
      <c r="E51" s="109">
        <f>(I45)*(E44)</f>
        <v>56.103896103896</v>
      </c>
      <c r="F51" s="109">
        <f>(I45)*(F44)</f>
        <v>37.402597402597</v>
      </c>
      <c r="G51" s="109">
        <f>(I45)*(G44)</f>
        <v>291.74025974026</v>
      </c>
      <c r="H51" s="109">
        <f>(I45)*(H44)</f>
        <v>37.402597402597</v>
      </c>
      <c r="I51" s="109">
        <f>I18+I31+I38+I45</f>
        <v>19619.4832</v>
      </c>
      <c r="J51" s="1"/>
      <c r="K51" s="1"/>
      <c r="L51" s="1"/>
      <c r="M51" s="1"/>
      <c r="N51" s="1"/>
      <c r="O51" s="1"/>
      <c r="P51" s="1"/>
      <c r="Q51" s="1"/>
      <c r="W51"/>
    </row>
    <row r="52" spans="1:23">
      <c r="B52" s="43" t="s">
        <v>48</v>
      </c>
      <c r="C52" s="42">
        <f>(C17)</f>
        <v>100</v>
      </c>
      <c r="D52" s="42">
        <f>(D17)</f>
        <v>100</v>
      </c>
      <c r="E52" s="42">
        <f>(E17)</f>
        <v>100</v>
      </c>
      <c r="F52" s="42">
        <f>(F17)</f>
        <v>100</v>
      </c>
      <c r="G52" s="42">
        <f>(G17)</f>
        <v>100</v>
      </c>
      <c r="H52" s="42">
        <f>(H17)</f>
        <v>100</v>
      </c>
      <c r="I52" s="42">
        <f>(I17)</f>
        <v>600</v>
      </c>
      <c r="J52" s="34"/>
      <c r="K52" s="1"/>
      <c r="L52" s="1"/>
      <c r="M52" s="1"/>
      <c r="N52" s="1"/>
      <c r="O52" s="1"/>
      <c r="P52" s="1"/>
      <c r="Q52" s="1"/>
      <c r="R52" s="1"/>
      <c r="W52"/>
    </row>
    <row r="53" spans="1:23">
      <c r="B53" s="114" t="s">
        <v>126</v>
      </c>
      <c r="C53" s="109">
        <f>(C51)/(C52)</f>
        <v>1.1594805194805</v>
      </c>
      <c r="D53" s="109">
        <f>(D51)/(D52)</f>
        <v>0.37402597402597</v>
      </c>
      <c r="E53" s="109">
        <f>(E51)/(E52)</f>
        <v>0.56103896103896</v>
      </c>
      <c r="F53" s="109">
        <f>(F51)/(F52)</f>
        <v>0.37402597402597</v>
      </c>
      <c r="G53" s="109">
        <f>(G51)/(G52)</f>
        <v>2.9174025974026</v>
      </c>
      <c r="H53" s="109">
        <f>(H51)/(H52)</f>
        <v>0.37402597402597</v>
      </c>
      <c r="I53" s="109">
        <f>(I51)/(I52)</f>
        <v>32.699138666667</v>
      </c>
      <c r="J53" s="34"/>
      <c r="K53" s="1"/>
      <c r="L53" s="1"/>
      <c r="M53" s="1"/>
      <c r="N53" s="1"/>
      <c r="O53" s="1"/>
      <c r="P53" s="1"/>
      <c r="Q53" s="1"/>
      <c r="R53" s="1"/>
      <c r="W53"/>
    </row>
    <row r="54" spans="1:23">
      <c r="B54" s="43" t="s">
        <v>127</v>
      </c>
      <c r="C54" s="115">
        <f>(C53)*3.75</f>
        <v>4.3480519480519</v>
      </c>
      <c r="D54">
        <f>(D53)*3.75</f>
        <v>1.4025974025974</v>
      </c>
      <c r="E54">
        <f>(E53)*3.75</f>
        <v>2.1038961038961</v>
      </c>
      <c r="F54">
        <f>(F53)*3.75</f>
        <v>1.4025974025974</v>
      </c>
      <c r="G54">
        <f>(G53)*3.75</f>
        <v>10.94025974026</v>
      </c>
      <c r="H54">
        <f>(H53)*3.75</f>
        <v>1.4025974025974</v>
      </c>
      <c r="I54" s="115">
        <f>(I53)*3.75</f>
        <v>122.62177</v>
      </c>
      <c r="J54" s="34"/>
      <c r="K54" s="1"/>
      <c r="L54" s="1"/>
      <c r="M54" s="1"/>
      <c r="N54" s="1"/>
      <c r="O54" s="1"/>
      <c r="P54" s="1"/>
      <c r="Q54" s="1"/>
      <c r="R54" s="1"/>
      <c r="W54"/>
    </row>
  </sheetData>
  <mergeCells>
    <mergeCell ref="B1:Q1"/>
    <mergeCell ref="K21:K22"/>
    <mergeCell ref="B28:Q28"/>
    <mergeCell ref="M33:N34"/>
    <mergeCell ref="B42:W42"/>
    <mergeCell ref="C4:D4"/>
    <mergeCell ref="C5:D5"/>
    <mergeCell ref="C6:D6"/>
    <mergeCell ref="C8:D8"/>
    <mergeCell ref="C10:D10"/>
    <mergeCell ref="E4:F4"/>
    <mergeCell ref="E5:F5"/>
    <mergeCell ref="E6:F6"/>
    <mergeCell ref="E8:F8"/>
    <mergeCell ref="E10:F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u202412824 (Torres Cuya, Francis Cristofer)</cp:lastModifiedBy>
  <dcterms:created xsi:type="dcterms:W3CDTF">2025-08-27T22:00:37+00:00</dcterms:created>
  <dcterms:modified xsi:type="dcterms:W3CDTF">2025-08-28T00:40:51+00:00</dcterms:modified>
  <dc:title/>
  <dc:description/>
  <dc:subject/>
  <cp:keywords/>
  <cp:category/>
</cp:coreProperties>
</file>