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K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<sst xmlns="http://schemas.openxmlformats.org/spreadsheetml/2006/main" uniqueCount="131">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</sst>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22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3" numFmtId="171" fillId="12" borderId="4" applyFont="1" applyNumberFormat="1" applyFill="1" applyBorder="1" applyAlignment="1">
      <alignment horizontal="center" vertical="center" textRotation="0" wrapText="false" shrinkToFit="false"/>
    </xf>
    <xf xfId="0" fontId="23" numFmtId="171" fillId="12" borderId="6" applyFont="1" applyNumberFormat="1" applyFill="1" applyBorder="1" applyAlignment="1">
      <alignment horizontal="center" vertical="center" textRotation="0" wrapText="false" shrinkToFit="false"/>
    </xf>
    <xf xfId="0" fontId="23" numFmtId="171" fillId="12" borderId="16" applyFont="1" applyNumberFormat="1" applyFill="1" applyBorder="1" applyAlignment="1">
      <alignment horizontal="center" vertical="center" textRotation="0" wrapText="true" shrinkToFit="false"/>
    </xf>
    <xf xfId="0" fontId="23" numFmtId="171" fillId="12" borderId="17" applyFont="1" applyNumberFormat="1" applyFill="1" applyBorder="1" applyAlignment="1">
      <alignment horizontal="center" vertical="center" textRotation="0" wrapText="true" shrinkToFit="false"/>
    </xf>
    <xf xfId="0" fontId="23" numFmtId="171" fillId="12" borderId="0" applyFont="1" applyNumberFormat="1" applyFill="1" applyBorder="0" applyAlignment="1">
      <alignment horizontal="center" vertical="center" textRotation="0" wrapText="true" shrinkToFit="false"/>
    </xf>
    <xf xfId="0" fontId="23" numFmtId="171" fillId="12" borderId="7" applyFont="1" applyNumberFormat="1" applyFill="1" applyBorder="1" applyAlignment="1">
      <alignment horizontal="center" vertical="center" textRotation="0" wrapText="true" shrinkToFit="false"/>
    </xf>
    <xf xfId="0" fontId="23" numFmtId="171" fillId="12" borderId="18" applyFont="1" applyNumberFormat="1" applyFill="1" applyBorder="1" applyAlignment="1">
      <alignment horizontal="center" vertical="center" textRotation="0" wrapText="true" shrinkToFit="false"/>
    </xf>
    <xf xfId="0" fontId="23" numFmtId="171" fillId="12" borderId="19" applyFont="1" applyNumberFormat="1" applyFill="1" applyBorder="1" applyAlignment="1">
      <alignment horizontal="center" vertical="center" textRotation="0" wrapText="true" shrinkToFit="false"/>
    </xf>
    <xf xfId="0" fontId="23" numFmtId="171" fillId="12" borderId="20" applyFont="1" applyNumberFormat="1" applyFill="1" applyBorder="1" applyAlignment="1">
      <alignment horizontal="center" vertical="center" textRotation="0" wrapText="true" shrinkToFit="false"/>
    </xf>
    <xf xfId="0" fontId="23" numFmtId="171" fillId="12" borderId="21" applyFont="1" applyNumberFormat="1" applyFill="1" applyBorder="1" applyAlignment="1">
      <alignment horizontal="center" vertical="center" textRotation="0" wrapText="tru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25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true" showRowColHeaders="1" topLeftCell="A40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49"/>
      <c r="G3" s="149"/>
      <c r="H3" s="149"/>
      <c r="I3" s="149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0"/>
      <c r="G4" s="150"/>
      <c r="H4" s="150"/>
      <c r="I4" s="150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1" t="s">
        <v>0</v>
      </c>
      <c r="E7" s="151"/>
      <c r="F7" s="15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2">
        <f>+'2'!D5</f>
        <v/>
      </c>
      <c r="J8" s="152"/>
      <c r="K8" s="152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3">
        <f>+TODAY()</f>
        <v>45897</v>
      </c>
      <c r="F9" s="154"/>
      <c r="G9" s="3"/>
      <c r="H9" s="1" t="s">
        <v>8</v>
      </c>
      <c r="I9" s="155">
        <f>+'2'!D6</f>
        <v/>
      </c>
      <c r="J9" s="155"/>
      <c r="K9" s="155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44">
        <f>+'2'!D8</f>
        <v/>
      </c>
      <c r="J11" s="144"/>
      <c r="K11" s="14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45" t="s">
        <v>17</v>
      </c>
      <c r="B13" s="145"/>
      <c r="C13" s="145"/>
      <c r="D13" s="145"/>
      <c r="E13" s="145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46" t="s">
        <v>20</v>
      </c>
      <c r="B14" s="146"/>
      <c r="C14" s="146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47" t="s">
        <v>22</v>
      </c>
      <c r="B15" s="147"/>
      <c r="C15" s="147"/>
      <c r="D15" s="18"/>
      <c r="E15" s="18"/>
      <c r="F15" s="18"/>
      <c r="G15" s="18"/>
      <c r="H15" s="18"/>
      <c r="I15" s="18"/>
      <c r="J15" s="27">
        <f>IF(I11&lt;1,'2'!D21+'2'!D24,60%*(T16*I11)+'2'!D24)</f>
        <v>147.5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1147.5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45" t="s">
        <v>24</v>
      </c>
      <c r="B19" s="145"/>
      <c r="C19" s="145"/>
      <c r="D19" s="145"/>
      <c r="E19" s="145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0.01</v>
      </c>
      <c r="J20" s="25">
        <f>'2'!D34</f>
        <v>16.475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266.2376</v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33.2797</v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>0</v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315.9923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68.7225805</v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384.7148805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8" t="s">
        <v>35</v>
      </c>
      <c r="B29" s="148"/>
      <c r="C29" s="148"/>
      <c r="D29" s="148"/>
      <c r="E29" s="148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384.7148805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1384.7148805</v>
      </c>
      <c r="K33" s="26" t="s">
        <v>21</v>
      </c>
      <c r="L33" s="1"/>
      <c r="M33" s="129" t="s">
        <v>40</v>
      </c>
      <c r="N33" s="129"/>
      <c r="O33" s="129"/>
      <c r="P33" s="129"/>
      <c r="Q33" s="129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0"/>
      <c r="N34" s="130"/>
      <c r="O34" s="130"/>
      <c r="P34" s="130"/>
      <c r="Q34" s="130"/>
    </row>
    <row r="35" spans="1:17">
      <c r="A35" s="131" t="s">
        <v>41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3"/>
      <c r="L35" s="1"/>
      <c r="M35" s="134" t="s">
        <v>42</v>
      </c>
      <c r="N35" s="136" t="s">
        <v>43</v>
      </c>
      <c r="O35" s="138" t="s">
        <v>44</v>
      </c>
      <c r="P35" s="140" t="s">
        <v>45</v>
      </c>
      <c r="Q35" s="142" t="s">
        <v>46</v>
      </c>
    </row>
    <row r="36" spans="1:17">
      <c r="A36" s="39" t="s">
        <v>42</v>
      </c>
      <c r="B36" s="119" t="s">
        <v>43</v>
      </c>
      <c r="C36" s="120"/>
      <c r="D36" s="121"/>
      <c r="E36" s="42" t="s">
        <v>47</v>
      </c>
      <c r="F36" s="119" t="s">
        <v>48</v>
      </c>
      <c r="G36" s="121"/>
      <c r="H36" s="43" t="s">
        <v>49</v>
      </c>
      <c r="I36" s="41" t="s">
        <v>34</v>
      </c>
      <c r="J36" s="123" t="s">
        <v>50</v>
      </c>
      <c r="K36" s="123"/>
      <c r="L36" s="1"/>
      <c r="M36" s="135"/>
      <c r="N36" s="137"/>
      <c r="O36" s="139"/>
      <c r="P36" s="141"/>
      <c r="Q36" s="143"/>
    </row>
    <row r="37" spans="1:17">
      <c r="A37" s="39">
        <v>1</v>
      </c>
      <c r="B37" s="40" t="str">
        <f>+'2'!$C$11</f>
        <v>Producto 1</v>
      </c>
      <c r="C37" s="120"/>
      <c r="D37" s="121"/>
      <c r="E37" s="42">
        <f>+'2'!$C$52</f>
        <v>0</v>
      </c>
      <c r="F37" s="44">
        <f>+'2'!$C$15</f>
        <v>10</v>
      </c>
      <c r="G37" s="122"/>
      <c r="H37" s="45">
        <f>+'2'!$C$53</f>
        <v>0</v>
      </c>
      <c r="I37" s="45">
        <f>+E37*H37</f>
        <v>0</v>
      </c>
      <c r="J37" s="123">
        <f>H37*3.8</f>
        <v>0</v>
      </c>
      <c r="K37" s="123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</v>
      </c>
      <c r="Q37" s="46">
        <f>P37*3.8</f>
        <v>0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0</v>
      </c>
      <c r="F38" s="34"/>
      <c r="G38" s="34"/>
      <c r="H38" s="1"/>
      <c r="I38" s="49">
        <f>+SUM(I37:I37)</f>
        <v>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24" t="s">
        <v>51</v>
      </c>
      <c r="N39" s="124"/>
      <c r="O39" s="124"/>
      <c r="P39" s="125" t="s">
        <v>52</v>
      </c>
      <c r="Q39" s="12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24"/>
      <c r="N40" s="124"/>
      <c r="O40" s="124"/>
      <c r="P40" s="127"/>
      <c r="Q40" s="12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1" t="s">
        <v>55</v>
      </c>
      <c r="N41" s="112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1" t="s">
        <v>58</v>
      </c>
      <c r="N42" s="112"/>
      <c r="O42" s="55">
        <f>+J32</f>
        <v>384.7148805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3" t="s">
        <v>62</v>
      </c>
      <c r="N44" s="113"/>
      <c r="O44" s="114">
        <f>+O41+O42+J14</f>
        <v>1384.7148805</v>
      </c>
      <c r="P44" s="116" t="s">
        <v>63</v>
      </c>
      <c r="Q44" s="117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3"/>
      <c r="N45" s="113"/>
      <c r="O45" s="115"/>
      <c r="P45" s="116"/>
      <c r="Q45" s="117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18" t="s">
        <v>68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41"/>
  <sheetViews>
    <sheetView tabSelected="0" workbookViewId="0" showGridLines="true" showRowColHeaders="1">
      <selection activeCell="D38" sqref="D38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</cols>
  <sheetData>
    <row r="1" spans="1:23" customHeight="1" ht="15.75">
      <c r="A1" s="1"/>
      <c r="B1" s="156" t="s">
        <v>99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8"/>
      <c r="T1" s="1"/>
      <c r="U1" s="1"/>
      <c r="V1" s="1"/>
      <c r="W1" s="1"/>
    </row>
    <row r="2" spans="1:23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"/>
      <c r="U2" s="1"/>
      <c r="V2" s="1"/>
      <c r="W2" s="1"/>
    </row>
    <row r="3" spans="1:23">
      <c r="A3" s="1"/>
      <c r="B3" s="48"/>
      <c r="C3" s="48"/>
      <c r="D3" s="48"/>
      <c r="E3" s="48"/>
      <c r="F3" s="48"/>
      <c r="G3" s="48"/>
      <c r="H3" s="48"/>
      <c r="I3" s="48"/>
      <c r="J3" s="48"/>
      <c r="K3" s="63" t="s">
        <v>123</v>
      </c>
      <c r="L3" s="48"/>
      <c r="M3" s="48"/>
      <c r="N3" s="48"/>
      <c r="O3" s="48"/>
      <c r="P3" s="48"/>
      <c r="Q3" s="48"/>
      <c r="R3" s="48"/>
      <c r="S3" s="48"/>
      <c r="T3" s="1"/>
      <c r="U3" s="1"/>
      <c r="V3" s="1"/>
      <c r="W3" s="1"/>
    </row>
    <row r="4" spans="1:23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3">
        <f>COUNT(C4:C4)</f>
        <v>1</v>
      </c>
      <c r="L4" s="48"/>
      <c r="M4" s="48"/>
      <c r="N4" s="48"/>
      <c r="O4" s="48"/>
      <c r="P4" s="48"/>
      <c r="Q4" s="48"/>
      <c r="R4" s="48"/>
      <c r="S4" s="48"/>
      <c r="T4" s="1"/>
      <c r="U4" s="1"/>
      <c r="V4" s="1"/>
      <c r="W4" s="1"/>
    </row>
    <row r="5" spans="1:23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3">
        <f>SUM(C5:C5)</f>
        <v>10</v>
      </c>
      <c r="L5" s="34"/>
      <c r="M5" s="34"/>
      <c r="N5" s="34"/>
      <c r="O5" s="34"/>
      <c r="P5" s="34"/>
      <c r="Q5" s="34"/>
      <c r="R5" s="34"/>
      <c r="S5" s="34"/>
      <c r="T5" s="1"/>
      <c r="U5" s="1"/>
      <c r="V5" s="1"/>
      <c r="W5" s="1"/>
    </row>
    <row r="6" spans="1:23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3">
        <f>SUM(C6:C6)</f>
        <v>100</v>
      </c>
      <c r="L6" s="34"/>
      <c r="M6" s="34"/>
      <c r="N6" s="34"/>
      <c r="O6" s="34"/>
      <c r="P6" s="34"/>
      <c r="Q6" s="34"/>
      <c r="R6" s="34"/>
      <c r="S6" s="34"/>
      <c r="T6" s="1"/>
      <c r="U6" s="1"/>
      <c r="V6" s="1"/>
      <c r="W6" s="1"/>
    </row>
    <row r="7" spans="1:23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34"/>
      <c r="L7" s="34"/>
      <c r="M7" s="34"/>
      <c r="N7" s="34"/>
      <c r="O7" s="34"/>
      <c r="P7" s="34"/>
      <c r="Q7" s="34"/>
      <c r="R7" s="34"/>
      <c r="S7" s="34"/>
      <c r="T7" s="1"/>
      <c r="U7" s="1"/>
      <c r="V7" s="1"/>
      <c r="W7" s="1"/>
    </row>
    <row r="8" spans="1:23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63">
        <f>SUM(C8:J8)</f>
        <v>6</v>
      </c>
      <c r="L8" s="34"/>
      <c r="M8" s="34"/>
      <c r="N8" s="34"/>
      <c r="O8" s="34"/>
      <c r="P8" s="34"/>
      <c r="Q8" s="34"/>
      <c r="R8" s="34"/>
      <c r="S8" s="34"/>
      <c r="T8" s="1"/>
      <c r="U8" s="1"/>
      <c r="V8" s="1"/>
      <c r="W8" s="1"/>
    </row>
    <row r="9" spans="1:23">
      <c r="A9" s="1"/>
      <c r="B9" s="71"/>
      <c r="C9" s="34"/>
      <c r="D9" s="34"/>
      <c r="E9" s="34"/>
      <c r="F9" s="34"/>
      <c r="G9" s="34"/>
      <c r="H9" s="34"/>
      <c r="I9" s="34"/>
      <c r="J9" s="34"/>
      <c r="K9" s="72"/>
      <c r="L9" s="34"/>
      <c r="M9" s="34"/>
      <c r="N9" s="34"/>
      <c r="O9" s="34"/>
      <c r="P9" s="34"/>
      <c r="Q9" s="34"/>
      <c r="R9" s="34"/>
      <c r="S9" s="34"/>
      <c r="T9" s="1"/>
      <c r="U9" s="1"/>
      <c r="V9" s="1"/>
      <c r="W9" s="1"/>
    </row>
    <row r="10" spans="1:23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34"/>
      <c r="L10" s="34"/>
      <c r="M10" s="34"/>
      <c r="N10" s="34"/>
      <c r="O10" s="34"/>
      <c r="P10" s="34"/>
      <c r="Q10" s="34"/>
      <c r="R10" s="34"/>
      <c r="S10" s="34"/>
      <c r="T10" s="1"/>
      <c r="U10" s="1"/>
      <c r="V10" s="1"/>
      <c r="W10" s="1"/>
    </row>
    <row r="11" spans="1:23">
      <c r="A11" s="1"/>
      <c r="B11" s="74" t="s">
        <v>103</v>
      </c>
      <c r="C11" s="74" t="s">
        <v>104</v>
      </c>
      <c r="D11" s="74" t="s">
        <v>124</v>
      </c>
      <c r="E11" s="74" t="s">
        <v>125</v>
      </c>
      <c r="F11" s="74" t="s">
        <v>126</v>
      </c>
      <c r="G11" s="74" t="s">
        <v>127</v>
      </c>
      <c r="H11" s="74" t="s">
        <v>128</v>
      </c>
      <c r="I11" s="74" t="s">
        <v>129</v>
      </c>
      <c r="J11" s="74" t="s">
        <v>130</v>
      </c>
      <c r="K11" s="74" t="s">
        <v>34</v>
      </c>
      <c r="L11" s="34"/>
      <c r="M11" s="34"/>
      <c r="N11" s="34"/>
      <c r="O11" s="34"/>
      <c r="P11" s="34"/>
      <c r="Q11" s="34"/>
      <c r="R11" s="34"/>
      <c r="S11" s="34"/>
      <c r="T11" s="1"/>
      <c r="U11" s="1"/>
      <c r="V11" s="1"/>
      <c r="W11" s="1"/>
    </row>
    <row r="12" spans="1:23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75">
        <f>SUM(C12:C12)</f>
        <v>0</v>
      </c>
      <c r="L12" s="34"/>
      <c r="M12" s="34"/>
      <c r="N12" s="34"/>
      <c r="O12" s="34"/>
      <c r="P12" s="34"/>
      <c r="Q12" s="34"/>
      <c r="R12" s="34"/>
      <c r="S12" s="34"/>
      <c r="T12" s="1"/>
      <c r="U12" s="1"/>
      <c r="V12" s="1"/>
      <c r="W12" s="1"/>
    </row>
    <row r="13" spans="1:23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7">
        <f>SUM(C13:C13)</f>
        <v>0</v>
      </c>
      <c r="L13" s="34"/>
      <c r="M13" s="34"/>
      <c r="N13" s="34"/>
      <c r="O13" s="34"/>
      <c r="P13" s="34"/>
      <c r="Q13" s="34"/>
      <c r="R13" s="34"/>
      <c r="S13" s="34"/>
      <c r="T13" s="1"/>
      <c r="U13" s="1"/>
      <c r="V13" s="1"/>
      <c r="W13" s="1"/>
    </row>
    <row r="14" spans="1:23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9">
        <f>SUM(C14:C14)</f>
        <v>0</v>
      </c>
      <c r="L14" s="1"/>
      <c r="M14" s="34"/>
      <c r="N14" s="34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1"/>
      <c r="L15" s="82"/>
      <c r="M15" s="34"/>
      <c r="N15" s="34"/>
      <c r="O15" s="82"/>
      <c r="P15" s="82"/>
      <c r="Q15" s="82"/>
      <c r="R15" s="82"/>
      <c r="S15" s="34"/>
      <c r="T15" s="82"/>
      <c r="U15" s="82"/>
      <c r="V15" s="82"/>
      <c r="W15" s="82"/>
    </row>
    <row r="16" spans="1:23">
      <c r="A16" s="1"/>
      <c r="B16" s="83" t="s">
        <v>108</v>
      </c>
      <c r="C16" s="84">
        <v>0</v>
      </c>
      <c r="D16" s="84">
        <v>15</v>
      </c>
      <c r="E16" s="84">
        <v>18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1"/>
      <c r="L16" s="82"/>
      <c r="M16" s="34"/>
      <c r="N16" s="34" t="str">
        <f>'1'!E11</f>
        <v>NUEVO</v>
      </c>
      <c r="O16" s="82"/>
      <c r="P16" s="82"/>
      <c r="Q16" s="82"/>
      <c r="R16" s="82"/>
      <c r="S16" s="85" t="s">
        <v>27</v>
      </c>
      <c r="T16" s="85" t="s">
        <v>27</v>
      </c>
      <c r="U16" s="86">
        <v>0.6</v>
      </c>
      <c r="V16" s="86">
        <v>0.4</v>
      </c>
      <c r="W16" s="82"/>
    </row>
    <row r="17" spans="1:23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75">
        <f>SUM(C17:J17)</f>
        <v>800</v>
      </c>
      <c r="L17" s="1"/>
      <c r="M17" s="34"/>
      <c r="N17" s="1"/>
      <c r="O17" s="1"/>
      <c r="P17" s="1"/>
      <c r="Q17" s="1"/>
      <c r="R17" s="42">
        <f>'1'!R10</f>
        <v>0</v>
      </c>
      <c r="S17" s="88">
        <f>'1'!S10</f>
        <v>0</v>
      </c>
      <c r="T17" s="89">
        <f>'1'!T10</f>
        <v>0</v>
      </c>
      <c r="U17" s="82">
        <f>$U$16*S17</f>
        <v>0</v>
      </c>
      <c r="V17" s="1"/>
      <c r="W17" s="1"/>
    </row>
    <row r="18" spans="1:23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SUM(C18:J18)</f>
        <v>8000</v>
      </c>
      <c r="L18" s="1"/>
      <c r="M18" s="34"/>
      <c r="N18" s="34"/>
      <c r="O18" s="34"/>
      <c r="P18" s="34"/>
      <c r="Q18" s="1"/>
      <c r="R18" s="42">
        <f>'1'!R11</f>
        <v>0</v>
      </c>
      <c r="S18" s="88">
        <f>'1'!S11</f>
        <v>0</v>
      </c>
      <c r="T18" s="89">
        <f>'1'!T11</f>
        <v>0</v>
      </c>
      <c r="U18" s="82">
        <f>$U$16*S18</f>
        <v>0</v>
      </c>
      <c r="V18" s="1"/>
      <c r="W18" s="1"/>
    </row>
    <row r="19" spans="1:23">
      <c r="A19" s="1"/>
      <c r="B19" s="92" t="s">
        <v>109</v>
      </c>
      <c r="C19" s="93">
        <f>C16*C17</f>
        <v>0</v>
      </c>
      <c r="D19" s="93">
        <f>D16*D17</f>
        <v>1500</v>
      </c>
      <c r="E19" s="93">
        <f>E16*E17</f>
        <v>1800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SUM(C19:J19)</f>
        <v>3300</v>
      </c>
      <c r="L19" s="1"/>
      <c r="M19" s="34"/>
      <c r="N19" s="34"/>
      <c r="O19" s="34"/>
      <c r="P19" s="34"/>
      <c r="Q19" s="1"/>
      <c r="R19" s="42">
        <f>'1'!R12</f>
        <v>0</v>
      </c>
      <c r="S19" s="88">
        <f>'1'!S12</f>
        <v>0</v>
      </c>
      <c r="T19" s="89">
        <f>'1'!T12</f>
        <v>0</v>
      </c>
      <c r="U19" s="82">
        <f>$U$16*S19</f>
        <v>0</v>
      </c>
      <c r="V19" s="1"/>
      <c r="W19" s="1"/>
    </row>
    <row r="20" spans="1:23">
      <c r="A20" s="1"/>
      <c r="B20" s="43" t="s">
        <v>110</v>
      </c>
      <c r="C20" s="94">
        <f>C18/K18</f>
        <v>0.125</v>
      </c>
      <c r="D20" s="94">
        <f>D18/K18</f>
        <v>0.125</v>
      </c>
      <c r="E20" s="94">
        <f>E18/K18</f>
        <v>0.125</v>
      </c>
      <c r="F20" s="94">
        <f>F18/K18</f>
        <v>0.125</v>
      </c>
      <c r="G20" s="94">
        <f>G18/K18</f>
        <v>0.125</v>
      </c>
      <c r="H20" s="94">
        <f>H18/K18</f>
        <v>0.125</v>
      </c>
      <c r="I20" s="94">
        <f>I18/K18</f>
        <v>0.125</v>
      </c>
      <c r="J20" s="94">
        <f>J18/K18</f>
        <v>0.125</v>
      </c>
      <c r="K20" s="42">
        <f>SUM(C20:J20)</f>
        <v>1</v>
      </c>
      <c r="L20" s="95"/>
      <c r="M20" s="34"/>
      <c r="N20" s="34"/>
      <c r="O20" s="34"/>
      <c r="P20" s="34"/>
      <c r="Q20" s="1"/>
      <c r="R20" s="42">
        <f>'1'!R13</f>
        <v>0</v>
      </c>
      <c r="S20" s="88">
        <f>'1'!S13</f>
        <v>0</v>
      </c>
      <c r="T20" s="89">
        <f>'1'!T13</f>
        <v>0</v>
      </c>
      <c r="U20" s="82">
        <f>$U$16*S20</f>
        <v>0</v>
      </c>
      <c r="V20" s="1"/>
      <c r="W20" s="1"/>
    </row>
    <row r="21" spans="1:23">
      <c r="A21" s="1"/>
      <c r="B21" s="87" t="s">
        <v>111</v>
      </c>
      <c r="C21" s="96">
        <f>C20*K21</f>
        <v>135</v>
      </c>
      <c r="D21" s="96">
        <f>D20*K21</f>
        <v>135</v>
      </c>
      <c r="E21" s="96">
        <f>E20*K21</f>
        <v>135</v>
      </c>
      <c r="F21" s="96">
        <f>F20*K21</f>
        <v>135</v>
      </c>
      <c r="G21" s="96">
        <f>G20*K21</f>
        <v>135</v>
      </c>
      <c r="H21" s="96">
        <f>H20*K21</f>
        <v>135</v>
      </c>
      <c r="I21" s="96">
        <f>I20*K21</f>
        <v>135</v>
      </c>
      <c r="J21" s="96">
        <f>J20*K21</f>
        <v>135</v>
      </c>
      <c r="K21" s="97">
        <f>300.00*0.6*(K8)</f>
        <v>1080</v>
      </c>
      <c r="L21" s="86"/>
      <c r="M21" s="159"/>
      <c r="N21" s="4"/>
      <c r="O21" s="1"/>
      <c r="P21" s="1"/>
      <c r="Q21" s="1"/>
      <c r="R21" s="42">
        <f>'1'!R14</f>
        <v>0</v>
      </c>
      <c r="S21" s="88">
        <f>'1'!S14</f>
        <v>0</v>
      </c>
      <c r="T21" s="89">
        <f>'1'!T14</f>
        <v>0</v>
      </c>
      <c r="U21" s="82">
        <f>$U$16*S21</f>
        <v>0</v>
      </c>
      <c r="V21" s="1"/>
      <c r="W21" s="1"/>
    </row>
    <row r="22" spans="1:23">
      <c r="A22" s="1"/>
      <c r="B22" s="90" t="s">
        <v>112</v>
      </c>
      <c r="C22" s="91">
        <f>C18+C21</f>
        <v>1135</v>
      </c>
      <c r="D22" s="91">
        <f>D18+D21</f>
        <v>1135</v>
      </c>
      <c r="E22" s="91">
        <f>E18+E21</f>
        <v>1135</v>
      </c>
      <c r="F22" s="91">
        <f>F18+F21</f>
        <v>1135</v>
      </c>
      <c r="G22" s="91">
        <f>G18+G21</f>
        <v>1135</v>
      </c>
      <c r="H22" s="91">
        <f>H18+H21</f>
        <v>1135</v>
      </c>
      <c r="I22" s="91">
        <f>I18+I21</f>
        <v>1135</v>
      </c>
      <c r="J22" s="91">
        <f>J18+J21</f>
        <v>1135</v>
      </c>
      <c r="K22" s="91">
        <f>SUM(C22:J22)</f>
        <v>9080</v>
      </c>
      <c r="L22" s="1"/>
      <c r="M22" s="159"/>
      <c r="N22" s="4"/>
      <c r="O22" s="1"/>
      <c r="P22" s="98" t="s">
        <v>122</v>
      </c>
      <c r="Q22" s="98"/>
      <c r="R22" s="85">
        <f>250*60%</f>
        <v>150</v>
      </c>
      <c r="S22" s="85">
        <f>250*40%</f>
        <v>100</v>
      </c>
      <c r="T22" s="89"/>
      <c r="U22" s="82"/>
      <c r="V22" s="1"/>
      <c r="W22" s="1"/>
    </row>
    <row r="23" spans="1:23">
      <c r="A23" s="1"/>
      <c r="B23" s="92" t="s">
        <v>113</v>
      </c>
      <c r="C23" s="93">
        <f>C19+C21</f>
        <v>135</v>
      </c>
      <c r="D23" s="93">
        <f>D19+D21</f>
        <v>1635</v>
      </c>
      <c r="E23" s="93">
        <f>E19+E21</f>
        <v>1935</v>
      </c>
      <c r="F23" s="93">
        <f>F19+F21</f>
        <v>135</v>
      </c>
      <c r="G23" s="93">
        <f>G19+G21</f>
        <v>135</v>
      </c>
      <c r="H23" s="93">
        <f>H19+H21</f>
        <v>135</v>
      </c>
      <c r="I23" s="93">
        <f>I19+I21</f>
        <v>135</v>
      </c>
      <c r="J23" s="93">
        <f>J19+J21</f>
        <v>135</v>
      </c>
      <c r="K23" s="93">
        <f>SUM(C23:J23)</f>
        <v>4380</v>
      </c>
      <c r="L23" s="1"/>
      <c r="M23" s="34"/>
      <c r="N23" s="4"/>
      <c r="O23" s="1"/>
      <c r="P23" s="95"/>
      <c r="Q23" s="1"/>
      <c r="R23" s="34"/>
      <c r="S23" s="34"/>
      <c r="T23" s="1"/>
      <c r="U23" s="1"/>
      <c r="V23" s="1"/>
      <c r="W23" s="1"/>
    </row>
    <row r="24" spans="1:23">
      <c r="A24" s="1"/>
      <c r="B24" s="87" t="s">
        <v>114</v>
      </c>
      <c r="C24" s="96">
        <f>K24*C20</f>
        <v>12.5</v>
      </c>
      <c r="D24" s="96">
        <f>K24*D20</f>
        <v>12.5</v>
      </c>
      <c r="E24" s="96">
        <f>K24*E20</f>
        <v>12.5</v>
      </c>
      <c r="F24" s="96">
        <f>K24*F20</f>
        <v>12.5</v>
      </c>
      <c r="G24" s="96">
        <f>K24*G20</f>
        <v>12.5</v>
      </c>
      <c r="H24" s="96">
        <f>K24*H20</f>
        <v>12.5</v>
      </c>
      <c r="I24" s="96">
        <f>K24*I20</f>
        <v>12.5</v>
      </c>
      <c r="J24" s="96">
        <f>K24*J20</f>
        <v>12.5</v>
      </c>
      <c r="K24" s="97">
        <f>IF(K18&gt;=5000,100,50)</f>
        <v>100</v>
      </c>
      <c r="L24" s="1"/>
      <c r="M24" s="34"/>
      <c r="N24" s="4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90" t="s">
        <v>23</v>
      </c>
      <c r="C25" s="91">
        <f>C22+C24</f>
        <v>1147.5</v>
      </c>
      <c r="D25" s="91">
        <f>D22+D24</f>
        <v>1147.5</v>
      </c>
      <c r="E25" s="91">
        <f>E22+E24</f>
        <v>1147.5</v>
      </c>
      <c r="F25" s="91">
        <f>F22+F24</f>
        <v>1147.5</v>
      </c>
      <c r="G25" s="91">
        <f>G22+G24</f>
        <v>1147.5</v>
      </c>
      <c r="H25" s="91">
        <f>H22+H24</f>
        <v>1147.5</v>
      </c>
      <c r="I25" s="91">
        <f>I22+I24</f>
        <v>1147.5</v>
      </c>
      <c r="J25" s="91">
        <f>J22+J24</f>
        <v>1147.5</v>
      </c>
      <c r="K25" s="91">
        <f>SUM(C25:J25)</f>
        <v>9180</v>
      </c>
      <c r="L25" s="1"/>
      <c r="M25" s="34"/>
      <c r="N25" s="4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92" t="s">
        <v>115</v>
      </c>
      <c r="C26" s="93">
        <f>C23+C24</f>
        <v>147.5</v>
      </c>
      <c r="D26" s="93">
        <f>D23+D24</f>
        <v>1647.5</v>
      </c>
      <c r="E26" s="93">
        <f>E23+E24</f>
        <v>1947.5</v>
      </c>
      <c r="F26" s="93">
        <f>F23+F24</f>
        <v>147.5</v>
      </c>
      <c r="G26" s="93">
        <f>G23+G24</f>
        <v>147.5</v>
      </c>
      <c r="H26" s="93">
        <f>H23+H24</f>
        <v>147.5</v>
      </c>
      <c r="I26" s="93">
        <f>I23+I24</f>
        <v>147.5</v>
      </c>
      <c r="J26" s="93">
        <f>J23+J24</f>
        <v>147.5</v>
      </c>
      <c r="K26" s="93">
        <f>SUM(C26:J26)</f>
        <v>4480</v>
      </c>
      <c r="L26" s="34"/>
      <c r="M26" s="34"/>
      <c r="N26" s="4"/>
      <c r="O26" s="34"/>
      <c r="P26" s="34"/>
      <c r="Q26" s="34"/>
      <c r="R26" s="34"/>
      <c r="S26" s="34"/>
      <c r="T26" s="1"/>
      <c r="U26" s="1"/>
      <c r="V26" s="1"/>
      <c r="W26" s="1"/>
    </row>
    <row r="27" spans="1:23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"/>
      <c r="O27" s="34"/>
      <c r="P27" s="34"/>
      <c r="Q27" s="34"/>
      <c r="R27" s="34"/>
      <c r="S27" s="34"/>
      <c r="T27" s="1"/>
      <c r="U27" s="1"/>
      <c r="V27" s="1"/>
      <c r="W27" s="1"/>
    </row>
    <row r="28" spans="1:23">
      <c r="A28" s="1"/>
      <c r="B28" s="160" t="s">
        <v>116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"/>
      <c r="U28" s="1"/>
      <c r="V28" s="1"/>
      <c r="W28" s="1"/>
    </row>
    <row r="29" spans="1:23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1"/>
      <c r="U29" s="1"/>
      <c r="V29" s="1"/>
      <c r="W29" s="1"/>
    </row>
    <row r="30" spans="1:23">
      <c r="A30" s="1"/>
      <c r="B30" s="1"/>
      <c r="C30" s="99">
        <f>0</f>
        <v>0</v>
      </c>
      <c r="D30" s="99">
        <f>0</f>
        <v>0</v>
      </c>
      <c r="E30" s="99">
        <f>0</f>
        <v>0</v>
      </c>
      <c r="F30" s="99">
        <f>0</f>
        <v>0</v>
      </c>
      <c r="G30" s="99">
        <f>0</f>
        <v>0</v>
      </c>
      <c r="H30" s="99">
        <f>0</f>
        <v>0</v>
      </c>
      <c r="I30" s="99">
        <f>0</f>
        <v>0</v>
      </c>
      <c r="J30" s="99">
        <f>0</f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1"/>
      <c r="V30" s="1"/>
      <c r="W30" s="1"/>
    </row>
    <row r="31" spans="1:23">
      <c r="A31" s="1"/>
      <c r="B31" s="100" t="s">
        <v>30</v>
      </c>
      <c r="C31" s="101">
        <f>C17*C30</f>
        <v>0</v>
      </c>
      <c r="D31" s="101">
        <f>D17*D30</f>
        <v>0</v>
      </c>
      <c r="E31" s="101">
        <f>E17*E30</f>
        <v>0</v>
      </c>
      <c r="F31" s="101">
        <f>F17*F30</f>
        <v>0</v>
      </c>
      <c r="G31" s="101">
        <f>G17*G30</f>
        <v>0</v>
      </c>
      <c r="H31" s="101">
        <f>H17*H30</f>
        <v>0</v>
      </c>
      <c r="I31" s="101">
        <f>I17*I30</f>
        <v>0</v>
      </c>
      <c r="J31" s="101">
        <f>J17*J30</f>
        <v>0</v>
      </c>
      <c r="K31" s="101">
        <f>SUM(C31:J31)</f>
        <v>0</v>
      </c>
      <c r="L31" s="34"/>
      <c r="M31" s="34"/>
      <c r="N31" s="34"/>
      <c r="O31" s="34"/>
      <c r="P31" s="34"/>
      <c r="Q31" s="34"/>
      <c r="R31" s="34"/>
      <c r="S31" s="34"/>
      <c r="T31" s="34"/>
      <c r="U31" s="1"/>
      <c r="V31" s="1"/>
      <c r="W31" s="1"/>
    </row>
    <row r="32" spans="1:23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1"/>
      <c r="U32" s="1"/>
      <c r="V32" s="1"/>
      <c r="W32" s="1"/>
    </row>
    <row r="33" spans="1:23">
      <c r="A33" s="1"/>
      <c r="B33" s="1"/>
      <c r="C33" s="102">
        <f>0.01</f>
        <v>0.01</v>
      </c>
      <c r="D33" s="102">
        <f>0.01</f>
        <v>0.01</v>
      </c>
      <c r="E33" s="102">
        <f>0.01</f>
        <v>0.01</v>
      </c>
      <c r="F33" s="102">
        <f>0.01</f>
        <v>0.01</v>
      </c>
      <c r="G33" s="102">
        <f>0</f>
        <v>0</v>
      </c>
      <c r="H33" s="102">
        <f>0</f>
        <v>0</v>
      </c>
      <c r="I33" s="102">
        <f>0</f>
        <v>0</v>
      </c>
      <c r="J33" s="102">
        <f>0</f>
        <v>0</v>
      </c>
      <c r="K33" s="103" t="s">
        <v>34</v>
      </c>
      <c r="L33" s="1"/>
      <c r="M33" s="1"/>
      <c r="N33" s="1"/>
      <c r="O33" s="161"/>
      <c r="P33" s="161"/>
      <c r="Q33" s="1"/>
      <c r="R33" s="1"/>
      <c r="S33" s="1"/>
      <c r="T33" s="1"/>
      <c r="U33" s="1"/>
      <c r="V33" s="1"/>
      <c r="W33" s="1"/>
    </row>
    <row r="34" spans="1:23">
      <c r="A34" s="1"/>
      <c r="B34" s="103" t="s">
        <v>117</v>
      </c>
      <c r="C34" s="96">
        <f>MAX(C25:C26)*C33</f>
        <v>11.475</v>
      </c>
      <c r="D34" s="96">
        <f>MAX(D25:D26)*D33</f>
        <v>16.475</v>
      </c>
      <c r="E34" s="96">
        <f>MAX(E25:E26)*E33</f>
        <v>19.475</v>
      </c>
      <c r="F34" s="96">
        <f>MAX(F25:F26)*F33</f>
        <v>11.475</v>
      </c>
      <c r="G34" s="96">
        <f>MAX(G25:G26)*G33</f>
        <v>0</v>
      </c>
      <c r="H34" s="96">
        <f>MAX(H25:H26)*H33</f>
        <v>0</v>
      </c>
      <c r="I34" s="96">
        <f>MAX(I25:I26)*I33</f>
        <v>0</v>
      </c>
      <c r="J34" s="96">
        <f>MAX(J25:J26)*J33</f>
        <v>0</v>
      </c>
      <c r="K34" s="104">
        <f>SUM(C34:J34)</f>
        <v>58.9</v>
      </c>
      <c r="L34" s="1"/>
      <c r="M34" s="1"/>
      <c r="N34" s="1"/>
      <c r="O34" s="161"/>
      <c r="P34" s="161"/>
      <c r="Q34" s="1"/>
      <c r="R34" s="1"/>
      <c r="S34" s="1"/>
      <c r="T34" s="1"/>
      <c r="U34" s="1"/>
      <c r="V34" s="1"/>
      <c r="W34" s="1"/>
    </row>
    <row r="35" spans="1:23">
      <c r="A35" s="105"/>
      <c r="B35" s="106" t="s">
        <v>118</v>
      </c>
      <c r="C35" s="107">
        <f>(MAX(C25:C26)+C33+C34)*0.16</f>
        <v>185.4376</v>
      </c>
      <c r="D35" s="107">
        <f>(MAX(D25:D26)+D33+D34)*0.16</f>
        <v>266.2376</v>
      </c>
      <c r="E35" s="107">
        <f>(MAX(E25:E26)+E33+E34)*0.16</f>
        <v>314.7176</v>
      </c>
      <c r="F35" s="107">
        <f>(MAX(F25:F26)+F33+F34)*0.16</f>
        <v>185.4376</v>
      </c>
      <c r="G35" s="107">
        <f>(MAX(G25:G26)+G33+G34)*0.16</f>
        <v>183.6</v>
      </c>
      <c r="H35" s="107">
        <f>(MAX(H25:H26)+H33+H34)*0.16</f>
        <v>183.6</v>
      </c>
      <c r="I35" s="107">
        <f>(MAX(I25:I26)+I33+I34)*0.16</f>
        <v>183.6</v>
      </c>
      <c r="J35" s="107">
        <f>(MAX(J25:J26)+J33+J34)*0.16</f>
        <v>183.6</v>
      </c>
      <c r="K35" s="104">
        <f>SUM(C35:J35)</f>
        <v>1686.2304</v>
      </c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spans="1:23">
      <c r="A36" s="105"/>
      <c r="B36" s="106" t="s">
        <v>119</v>
      </c>
      <c r="C36" s="107">
        <f>(MAX(C25:C26)+C33+C34)*0.02</f>
        <v>23.1797</v>
      </c>
      <c r="D36" s="107">
        <f>(MAX(D25:D26)+D33+D34)*0.02</f>
        <v>33.2797</v>
      </c>
      <c r="E36" s="107">
        <f>(MAX(E25:E26)+E33+E34)*0.02</f>
        <v>39.3397</v>
      </c>
      <c r="F36" s="107">
        <f>(MAX(F25:F26)+F33+F34)*0.02</f>
        <v>23.1797</v>
      </c>
      <c r="G36" s="107">
        <f>(MAX(G25:G26)+G33+G34)*0.02</f>
        <v>22.95</v>
      </c>
      <c r="H36" s="107">
        <f>(MAX(H25:H26)+H33+H34)*0.02</f>
        <v>22.95</v>
      </c>
      <c r="I36" s="107">
        <f>(MAX(I25:I26)+I33+I34)*0.02</f>
        <v>22.95</v>
      </c>
      <c r="J36" s="107">
        <f>(MAX(J25:J26)+J33+J34)*0.02</f>
        <v>22.95</v>
      </c>
      <c r="K36" s="104">
        <f>SUM(C36:J36)</f>
        <v>210.7788</v>
      </c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</row>
    <row r="37" spans="1:23">
      <c r="A37" s="105"/>
      <c r="B37" s="106" t="s">
        <v>120</v>
      </c>
      <c r="C37" s="107">
        <f>(MAX(C25:C26)+C33+C34+C35+C36)*0.035</f>
        <v>47.8660805</v>
      </c>
      <c r="D37" s="107">
        <f>(MAX(D25:D26)+D33+D34+D35+D36)*0.035</f>
        <v>68.7225805</v>
      </c>
      <c r="E37" s="107">
        <f>(MAX(E25:E26)+E33+E34+E35+E36)*0.035</f>
        <v>81.2364805</v>
      </c>
      <c r="F37" s="107">
        <f>(MAX(F25:F26)+F33+F34+F35+F36)*0.035</f>
        <v>47.8660805</v>
      </c>
      <c r="G37" s="107">
        <f>(MAX(G25:G26)+G33+G34+G35+G36)*0.035</f>
        <v>47.39175</v>
      </c>
      <c r="H37" s="107">
        <f>(MAX(H25:H26)+H33+H34+H35+H36)*0.035</f>
        <v>47.39175</v>
      </c>
      <c r="I37" s="107">
        <f>(MAX(I25:I26)+I33+I34+I35+I36)*0.035</f>
        <v>47.39175</v>
      </c>
      <c r="J37" s="107">
        <f>(MAX(J25:J26)+J33+J34+J35+J36)*0.035</f>
        <v>47.39175</v>
      </c>
      <c r="K37" s="104">
        <f>SUM(C37:J37)</f>
        <v>435.258222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spans="1:23">
      <c r="A38" s="1"/>
      <c r="B38" s="108" t="s">
        <v>34</v>
      </c>
      <c r="C38" s="109">
        <f>C34+C35+C36+C37</f>
        <v>267.9583805</v>
      </c>
      <c r="D38" s="109">
        <f>D34+D35+D36+D37</f>
        <v>384.7148805</v>
      </c>
      <c r="E38" s="109">
        <f>E34+E35+E36+E37</f>
        <v>454.7687805</v>
      </c>
      <c r="F38" s="109">
        <f>F34+F35+F36+F37</f>
        <v>267.9583805</v>
      </c>
      <c r="G38" s="109">
        <f>G34+G35+G36+G37</f>
        <v>253.94175</v>
      </c>
      <c r="H38" s="109">
        <f>H34+H35+H36+H37</f>
        <v>253.94175</v>
      </c>
      <c r="I38" s="109">
        <f>I34+I35+I36+I37</f>
        <v>253.94175</v>
      </c>
      <c r="J38" s="109">
        <f>J34+J35+J36+J37</f>
        <v>253.94175</v>
      </c>
      <c r="K38" s="91">
        <f>SUM(C38:J38)</f>
        <v>2391.167422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1"/>
      <c r="R39" s="82"/>
      <c r="S39" s="1"/>
      <c r="T39" s="1"/>
      <c r="U39" s="1"/>
      <c r="V39" s="1"/>
      <c r="W39" s="1"/>
    </row>
    <row r="40" spans="1:23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1"/>
      <c r="U40" s="1"/>
      <c r="V40" s="110" t="s">
        <v>121</v>
      </c>
      <c r="W40" s="110">
        <v>3.7</v>
      </c>
    </row>
    <row r="41" spans="1:23">
      <c r="A41" s="1"/>
      <c r="B41" s="1"/>
      <c r="C41" s="34"/>
      <c r="K41" s="34"/>
      <c r="L41" s="34"/>
      <c r="M41" s="34"/>
      <c r="N41" s="34"/>
      <c r="O41" s="34"/>
      <c r="P41" s="34"/>
      <c r="Q41" s="34"/>
      <c r="R41" s="34"/>
      <c r="S41" s="34"/>
      <c r="T41" s="1"/>
      <c r="U41" s="1"/>
      <c r="V41" s="1"/>
      <c r="W41" s="1"/>
    </row>
  </sheetData>
  <mergeCells>
    <mergeCell ref="B1:S1"/>
    <mergeCell ref="M21:M22"/>
    <mergeCell ref="B28:S28"/>
    <mergeCell ref="O33:P34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2025-08-27T22:04:33+00:00</dcterms:modified>
  <dc:title/>
  <dc:description/>
  <dc:subject/>
  <cp:keywords/>
  <cp:category/>
</cp:coreProperties>
</file>