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<sst xmlns="http://schemas.openxmlformats.org/spreadsheetml/2006/main" uniqueCount="137">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</sst>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false" shrinkToFit="false"/>
    </xf>
    <xf xfId="0" fontId="20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2" borderId="4" applyFont="1" applyNumberFormat="1" applyFill="1" applyBorder="1" applyAlignment="1">
      <alignment horizontal="center" vertical="center" textRotation="0" wrapText="false" shrinkToFit="false"/>
    </xf>
    <xf xfId="0" fontId="21" numFmtId="171" fillId="12" borderId="6" applyFont="1" applyNumberFormat="1" applyFill="1" applyBorder="1" applyAlignment="1">
      <alignment horizontal="center" vertical="center" textRotation="0" wrapText="false" shrinkToFit="false"/>
    </xf>
    <xf xfId="0" fontId="21" numFmtId="171" fillId="12" borderId="16" applyFont="1" applyNumberFormat="1" applyFill="1" applyBorder="1" applyAlignment="1">
      <alignment horizontal="center" vertical="center" textRotation="0" wrapText="true" shrinkToFit="false"/>
    </xf>
    <xf xfId="0" fontId="21" numFmtId="171" fillId="12" borderId="17" applyFont="1" applyNumberFormat="1" applyFill="1" applyBorder="1" applyAlignment="1">
      <alignment horizontal="center" vertical="center" textRotation="0" wrapText="true" shrinkToFit="false"/>
    </xf>
    <xf xfId="0" fontId="21" numFmtId="171" fillId="12" borderId="0" applyFont="1" applyNumberFormat="1" applyFill="1" applyBorder="0" applyAlignment="1">
      <alignment horizontal="center" vertical="center" textRotation="0" wrapText="true" shrinkToFit="false"/>
    </xf>
    <xf xfId="0" fontId="21" numFmtId="171" fillId="12" borderId="7" applyFont="1" applyNumberFormat="1" applyFill="1" applyBorder="1" applyAlignment="1">
      <alignment horizontal="center" vertical="center" textRotation="0" wrapText="true" shrinkToFit="false"/>
    </xf>
    <xf xfId="0" fontId="21" numFmtId="171" fillId="12" borderId="18" applyFont="1" applyNumberFormat="1" applyFill="1" applyBorder="1" applyAlignment="1">
      <alignment horizontal="center" vertical="center" textRotation="0" wrapText="true" shrinkToFit="false"/>
    </xf>
    <xf xfId="0" fontId="21" numFmtId="171" fillId="12" borderId="19" applyFont="1" applyNumberFormat="1" applyFill="1" applyBorder="1" applyAlignment="1">
      <alignment horizontal="center" vertical="center" textRotation="0" wrapText="true" shrinkToFit="false"/>
    </xf>
    <xf xfId="0" fontId="21" numFmtId="171" fillId="12" borderId="20" applyFont="1" applyNumberFormat="1" applyFill="1" applyBorder="1" applyAlignment="1">
      <alignment horizontal="center" vertical="center" textRotation="0" wrapText="true" shrinkToFit="false"/>
    </xf>
    <xf xfId="0" fontId="21" numFmtId="171" fillId="12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1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5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50"/>
      <c r="G3" s="150"/>
      <c r="H3" s="150"/>
      <c r="I3" s="150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1"/>
      <c r="G4" s="151"/>
      <c r="H4" s="151"/>
      <c r="I4" s="151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2" t="s">
        <v>0</v>
      </c>
      <c r="E7" s="152"/>
      <c r="F7" s="15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3">
        <f>+'2'!D5</f>
        <v/>
      </c>
      <c r="J8" s="153"/>
      <c r="K8" s="153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4">
        <f>+TODAY()</f>
        <v>45897</v>
      </c>
      <c r="F9" s="155"/>
      <c r="G9" s="3"/>
      <c r="H9" s="1" t="s">
        <v>8</v>
      </c>
      <c r="I9" s="156">
        <f>+'2'!D6</f>
        <v/>
      </c>
      <c r="J9" s="156"/>
      <c r="K9" s="156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57">
        <f>+'2'!D8</f>
        <v/>
      </c>
      <c r="J11" s="157"/>
      <c r="K11" s="157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58" t="s">
        <v>17</v>
      </c>
      <c r="B13" s="158"/>
      <c r="C13" s="158"/>
      <c r="D13" s="158"/>
      <c r="E13" s="158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59" t="s">
        <v>20</v>
      </c>
      <c r="B14" s="159"/>
      <c r="C14" s="159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60" t="s">
        <v>22</v>
      </c>
      <c r="B15" s="160"/>
      <c r="C15" s="160"/>
      <c r="D15" s="18"/>
      <c r="E15" s="18"/>
      <c r="F15" s="18"/>
      <c r="G15" s="18"/>
      <c r="H15" s="18"/>
      <c r="I15" s="18"/>
      <c r="J15" s="27">
        <f>IF(I11&lt;1,'2'!D21+'2'!D24,60%*(T16*I11)+'2'!D24)</f>
        <v>147.5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1147.5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58" t="s">
        <v>24</v>
      </c>
      <c r="B19" s="158"/>
      <c r="C19" s="158"/>
      <c r="D19" s="158"/>
      <c r="E19" s="158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0.01</v>
      </c>
      <c r="J20" s="25">
        <f>'2'!D34</f>
        <v>16.475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266.2376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33.2797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1</v>
      </c>
      <c r="J23" s="27">
        <f>'2'!D31</f>
        <v>100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415.9923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68.7225805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484.7148805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9" t="s">
        <v>35</v>
      </c>
      <c r="B29" s="149"/>
      <c r="C29" s="149"/>
      <c r="D29" s="149"/>
      <c r="E29" s="149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484.7148805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1484.7148805</v>
      </c>
      <c r="K33" s="26" t="s">
        <v>21</v>
      </c>
      <c r="L33" s="1"/>
      <c r="M33" s="124" t="s">
        <v>40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41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42</v>
      </c>
      <c r="N35" s="131" t="s">
        <v>43</v>
      </c>
      <c r="O35" s="133" t="s">
        <v>44</v>
      </c>
      <c r="P35" s="135" t="s">
        <v>45</v>
      </c>
      <c r="Q35" s="137" t="s">
        <v>46</v>
      </c>
    </row>
    <row r="36" spans="1:17">
      <c r="A36" s="39" t="s">
        <v>42</v>
      </c>
      <c r="B36" s="139" t="s">
        <v>43</v>
      </c>
      <c r="C36" s="140"/>
      <c r="D36" s="141"/>
      <c r="E36" s="42" t="s">
        <v>47</v>
      </c>
      <c r="F36" s="139" t="s">
        <v>48</v>
      </c>
      <c r="G36" s="141"/>
      <c r="H36" s="43" t="s">
        <v>49</v>
      </c>
      <c r="I36" s="41" t="s">
        <v>34</v>
      </c>
      <c r="J36" s="142" t="s">
        <v>50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40" t="str">
        <f>+'2'!$C$11</f>
        <v>Producto 1</v>
      </c>
      <c r="C37" s="140"/>
      <c r="D37" s="141"/>
      <c r="E37" s="42">
        <f>+'2'!$C$52</f>
        <v>100</v>
      </c>
      <c r="F37" s="44">
        <f>+'2'!$C$15</f>
        <v>10</v>
      </c>
      <c r="G37" s="143"/>
      <c r="H37" s="45">
        <f>+'2'!$C$53</f>
        <v>0.9</v>
      </c>
      <c r="I37" s="45">
        <f>+E37*H37</f>
        <v>90</v>
      </c>
      <c r="J37" s="142">
        <f>H37*3.8</f>
        <v>3.42</v>
      </c>
      <c r="K37" s="142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0.9</v>
      </c>
      <c r="Q37" s="46">
        <f>P37*3.8</f>
        <v>3.42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90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4" t="s">
        <v>51</v>
      </c>
      <c r="N39" s="144"/>
      <c r="O39" s="144"/>
      <c r="P39" s="145" t="s">
        <v>52</v>
      </c>
      <c r="Q39" s="14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4"/>
      <c r="N40" s="144"/>
      <c r="O40" s="144"/>
      <c r="P40" s="147"/>
      <c r="Q40" s="14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6" t="s">
        <v>55</v>
      </c>
      <c r="N41" s="117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6" t="s">
        <v>58</v>
      </c>
      <c r="N42" s="117"/>
      <c r="O42" s="55">
        <f>+J32</f>
        <v>484.7148805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8" t="s">
        <v>62</v>
      </c>
      <c r="N44" s="118"/>
      <c r="O44" s="119">
        <f>+O41+O42+J14</f>
        <v>1484.7148805</v>
      </c>
      <c r="P44" s="121" t="s">
        <v>63</v>
      </c>
      <c r="Q44" s="122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8"/>
      <c r="N45" s="118"/>
      <c r="O45" s="120"/>
      <c r="P45" s="121"/>
      <c r="Q45" s="122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23" t="s">
        <v>68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11" max="11" width="18.7109375" customWidth="true" style="0"/>
  </cols>
  <sheetData>
    <row r="1" spans="1:25" customHeight="1" ht="15.75">
      <c r="A1" s="1"/>
      <c r="B1" s="161" t="s">
        <v>99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"/>
      <c r="U1" s="1"/>
      <c r="V1" s="1"/>
      <c r="W1" s="1"/>
      <c r="Y1"/>
    </row>
    <row r="2" spans="1:25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  <c r="Y2"/>
    </row>
    <row r="3" spans="1:25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129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  <c r="Y3"/>
    </row>
    <row r="4" spans="1:25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  <c r="Y4"/>
    </row>
    <row r="5" spans="1:25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  <c r="Y5"/>
    </row>
    <row r="6" spans="1:25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Y6"/>
    </row>
    <row r="7" spans="1:25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  <c r="Y7"/>
    </row>
    <row r="8" spans="1:25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  <c r="Y8"/>
    </row>
    <row r="9" spans="1:25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  <c r="Y9"/>
    </row>
    <row r="10" spans="1:25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  <c r="Y10"/>
    </row>
    <row r="11" spans="1:25">
      <c r="A11" s="1"/>
      <c r="B11" s="74" t="s">
        <v>103</v>
      </c>
      <c r="C11" s="74" t="s">
        <v>104</v>
      </c>
      <c r="D11" s="74" t="s">
        <v>130</v>
      </c>
      <c r="E11" s="74" t="s">
        <v>131</v>
      </c>
      <c r="F11" s="74" t="s">
        <v>132</v>
      </c>
      <c r="G11" s="74" t="s">
        <v>133</v>
      </c>
      <c r="H11" s="74" t="s">
        <v>134</v>
      </c>
      <c r="I11" s="74" t="s">
        <v>135</v>
      </c>
      <c r="J11" s="74" t="s">
        <v>136</v>
      </c>
      <c r="K11" s="74" t="s">
        <v>34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  <c r="Y11"/>
    </row>
    <row r="12" spans="1:25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  <c r="Y12"/>
    </row>
    <row r="13" spans="1:25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  <c r="Y13"/>
    </row>
    <row r="14" spans="1:25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  <c r="Y14"/>
    </row>
    <row r="15" spans="1:25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  <c r="Y15"/>
    </row>
    <row r="16" spans="1:25">
      <c r="A16" s="1"/>
      <c r="B16" s="83" t="s">
        <v>108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NUEVO</v>
      </c>
      <c r="O16" s="82"/>
      <c r="P16" s="82"/>
      <c r="Q16" s="82"/>
      <c r="R16" s="82"/>
      <c r="S16" s="85" t="s">
        <v>27</v>
      </c>
      <c r="T16" s="85" t="s">
        <v>27</v>
      </c>
      <c r="U16" s="86">
        <v>0.6</v>
      </c>
      <c r="V16" s="86">
        <v>0.4</v>
      </c>
      <c r="W16" s="82"/>
      <c r="Y16"/>
    </row>
    <row r="17" spans="1:25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  <c r="Y17"/>
    </row>
    <row r="18" spans="1:25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  <c r="Y18"/>
    </row>
    <row r="19" spans="1:25">
      <c r="A19" s="1"/>
      <c r="B19" s="92" t="s">
        <v>109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  <c r="Y19"/>
    </row>
    <row r="20" spans="1:25">
      <c r="A20" s="1"/>
      <c r="B20" s="43" t="s">
        <v>110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  <c r="Y20"/>
    </row>
    <row r="21" spans="1:25">
      <c r="A21" s="1"/>
      <c r="B21" s="87" t="s">
        <v>111</v>
      </c>
      <c r="C21" s="96">
        <f>C20*K21</f>
        <v>135</v>
      </c>
      <c r="D21" s="96">
        <f>D20*K21</f>
        <v>135</v>
      </c>
      <c r="E21" s="96">
        <f>E20*K21</f>
        <v>135</v>
      </c>
      <c r="F21" s="96">
        <f>F20*K21</f>
        <v>135</v>
      </c>
      <c r="G21" s="96">
        <f>G20*K21</f>
        <v>135</v>
      </c>
      <c r="H21" s="96">
        <f>H20*K21</f>
        <v>135</v>
      </c>
      <c r="I21" s="96">
        <f>I20*K21</f>
        <v>135</v>
      </c>
      <c r="J21" s="96">
        <f>J20*K21</f>
        <v>135</v>
      </c>
      <c r="K21" s="97">
        <f>300.00*0.6*(K8)</f>
        <v>1080</v>
      </c>
      <c r="L21" s="86"/>
      <c r="M21" s="164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  <c r="Y21"/>
    </row>
    <row r="22" spans="1:25">
      <c r="A22" s="1"/>
      <c r="B22" s="90" t="s">
        <v>112</v>
      </c>
      <c r="C22" s="91">
        <f>C18+C21</f>
        <v>1135</v>
      </c>
      <c r="D22" s="91">
        <f>D18+D21</f>
        <v>1135</v>
      </c>
      <c r="E22" s="91">
        <f>E18+E21</f>
        <v>1135</v>
      </c>
      <c r="F22" s="91">
        <f>F18+F21</f>
        <v>1135</v>
      </c>
      <c r="G22" s="91">
        <f>G18+G21</f>
        <v>1135</v>
      </c>
      <c r="H22" s="91">
        <f>H18+H21</f>
        <v>1135</v>
      </c>
      <c r="I22" s="91">
        <f>I18+I21</f>
        <v>1135</v>
      </c>
      <c r="J22" s="91">
        <f>J18+J21</f>
        <v>1135</v>
      </c>
      <c r="K22" s="91">
        <f>SUM(C22:J22)</f>
        <v>9080</v>
      </c>
      <c r="L22" s="1"/>
      <c r="M22" s="164"/>
      <c r="N22" s="4"/>
      <c r="O22" s="1"/>
      <c r="P22" s="98" t="s">
        <v>128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  <c r="Y22"/>
    </row>
    <row r="23" spans="1:25">
      <c r="A23" s="1"/>
      <c r="B23" s="92" t="s">
        <v>113</v>
      </c>
      <c r="C23" s="93">
        <f>C19+C21</f>
        <v>135</v>
      </c>
      <c r="D23" s="93">
        <f>D19+D21</f>
        <v>1635</v>
      </c>
      <c r="E23" s="93">
        <f>E19+E21</f>
        <v>1935</v>
      </c>
      <c r="F23" s="93">
        <f>F19+F21</f>
        <v>135</v>
      </c>
      <c r="G23" s="93">
        <f>G19+G21</f>
        <v>135</v>
      </c>
      <c r="H23" s="93">
        <f>H19+H21</f>
        <v>135</v>
      </c>
      <c r="I23" s="93">
        <f>I19+I21</f>
        <v>135</v>
      </c>
      <c r="J23" s="93">
        <f>J19+J21</f>
        <v>135</v>
      </c>
      <c r="K23" s="93">
        <f>SUM(C23:J23)</f>
        <v>4380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  <c r="Y23"/>
    </row>
    <row r="24" spans="1:25">
      <c r="A24" s="1"/>
      <c r="B24" s="87" t="s">
        <v>114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  <c r="Y24"/>
    </row>
    <row r="25" spans="1:25">
      <c r="A25" s="1"/>
      <c r="B25" s="90" t="s">
        <v>23</v>
      </c>
      <c r="C25" s="91">
        <f>C22+C24</f>
        <v>1147.5</v>
      </c>
      <c r="D25" s="91">
        <f>D22+D24</f>
        <v>1147.5</v>
      </c>
      <c r="E25" s="91">
        <f>E22+E24</f>
        <v>1147.5</v>
      </c>
      <c r="F25" s="91">
        <f>F22+F24</f>
        <v>1147.5</v>
      </c>
      <c r="G25" s="91">
        <f>G22+G24</f>
        <v>1147.5</v>
      </c>
      <c r="H25" s="91">
        <f>H22+H24</f>
        <v>1147.5</v>
      </c>
      <c r="I25" s="91">
        <f>I22+I24</f>
        <v>1147.5</v>
      </c>
      <c r="J25" s="91">
        <f>J22+J24</f>
        <v>1147.5</v>
      </c>
      <c r="K25" s="91">
        <f>SUM(C25:J25)</f>
        <v>9180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  <c r="Y25"/>
    </row>
    <row r="26" spans="1:25">
      <c r="A26" s="1"/>
      <c r="B26" s="92" t="s">
        <v>115</v>
      </c>
      <c r="C26" s="93">
        <f>C23+C24</f>
        <v>147.5</v>
      </c>
      <c r="D26" s="93">
        <f>D23+D24</f>
        <v>1647.5</v>
      </c>
      <c r="E26" s="93">
        <f>E23+E24</f>
        <v>1947.5</v>
      </c>
      <c r="F26" s="93">
        <f>F23+F24</f>
        <v>147.5</v>
      </c>
      <c r="G26" s="93">
        <f>G23+G24</f>
        <v>147.5</v>
      </c>
      <c r="H26" s="93">
        <f>H23+H24</f>
        <v>147.5</v>
      </c>
      <c r="I26" s="93">
        <f>I23+I24</f>
        <v>147.5</v>
      </c>
      <c r="J26" s="93">
        <f>J23+J24</f>
        <v>147.5</v>
      </c>
      <c r="K26" s="93">
        <f>SUM(C26:J26)</f>
        <v>4480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  <c r="Y26"/>
    </row>
    <row r="27" spans="1:25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  <c r="Y27"/>
    </row>
    <row r="28" spans="1:25">
      <c r="A28" s="1"/>
      <c r="B28" s="165" t="s">
        <v>116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"/>
      <c r="U28" s="1"/>
      <c r="V28" s="1"/>
      <c r="W28" s="1"/>
      <c r="Y28"/>
    </row>
    <row r="29" spans="1:25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  <c r="Y29"/>
    </row>
    <row r="30" spans="1:25">
      <c r="A30" s="1"/>
      <c r="B30" s="1"/>
      <c r="C30" s="99">
        <f>1</f>
        <v>1</v>
      </c>
      <c r="D30" s="99">
        <f>1</f>
        <v>1</v>
      </c>
      <c r="E30" s="99">
        <f>1</f>
        <v>1</v>
      </c>
      <c r="F30" s="99">
        <f>0</f>
        <v>0</v>
      </c>
      <c r="G30" s="99">
        <f>1</f>
        <v>1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  <c r="Y30"/>
    </row>
    <row r="31" spans="1:25">
      <c r="A31" s="1"/>
      <c r="B31" s="100" t="s">
        <v>30</v>
      </c>
      <c r="C31" s="101">
        <f>C17*C30</f>
        <v>100</v>
      </c>
      <c r="D31" s="101">
        <f>D17*D30</f>
        <v>100</v>
      </c>
      <c r="E31" s="101">
        <f>E17*E30</f>
        <v>100</v>
      </c>
      <c r="F31" s="101">
        <f>F17*F30</f>
        <v>0</v>
      </c>
      <c r="G31" s="101">
        <f>G17*G30</f>
        <v>100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400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  <c r="Y31"/>
    </row>
    <row r="32" spans="1:25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  <c r="Y32"/>
    </row>
    <row r="33" spans="1:25">
      <c r="A33" s="1"/>
      <c r="B33" s="1"/>
      <c r="C33" s="102">
        <f>0.01</f>
        <v>0.01</v>
      </c>
      <c r="D33" s="102">
        <f>0.01</f>
        <v>0.01</v>
      </c>
      <c r="E33" s="102">
        <f>0.01</f>
        <v>0.01</v>
      </c>
      <c r="F33" s="102">
        <f>0.01</f>
        <v>0.01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34</v>
      </c>
      <c r="L33" s="1"/>
      <c r="M33" s="1"/>
      <c r="N33" s="1"/>
      <c r="O33" s="166"/>
      <c r="P33" s="166"/>
      <c r="Q33" s="1"/>
      <c r="R33" s="1"/>
      <c r="S33" s="1"/>
      <c r="T33" s="1"/>
      <c r="U33" s="1"/>
      <c r="V33" s="1"/>
      <c r="W33" s="1"/>
      <c r="Y33"/>
    </row>
    <row r="34" spans="1:25">
      <c r="A34" s="1"/>
      <c r="B34" s="103" t="s">
        <v>117</v>
      </c>
      <c r="C34" s="96">
        <f>MAX(C25:C26)*C33</f>
        <v>11.475</v>
      </c>
      <c r="D34" s="96">
        <f>MAX(D25:D26)*D33</f>
        <v>16.475</v>
      </c>
      <c r="E34" s="96">
        <f>MAX(E25:E26)*E33</f>
        <v>19.475</v>
      </c>
      <c r="F34" s="96">
        <f>MAX(F25:F26)*F33</f>
        <v>11.475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58.9</v>
      </c>
      <c r="L34" s="1"/>
      <c r="M34" s="1"/>
      <c r="N34" s="1"/>
      <c r="O34" s="166"/>
      <c r="P34" s="166"/>
      <c r="Q34" s="1"/>
      <c r="R34" s="1"/>
      <c r="S34" s="1"/>
      <c r="T34" s="1"/>
      <c r="U34" s="1"/>
      <c r="V34" s="1"/>
      <c r="W34" s="1"/>
      <c r="Y34"/>
    </row>
    <row r="35" spans="1:25">
      <c r="A35" s="105"/>
      <c r="B35" s="106" t="s">
        <v>118</v>
      </c>
      <c r="C35" s="107">
        <f>(MAX(C25:C26)+C33+C34)*0.16</f>
        <v>185.4376</v>
      </c>
      <c r="D35" s="107">
        <f>(MAX(D25:D26)+D33+D34)*0.16</f>
        <v>266.2376</v>
      </c>
      <c r="E35" s="107">
        <f>(MAX(E25:E26)+E33+E34)*0.16</f>
        <v>314.7176</v>
      </c>
      <c r="F35" s="107">
        <f>(MAX(F25:F26)+F33+F34)*0.16</f>
        <v>185.4376</v>
      </c>
      <c r="G35" s="107">
        <f>(MAX(G25:G26)+G33+G34)*0.16</f>
        <v>183.6</v>
      </c>
      <c r="H35" s="107">
        <f>(MAX(H25:H26)+H33+H34)*0.16</f>
        <v>183.6</v>
      </c>
      <c r="I35" s="107">
        <f>(MAX(I25:I26)+I33+I34)*0.16</f>
        <v>183.6</v>
      </c>
      <c r="J35" s="107">
        <f>(MAX(J25:J26)+J33+J34)*0.16</f>
        <v>183.6</v>
      </c>
      <c r="K35" s="104">
        <f>SUM(C35:J35)</f>
        <v>1686.2304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Y35"/>
    </row>
    <row r="36" spans="1:25">
      <c r="A36" s="105"/>
      <c r="B36" s="106" t="s">
        <v>119</v>
      </c>
      <c r="C36" s="107">
        <f>(MAX(C25:C26)+C33+C34)*0.02</f>
        <v>23.1797</v>
      </c>
      <c r="D36" s="107">
        <f>(MAX(D25:D26)+D33+D34)*0.02</f>
        <v>33.2797</v>
      </c>
      <c r="E36" s="107">
        <f>(MAX(E25:E26)+E33+E34)*0.02</f>
        <v>39.3397</v>
      </c>
      <c r="F36" s="107">
        <f>(MAX(F25:F26)+F33+F34)*0.02</f>
        <v>23.1797</v>
      </c>
      <c r="G36" s="107">
        <f>(MAX(G25:G26)+G33+G34)*0.02</f>
        <v>22.95</v>
      </c>
      <c r="H36" s="107">
        <f>(MAX(H25:H26)+H33+H34)*0.02</f>
        <v>22.95</v>
      </c>
      <c r="I36" s="107">
        <f>(MAX(I25:I26)+I33+I34)*0.02</f>
        <v>22.95</v>
      </c>
      <c r="J36" s="107">
        <f>(MAX(J25:J26)+J33+J34)*0.02</f>
        <v>22.95</v>
      </c>
      <c r="K36" s="104">
        <f>SUM(C36:J36)</f>
        <v>210.7788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Y36"/>
    </row>
    <row r="37" spans="1:25">
      <c r="A37" s="105"/>
      <c r="B37" s="106" t="s">
        <v>120</v>
      </c>
      <c r="C37" s="107">
        <f>(MAX(C25:C26)+C33+C34+C35+C36)*0.035</f>
        <v>47.8660805</v>
      </c>
      <c r="D37" s="107">
        <f>(MAX(D25:D26)+D33+D34+D35+D36)*0.035</f>
        <v>68.7225805</v>
      </c>
      <c r="E37" s="107">
        <f>(MAX(E25:E26)+E33+E34+E35+E36)*0.035</f>
        <v>81.2364805</v>
      </c>
      <c r="F37" s="107">
        <f>(MAX(F25:F26)+F33+F34+F35+F36)*0.035</f>
        <v>47.8660805</v>
      </c>
      <c r="G37" s="107">
        <f>(MAX(G25:G26)+G33+G34+G35+G36)*0.035</f>
        <v>47.39175</v>
      </c>
      <c r="H37" s="107">
        <f>(MAX(H25:H26)+H33+H34+H35+H36)*0.035</f>
        <v>47.39175</v>
      </c>
      <c r="I37" s="107">
        <f>(MAX(I25:I26)+I33+I34+I35+I36)*0.035</f>
        <v>47.39175</v>
      </c>
      <c r="J37" s="107">
        <f>(MAX(J25:J26)+J33+J34+J35+J36)*0.035</f>
        <v>47.39175</v>
      </c>
      <c r="K37" s="104">
        <f>SUM(C37:J37)</f>
        <v>435.258222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Y37"/>
    </row>
    <row r="38" spans="1:25">
      <c r="A38" s="1"/>
      <c r="B38" s="108" t="s">
        <v>34</v>
      </c>
      <c r="C38" s="109">
        <f>C34+C35+C36+C37</f>
        <v>267.9583805</v>
      </c>
      <c r="D38" s="109">
        <f>D34+D35+D36+D37</f>
        <v>384.7148805</v>
      </c>
      <c r="E38" s="109">
        <f>E34+E35+E36+E37</f>
        <v>454.7687805</v>
      </c>
      <c r="F38" s="109">
        <f>F34+F35+F36+F37</f>
        <v>267.9583805</v>
      </c>
      <c r="G38" s="109">
        <f>G34+G35+G36+G37</f>
        <v>253.94175</v>
      </c>
      <c r="H38" s="109">
        <f>H34+H35+H36+H37</f>
        <v>253.94175</v>
      </c>
      <c r="I38" s="109">
        <f>I34+I35+I36+I37</f>
        <v>253.94175</v>
      </c>
      <c r="J38" s="109">
        <f>J34+J35+J36+J37</f>
        <v>253.94175</v>
      </c>
      <c r="K38" s="91">
        <f>SUM(C38:J38)</f>
        <v>2391.167422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/>
    </row>
    <row r="39" spans="1:25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  <c r="Y39"/>
    </row>
    <row r="40" spans="1:25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127</v>
      </c>
      <c r="W40" s="110">
        <v>3.7</v>
      </c>
      <c r="Y40"/>
    </row>
    <row r="41" spans="1:25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  <c r="Y41"/>
    </row>
    <row r="42" spans="1:25">
      <c r="B42" s="167" t="s">
        <v>121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>
      <c r="B44" s="1"/>
      <c r="C44" s="94">
        <f>(C20)</f>
        <v>0.125</v>
      </c>
      <c r="D44" s="94">
        <f>(D20)</f>
        <v>0.125</v>
      </c>
      <c r="E44" s="94">
        <f>(E20)</f>
        <v>0.125</v>
      </c>
      <c r="F44" s="94">
        <f>(F20)</f>
        <v>0.125</v>
      </c>
      <c r="G44" s="94">
        <f>(G20)</f>
        <v>0.125</v>
      </c>
      <c r="H44" s="94">
        <f>(H20)</f>
        <v>0.125</v>
      </c>
      <c r="I44" s="94">
        <f>(I20)</f>
        <v>0.125</v>
      </c>
      <c r="J44" s="94">
        <f>(J20)</f>
        <v>0.125</v>
      </c>
      <c r="K44" s="94">
        <f>+K20</f>
        <v>1</v>
      </c>
      <c r="L44" s="1"/>
      <c r="M44" s="1"/>
      <c r="N44" s="1"/>
      <c r="O44" s="1"/>
      <c r="P44" s="1"/>
      <c r="Q44" s="1"/>
      <c r="R44" s="1"/>
      <c r="S44" s="1"/>
      <c r="Y44"/>
    </row>
    <row r="45" spans="1:25">
      <c r="B45" s="87" t="s">
        <v>122</v>
      </c>
      <c r="C45" s="109">
        <f>(K45)*(C44)</f>
        <v>90</v>
      </c>
      <c r="D45" s="109">
        <f>(K45)*(D44)</f>
        <v>90</v>
      </c>
      <c r="E45" s="109">
        <f>(K45)*(E44)</f>
        <v>90</v>
      </c>
      <c r="F45" s="109">
        <f>(K45)*(F44)</f>
        <v>90</v>
      </c>
      <c r="G45" s="109">
        <f>(K45)*(G44)</f>
        <v>90</v>
      </c>
      <c r="H45" s="109">
        <f>(K45)*(H44)</f>
        <v>90</v>
      </c>
      <c r="I45" s="109">
        <f>(K45)*(I44)</f>
        <v>90</v>
      </c>
      <c r="J45" s="109">
        <f>(K45)*(J44)</f>
        <v>90</v>
      </c>
      <c r="K45" s="109">
        <f>300.00*0.4*(K8)</f>
        <v>720</v>
      </c>
      <c r="L45" s="86"/>
      <c r="M45" s="1"/>
      <c r="N45" s="1"/>
      <c r="O45" s="1"/>
      <c r="P45" s="1"/>
      <c r="Q45" s="1"/>
      <c r="R45" s="1"/>
      <c r="S45" s="1"/>
      <c r="Y45"/>
    </row>
    <row r="46" spans="1:25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"/>
      <c r="V46" s="1"/>
      <c r="W46" s="1"/>
      <c r="X46" s="1"/>
      <c r="Y46" s="1"/>
    </row>
    <row r="47" spans="1:25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>
      <c r="B48" s="112" t="s">
        <v>123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spans="1:25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>
      <c r="B50" s="113" t="s">
        <v>122</v>
      </c>
      <c r="C50" s="42" t="str">
        <f>C11</f>
        <v>Producto 1</v>
      </c>
      <c r="D50" s="42"/>
      <c r="E50" s="42"/>
      <c r="F50" s="42"/>
      <c r="G50" s="42"/>
      <c r="H50" s="42"/>
      <c r="I50" s="42"/>
      <c r="J50" s="42"/>
      <c r="K50" s="42" t="str">
        <f>K11</f>
        <v>TOTAL</v>
      </c>
      <c r="L50" s="34"/>
      <c r="M50" s="1"/>
      <c r="N50" s="1"/>
      <c r="O50" s="1"/>
      <c r="P50" s="1"/>
      <c r="Q50" s="1"/>
      <c r="R50" s="1"/>
      <c r="S50" s="1"/>
      <c r="T50" s="1"/>
      <c r="Y50"/>
    </row>
    <row r="51" spans="1:25">
      <c r="B51" s="87" t="s">
        <v>124</v>
      </c>
      <c r="C51" s="109">
        <f>(K45)*(C44)</f>
        <v>90</v>
      </c>
      <c r="D51" s="109">
        <f>(K45)*(D44)</f>
        <v>90</v>
      </c>
      <c r="E51" s="109">
        <f>(K45)*(E44)</f>
        <v>90</v>
      </c>
      <c r="F51" s="109">
        <f>(K45)*(F44)</f>
        <v>90</v>
      </c>
      <c r="G51" s="109">
        <f>(K45)*(G44)</f>
        <v>90</v>
      </c>
      <c r="H51" s="109">
        <f>(K45)*(H44)</f>
        <v>90</v>
      </c>
      <c r="I51" s="109">
        <f>(K45)*(I44)</f>
        <v>90</v>
      </c>
      <c r="J51" s="109">
        <f>(K45)*(J44)</f>
        <v>90</v>
      </c>
      <c r="K51" s="109">
        <f>K18+K31+K38+K45</f>
        <v>11511.167422</v>
      </c>
      <c r="L51" s="1"/>
      <c r="M51" s="1"/>
      <c r="N51" s="1"/>
      <c r="O51" s="1"/>
      <c r="P51" s="1"/>
      <c r="Q51" s="1"/>
      <c r="R51" s="1"/>
      <c r="S51" s="1"/>
      <c r="Y51"/>
    </row>
    <row r="52" spans="1:25">
      <c r="B52" s="43" t="s">
        <v>47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100</v>
      </c>
      <c r="J52" s="42">
        <f>(J17)</f>
        <v>100</v>
      </c>
      <c r="K52" s="42">
        <f>(K17)</f>
        <v>800</v>
      </c>
      <c r="L52" s="34"/>
      <c r="M52" s="1"/>
      <c r="N52" s="1"/>
      <c r="O52" s="1"/>
      <c r="P52" s="1"/>
      <c r="Q52" s="1"/>
      <c r="R52" s="1"/>
      <c r="S52" s="1"/>
      <c r="T52" s="1"/>
      <c r="Y52"/>
    </row>
    <row r="53" spans="1:25">
      <c r="B53" s="114" t="s">
        <v>125</v>
      </c>
      <c r="C53" s="109">
        <f>(C51)/(C52)</f>
        <v>0.9</v>
      </c>
      <c r="D53" s="109">
        <f>(D51)/(D52)</f>
        <v>0.9</v>
      </c>
      <c r="E53" s="109">
        <f>(E51)/(E52)</f>
        <v>0.9</v>
      </c>
      <c r="F53" s="109">
        <f>(F51)/(F52)</f>
        <v>0.9</v>
      </c>
      <c r="G53" s="109">
        <f>(G51)/(G52)</f>
        <v>0.9</v>
      </c>
      <c r="H53" s="109">
        <f>(H51)/(H52)</f>
        <v>0.9</v>
      </c>
      <c r="I53" s="109">
        <f>(I51)/(I52)</f>
        <v>0.9</v>
      </c>
      <c r="J53" s="109">
        <f>(J51)/(J52)</f>
        <v>0.9</v>
      </c>
      <c r="K53" s="109">
        <f>(K51)/(K52)</f>
        <v>14.3889592775</v>
      </c>
      <c r="L53" s="34"/>
      <c r="M53" s="1"/>
      <c r="N53" s="1"/>
      <c r="O53" s="1"/>
      <c r="P53" s="1"/>
      <c r="Q53" s="1"/>
      <c r="R53" s="1"/>
      <c r="S53" s="1"/>
      <c r="T53" s="1"/>
      <c r="Y53"/>
    </row>
    <row r="54" spans="1:25">
      <c r="B54" s="43" t="s">
        <v>126</v>
      </c>
      <c r="C54" s="115">
        <f>(C53)*3.75</f>
        <v>3.375</v>
      </c>
      <c r="D54">
        <f>(D53)*3.75</f>
        <v>3.375</v>
      </c>
      <c r="E54">
        <f>(E53)*3.75</f>
        <v>3.375</v>
      </c>
      <c r="F54">
        <f>(F53)*3.75</f>
        <v>3.375</v>
      </c>
      <c r="G54">
        <f>(G53)*3.75</f>
        <v>3.375</v>
      </c>
      <c r="H54">
        <f>(H53)*3.75</f>
        <v>3.375</v>
      </c>
      <c r="I54">
        <f>(I53)*3.75</f>
        <v>3.375</v>
      </c>
      <c r="J54">
        <f>(J53)*3.75</f>
        <v>3.375</v>
      </c>
      <c r="K54" s="115">
        <f>(K53)*3.75</f>
        <v>53.958597290625</v>
      </c>
      <c r="L54" s="34"/>
      <c r="M54" s="1"/>
      <c r="N54" s="1"/>
      <c r="O54" s="1"/>
      <c r="P54" s="1"/>
      <c r="Q54" s="1"/>
      <c r="R54" s="1"/>
      <c r="S54" s="1"/>
      <c r="T54" s="1"/>
      <c r="Y54"/>
    </row>
  </sheetData>
  <mergeCells>
    <mergeCell ref="B1:S1"/>
    <mergeCell ref="M21:M22"/>
    <mergeCell ref="B28:S28"/>
    <mergeCell ref="O33:P34"/>
    <mergeCell ref="B42:Y42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2025-08-28T00:40:51+00:00</dcterms:modified>
  <dc:title/>
  <dc:description/>
  <dc:subject/>
  <cp:keywords/>
  <cp:category/>
</cp:coreProperties>
</file>