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K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<sst xmlns="http://schemas.openxmlformats.org/spreadsheetml/2006/main" uniqueCount="137">
  <si>
    <t>COTIZACION Nº20240000001</t>
  </si>
  <si>
    <t>NOMBRE:</t>
  </si>
  <si>
    <t>Edison Benicio Mayhualla</t>
  </si>
  <si>
    <t>SERVICIO:</t>
  </si>
  <si>
    <t>CARGA CONSOLIDADA</t>
  </si>
  <si>
    <t>N° CAJAS:</t>
  </si>
  <si>
    <t>DNI/RUC:</t>
  </si>
  <si>
    <t>FECHA:</t>
  </si>
  <si>
    <t>PESO: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</si>
  <si>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</si>
  <si>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</si>
  <si>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</si>
  <si>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</si>
  <si>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</si>
  <si>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</si>
  <si>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</si>
  <si>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</si>
  <si>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</si>
  <si>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</si>
  <si>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</si>
  <si>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</si>
  <si>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</si>
  <si>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</si>
  <si>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</si>
  <si>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</si>
  <si>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</si>
  <si>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</si>
  <si>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</si>
  <si>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</si>
  <si>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</si>
  <si>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</si>
  <si>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</si>
  <si>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</si>
  <si>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</si>
  <si>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</si>
  <si>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</si>
  <si>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</si>
  <si>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</si>
  <si>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</si>
  <si>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</si>
  <si>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</si>
  <si>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</si>
  <si>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</si>
  <si>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</si>
  <si>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</si>
  <si>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</si>
  <si>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</si>
  <si>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</si>
  <si>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</si>
  <si>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</si>
  <si>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</si>
  <si>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</si>
  <si>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</si>
  <si>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</si>
  <si>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</si>
  <si>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</si>
  <si>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</si>
  <si>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</si>
  <si>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</si>
  <si>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</si>
  <si>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</si>
  <si>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</si>
  <si>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</si>
  <si>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</si>
  <si>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</si>
  <si>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</si>
  <si>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</si>
  <si>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</si>
  <si>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</si>
  <si>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</si>
  <si>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</si>
  <si>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</si>
  <si>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</si>
  <si>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</si>
  <si>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</si>
  <si>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</si>
  <si>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</si>
  <si>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</si>
  <si>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</si>
  <si>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</si>
  <si>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</si>
  <si>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</si>
  <si>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</si>
  <si>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</si>
  <si>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</si>
  <si>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</si>
  <si>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</si>
  <si>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</si>
  <si>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</si>
  <si>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</si>
  <si>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</si>
  <si>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</si>
  <si>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</si>
  <si>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</si>
  <si>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</si>
  <si>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</si>
  <si>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</si>
  <si>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</si>
  <si>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</si>
  <si>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</si>
  <si>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</si>
  <si>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</si>
  <si>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</si>
  <si>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</si>
  <si>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</si>
  <si>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</si>
  <si>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</si>
  <si>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</si>
  <si>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</si>
  <si>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</si>
  <si>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</si>
  <si>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</si>
  <si>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</si>
  <si>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</si>
  <si>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</si>
  <si>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</si>
  <si>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</si>
  <si>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</si>
  <si>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</si>
  <si>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</si>
  <si>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</si>
  <si>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</si>
  <si>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</si>
  <si>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</si>
  <si>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</si>
  <si>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</si>
  <si>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</si>
  <si>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</si>
  <si>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</si>
  <si>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</si>
  <si>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1-2</t>
  </si>
  <si>
    <t>Producto 1-3</t>
  </si>
  <si>
    <t>Producto 2</t>
  </si>
  <si>
    <t>Producto 2-2</t>
  </si>
  <si>
    <t>Producto 3</t>
  </si>
  <si>
    <t>Producto 4</t>
  </si>
  <si>
    <t>Producto 5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</si>
</sst>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_-[$$-409]* #,##0.000_ ;_-[$$-409]* \-#,##0.000\ ;_-[$$-409]* &quot;-&quot;??_ ;_-@_ "/>
    <numFmt numFmtId="176" formatCode="[$$-540A]#,##0.00"/>
    <numFmt numFmtId="177" formatCode="_-&quot;S/&quot;\ * #,##0.00_-;\-&quot;S/&quot;\ * #,##0.00_-;_-&quot;S/&quot;\ * &quot;-&quot;??_-;_-@_-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262626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9" borderId="9" applyFont="1" applyNumberFormat="1" applyFill="1" applyBorder="1" applyAlignment="1">
      <alignment horizontal="center" vertical="bottom" textRotation="0" wrapText="false" shrinkToFit="false"/>
    </xf>
    <xf xfId="0" fontId="2" numFmtId="174" fillId="2" borderId="9" applyFont="1" applyNumberFormat="1" applyFill="1" applyBorder="1" applyAlignment="1">
      <alignment horizontal="center" vertical="bottom" textRotation="0" wrapText="false" shrinkToFit="false"/>
    </xf>
    <xf xfId="0" fontId="2" numFmtId="174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5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5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6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7" fillId="2" borderId="9" applyFont="0" applyNumberFormat="1" applyFill="1" applyBorder="1" applyAlignment="1">
      <alignment horizontal="center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20" numFmtId="0" fillId="12" borderId="9" applyFont="1" applyNumberFormat="0" applyFill="1" applyBorder="1" applyAlignment="1">
      <alignment horizontal="center" vertical="center" textRotation="0" wrapText="false" shrinkToFit="false"/>
    </xf>
    <xf xfId="0" fontId="20" numFmtId="0" fillId="12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171" fillId="12" borderId="4" applyFont="1" applyNumberFormat="1" applyFill="1" applyBorder="1" applyAlignment="1">
      <alignment horizontal="center" vertical="center" textRotation="0" wrapText="false" shrinkToFit="false"/>
    </xf>
    <xf xfId="0" fontId="21" numFmtId="171" fillId="12" borderId="6" applyFont="1" applyNumberFormat="1" applyFill="1" applyBorder="1" applyAlignment="1">
      <alignment horizontal="center" vertical="center" textRotation="0" wrapText="false" shrinkToFit="false"/>
    </xf>
    <xf xfId="0" fontId="21" numFmtId="171" fillId="12" borderId="16" applyFont="1" applyNumberFormat="1" applyFill="1" applyBorder="1" applyAlignment="1">
      <alignment horizontal="center" vertical="center" textRotation="0" wrapText="true" shrinkToFit="false"/>
    </xf>
    <xf xfId="0" fontId="21" numFmtId="171" fillId="12" borderId="17" applyFont="1" applyNumberFormat="1" applyFill="1" applyBorder="1" applyAlignment="1">
      <alignment horizontal="center" vertical="center" textRotation="0" wrapText="true" shrinkToFit="false"/>
    </xf>
    <xf xfId="0" fontId="21" numFmtId="171" fillId="12" borderId="0" applyFont="1" applyNumberFormat="1" applyFill="1" applyBorder="0" applyAlignment="1">
      <alignment horizontal="center" vertical="center" textRotation="0" wrapText="true" shrinkToFit="false"/>
    </xf>
    <xf xfId="0" fontId="21" numFmtId="171" fillId="12" borderId="7" applyFont="1" applyNumberFormat="1" applyFill="1" applyBorder="1" applyAlignment="1">
      <alignment horizontal="center" vertical="center" textRotation="0" wrapText="true" shrinkToFit="false"/>
    </xf>
    <xf xfId="0" fontId="21" numFmtId="171" fillId="12" borderId="18" applyFont="1" applyNumberFormat="1" applyFill="1" applyBorder="1" applyAlignment="1">
      <alignment horizontal="center" vertical="center" textRotation="0" wrapText="true" shrinkToFit="false"/>
    </xf>
    <xf xfId="0" fontId="21" numFmtId="171" fillId="12" borderId="19" applyFont="1" applyNumberFormat="1" applyFill="1" applyBorder="1" applyAlignment="1">
      <alignment horizontal="center" vertical="center" textRotation="0" wrapText="true" shrinkToFit="false"/>
    </xf>
    <xf xfId="0" fontId="21" numFmtId="171" fillId="12" borderId="20" applyFont="1" applyNumberFormat="1" applyFill="1" applyBorder="1" applyAlignment="1">
      <alignment horizontal="center" vertical="center" textRotation="0" wrapText="true" shrinkToFit="false"/>
    </xf>
    <xf xfId="0" fontId="21" numFmtId="171" fillId="12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0" numFmtId="170" fillId="2" borderId="14" applyFont="0" applyNumberFormat="1" applyFill="1" applyBorder="1" applyAlignment="1">
      <alignment horizontal="center" vertical="bottom" textRotation="0" wrapText="false" shrinkToFit="false"/>
    </xf>
    <xf xfId="0" fontId="22" numFmtId="0" fillId="11" borderId="9" applyFont="1" applyNumberFormat="0" applyFill="1" applyBorder="1" applyAlignment="1">
      <alignment horizontal="center" vertical="center" textRotation="0" wrapText="true" shrinkToFit="false"/>
    </xf>
    <xf xfId="0" fontId="23" numFmtId="0" fillId="2" borderId="4" applyFont="1" applyNumberFormat="0" applyFill="1" applyBorder="1" applyAlignment="1">
      <alignment horizontal="center" vertical="center" textRotation="0" wrapText="false" shrinkToFit="false"/>
    </xf>
    <xf xfId="0" fontId="23" numFmtId="0" fillId="2" borderId="0" applyFont="1" applyNumberFormat="0" applyFill="1" applyBorder="0" applyAlignment="1">
      <alignment horizontal="center" vertical="center" textRotation="0" wrapText="false" shrinkToFit="false"/>
    </xf>
    <xf xfId="0" fontId="23" numFmtId="0" fillId="2" borderId="6" applyFont="1" applyNumberFormat="0" applyFill="1" applyBorder="1" applyAlignment="1">
      <alignment horizontal="center" vertical="center" textRotation="0" wrapText="false" shrinkToFit="false"/>
    </xf>
    <xf xfId="0" fontId="23" numFmtId="0" fillId="2" borderId="7" applyFont="1" applyNumberFormat="0" applyFill="1" applyBorder="1" applyAlignment="1">
      <alignment horizontal="center" vertical="center" textRotation="0" wrapText="false" shrinkToFit="false"/>
    </xf>
    <xf xfId="0" fontId="24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25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true" showRowColHeaders="1" topLeftCell="A55">
      <selection activeCell="O44" sqref="O44"/>
    </sheetView>
  </sheetViews>
  <sheetFormatPr defaultRowHeight="14.4" outlineLevelRow="0" outlineLevelCol="0"/>
  <cols>
    <col min="1" max="1" width="19" customWidth="true" style="0"/>
    <col min="2" max="2" width="28.7109375" customWidth="true" style="0"/>
    <col min="6" max="6" width="16.140625" customWidth="true" style="0"/>
  </cols>
  <sheetData>
    <row r="1" spans="1:17" customHeight="1" ht="18.75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.75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50"/>
      <c r="G3" s="150"/>
      <c r="H3" s="150"/>
      <c r="I3" s="150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51"/>
      <c r="G4" s="151"/>
      <c r="H4" s="151"/>
      <c r="I4" s="151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52" t="s">
        <v>0</v>
      </c>
      <c r="E7" s="152"/>
      <c r="F7" s="152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53">
        <f>+'2'!D5</f>
        <v/>
      </c>
      <c r="J8" s="153"/>
      <c r="K8" s="153"/>
      <c r="L8" s="1"/>
      <c r="M8" s="1"/>
      <c r="N8" s="1"/>
      <c r="O8" s="1"/>
      <c r="P8" s="1"/>
      <c r="Q8" s="1"/>
    </row>
    <row r="9" spans="1:17">
      <c r="A9" s="7" t="s">
        <v>6</v>
      </c>
      <c r="B9" s="8"/>
      <c r="C9" s="1"/>
      <c r="D9" s="12" t="s">
        <v>7</v>
      </c>
      <c r="E9" s="154">
        <f>+TODAY()</f>
        <v>45897</v>
      </c>
      <c r="F9" s="155"/>
      <c r="G9" s="3"/>
      <c r="H9" s="1" t="s">
        <v>8</v>
      </c>
      <c r="I9" s="156">
        <f>+'2'!D6</f>
        <v/>
      </c>
      <c r="J9" s="156"/>
      <c r="K9" s="156"/>
      <c r="L9" s="1"/>
      <c r="M9" s="1"/>
      <c r="N9" s="1"/>
      <c r="O9" s="1"/>
      <c r="P9" s="1"/>
      <c r="Q9" s="1"/>
    </row>
    <row r="10" spans="1:17">
      <c r="A10" s="7" t="s">
        <v>9</v>
      </c>
      <c r="B10" s="8"/>
      <c r="C10" s="1"/>
      <c r="D10" s="13" t="s">
        <v>10</v>
      </c>
      <c r="E10" s="1" t="s">
        <v>11</v>
      </c>
      <c r="F10" s="14"/>
      <c r="G10" s="3"/>
      <c r="H10" s="1" t="s">
        <v>12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13</v>
      </c>
      <c r="B11" s="16">
        <v>51912768538</v>
      </c>
      <c r="C11" s="1"/>
      <c r="D11" s="17" t="s">
        <v>14</v>
      </c>
      <c r="E11" s="18" t="s">
        <v>15</v>
      </c>
      <c r="F11" s="19"/>
      <c r="G11" s="1"/>
      <c r="H11" s="1" t="s">
        <v>16</v>
      </c>
      <c r="I11" s="157">
        <f>+'2'!D8</f>
        <v/>
      </c>
      <c r="J11" s="157"/>
      <c r="K11" s="157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58" t="s">
        <v>17</v>
      </c>
      <c r="B13" s="158"/>
      <c r="C13" s="158"/>
      <c r="D13" s="158"/>
      <c r="E13" s="158"/>
      <c r="F13" s="21"/>
      <c r="G13" s="21"/>
      <c r="H13" s="22"/>
      <c r="I13" s="22"/>
      <c r="J13" s="23" t="s">
        <v>18</v>
      </c>
      <c r="K13" s="23" t="s">
        <v>19</v>
      </c>
      <c r="L13" s="1"/>
      <c r="M13" s="1"/>
      <c r="N13" s="1"/>
      <c r="O13" s="1"/>
      <c r="P13" s="1"/>
      <c r="Q13" s="1"/>
    </row>
    <row r="14" spans="1:17">
      <c r="A14" s="159" t="s">
        <v>20</v>
      </c>
      <c r="B14" s="159"/>
      <c r="C14" s="159"/>
      <c r="D14" s="3"/>
      <c r="E14" s="3"/>
      <c r="F14" s="3"/>
      <c r="G14" s="3"/>
      <c r="H14" s="1"/>
      <c r="I14" s="1"/>
      <c r="J14" s="25">
        <f>'2'!D18</f>
        <v>1000</v>
      </c>
      <c r="K14" s="26" t="s">
        <v>21</v>
      </c>
      <c r="L14" s="1"/>
      <c r="M14" s="1"/>
      <c r="N14" s="1"/>
      <c r="O14" s="1"/>
      <c r="P14" s="1"/>
      <c r="Q14" s="1"/>
    </row>
    <row r="15" spans="1:17">
      <c r="A15" s="160" t="s">
        <v>22</v>
      </c>
      <c r="B15" s="160"/>
      <c r="C15" s="160"/>
      <c r="D15" s="18"/>
      <c r="E15" s="18"/>
      <c r="F15" s="18"/>
      <c r="G15" s="18"/>
      <c r="H15" s="18"/>
      <c r="I15" s="18"/>
      <c r="J15" s="27">
        <f>IF(I11&lt;1,'2'!D21+'2'!D24,60%*(T16*I11)+'2'!D24)</f>
        <v>147.5</v>
      </c>
      <c r="K15" s="28" t="s">
        <v>21</v>
      </c>
      <c r="L15" s="1"/>
      <c r="M15" s="1"/>
      <c r="N15" s="1"/>
      <c r="O15" s="1"/>
      <c r="P15" s="1"/>
      <c r="Q15" s="1"/>
    </row>
    <row r="16" spans="1:17">
      <c r="A16" s="7" t="s">
        <v>23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1147.5</v>
      </c>
      <c r="K16" s="26" t="s">
        <v>21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58" t="s">
        <v>24</v>
      </c>
      <c r="B19" s="158"/>
      <c r="C19" s="158"/>
      <c r="D19" s="158"/>
      <c r="E19" s="158"/>
      <c r="F19" s="21"/>
      <c r="G19" s="21"/>
      <c r="H19" s="21"/>
      <c r="I19" s="23" t="s">
        <v>25</v>
      </c>
      <c r="J19" s="23" t="s">
        <v>18</v>
      </c>
      <c r="K19" s="23" t="s">
        <v>19</v>
      </c>
      <c r="L19" s="1"/>
      <c r="M19" s="1"/>
      <c r="N19" s="1"/>
      <c r="O19" s="1"/>
      <c r="P19" s="1"/>
      <c r="Q19" s="1"/>
    </row>
    <row r="20" spans="1:17">
      <c r="A20" s="3" t="s">
        <v>26</v>
      </c>
      <c r="B20" s="3"/>
      <c r="C20" s="3"/>
      <c r="D20" s="3"/>
      <c r="E20" s="3"/>
      <c r="F20" s="3"/>
      <c r="G20" s="3"/>
      <c r="H20" s="3"/>
      <c r="I20" s="29">
        <f>MAX('2'!C33:C33)</f>
        <v>0.01</v>
      </c>
      <c r="J20" s="25">
        <f>'2'!D34</f>
        <v>16.475</v>
      </c>
      <c r="K20" s="26" t="s">
        <v>21</v>
      </c>
      <c r="L20" s="1"/>
      <c r="M20" s="1"/>
      <c r="N20" s="30" t="s">
        <v>27</v>
      </c>
      <c r="O20" s="1"/>
      <c r="P20" s="1"/>
      <c r="Q20" s="1"/>
    </row>
    <row r="21" spans="1:17">
      <c r="A21" s="3" t="s">
        <v>28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266.2376</v>
      </c>
      <c r="K21" s="26" t="s">
        <v>21</v>
      </c>
      <c r="L21" s="1"/>
      <c r="M21" s="1"/>
      <c r="N21" s="31" t="e">
        <f>J31/I11</f>
        <v>#DIV/0!</v>
      </c>
      <c r="O21" s="1"/>
      <c r="P21" s="1"/>
      <c r="Q21" s="1"/>
    </row>
    <row r="22" spans="1:17">
      <c r="A22" s="3" t="s">
        <v>29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33.2797</v>
      </c>
      <c r="K22" s="26" t="s">
        <v>21</v>
      </c>
      <c r="L22" s="1"/>
      <c r="M22" s="1"/>
      <c r="N22" s="1"/>
      <c r="O22" s="1"/>
      <c r="P22" s="1"/>
      <c r="Q22" s="1"/>
    </row>
    <row r="23" spans="1:17">
      <c r="A23" s="18" t="s">
        <v>30</v>
      </c>
      <c r="B23" s="18"/>
      <c r="C23" s="18"/>
      <c r="D23" s="18"/>
      <c r="E23" s="18"/>
      <c r="F23" s="18"/>
      <c r="G23" s="18"/>
      <c r="H23" s="18"/>
      <c r="I23" s="32">
        <f>MAX('2'!C30:C30)</f>
        <v>1</v>
      </c>
      <c r="J23" s="27">
        <f>'2'!D31</f>
        <v>100</v>
      </c>
      <c r="K23" s="28" t="s">
        <v>21</v>
      </c>
      <c r="L23" s="1"/>
      <c r="M23" s="1"/>
      <c r="N23" s="1"/>
      <c r="O23" s="1"/>
      <c r="P23" s="1"/>
      <c r="Q23" s="1"/>
    </row>
    <row r="24" spans="1:17">
      <c r="A24" s="7" t="s">
        <v>31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415.9923</v>
      </c>
      <c r="K24" s="26" t="s">
        <v>21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32</v>
      </c>
      <c r="B26" s="18"/>
      <c r="C26" s="18"/>
      <c r="D26" s="18"/>
      <c r="E26" s="18"/>
      <c r="F26" s="18"/>
      <c r="G26" s="18"/>
      <c r="H26" s="18"/>
      <c r="I26" s="36" t="s">
        <v>33</v>
      </c>
      <c r="J26" s="27">
        <f>'2'!D37</f>
        <v>68.7225805</v>
      </c>
      <c r="K26" s="28" t="s">
        <v>21</v>
      </c>
      <c r="L26" s="1"/>
      <c r="M26" s="1"/>
      <c r="N26" s="1"/>
      <c r="O26" s="1"/>
      <c r="P26" s="1"/>
      <c r="Q26" s="1"/>
    </row>
    <row r="27" spans="1:17">
      <c r="A27" s="7" t="s">
        <v>34</v>
      </c>
      <c r="B27" s="3"/>
      <c r="C27" s="3"/>
      <c r="D27" s="3"/>
      <c r="E27" s="3"/>
      <c r="F27" s="3"/>
      <c r="G27" s="3"/>
      <c r="H27" s="3"/>
      <c r="I27" s="1"/>
      <c r="J27" s="25">
        <f>J24+J26</f>
        <v>484.7148805</v>
      </c>
      <c r="K27" s="26" t="s">
        <v>21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75">
      <c r="A29" s="149" t="s">
        <v>35</v>
      </c>
      <c r="B29" s="149"/>
      <c r="C29" s="149"/>
      <c r="D29" s="149"/>
      <c r="E29" s="149"/>
      <c r="F29" s="37"/>
      <c r="G29" s="37"/>
      <c r="H29" s="38"/>
      <c r="I29" s="38"/>
      <c r="J29" s="38" t="s">
        <v>18</v>
      </c>
      <c r="K29" s="38" t="s">
        <v>19</v>
      </c>
      <c r="L29" s="1"/>
      <c r="M29" s="1"/>
      <c r="N29" s="1"/>
      <c r="O29" s="1"/>
      <c r="P29" s="1"/>
      <c r="Q29" s="1"/>
    </row>
    <row r="30" spans="1:17">
      <c r="A30" s="3" t="s">
        <v>36</v>
      </c>
      <c r="B30" s="3"/>
      <c r="C30" s="3"/>
      <c r="D30" s="3"/>
      <c r="E30" s="3"/>
      <c r="F30" s="3"/>
      <c r="G30" s="3"/>
      <c r="H30" s="25"/>
      <c r="I30" s="25"/>
      <c r="J30" s="25">
        <f>J14</f>
        <v>1000</v>
      </c>
      <c r="K30" s="26" t="s">
        <v>21</v>
      </c>
      <c r="L30" s="1"/>
      <c r="M30" s="1"/>
      <c r="N30" s="1"/>
      <c r="O30" s="1"/>
      <c r="P30" s="1"/>
      <c r="Q30" s="1"/>
    </row>
    <row r="31" spans="1:17">
      <c r="A31" s="3" t="s">
        <v>37</v>
      </c>
      <c r="B31" s="3"/>
      <c r="C31" s="3"/>
      <c r="D31" s="3"/>
      <c r="E31" s="3"/>
      <c r="F31" s="3"/>
      <c r="G31" s="3"/>
      <c r="H31" s="25"/>
      <c r="I31" s="25"/>
      <c r="J31" s="25">
        <f>IF(I11&lt;1,T16,T16*I11)</f>
        <v>0</v>
      </c>
      <c r="K31" s="26" t="s">
        <v>21</v>
      </c>
      <c r="L31" s="30" t="s">
        <v>18</v>
      </c>
      <c r="M31" s="1"/>
      <c r="N31" s="1"/>
      <c r="O31" s="1"/>
      <c r="P31" s="1"/>
      <c r="Q31" s="1"/>
    </row>
    <row r="32" spans="1:17">
      <c r="A32" s="18" t="s">
        <v>38</v>
      </c>
      <c r="B32" s="18"/>
      <c r="C32" s="18"/>
      <c r="D32" s="18"/>
      <c r="E32" s="18"/>
      <c r="F32" s="18"/>
      <c r="G32" s="18"/>
      <c r="H32" s="27"/>
      <c r="I32" s="27"/>
      <c r="J32" s="27">
        <f>J27</f>
        <v>484.7148805</v>
      </c>
      <c r="K32" s="28" t="s">
        <v>21</v>
      </c>
      <c r="L32" s="1"/>
      <c r="M32" s="1"/>
      <c r="N32" s="34"/>
      <c r="O32" s="1"/>
      <c r="P32" s="1"/>
      <c r="Q32" s="1"/>
    </row>
    <row r="33" spans="1:17">
      <c r="A33" s="7" t="s">
        <v>39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1484.7148805</v>
      </c>
      <c r="K33" s="26" t="s">
        <v>21</v>
      </c>
      <c r="L33" s="1"/>
      <c r="M33" s="124" t="s">
        <v>40</v>
      </c>
      <c r="N33" s="124"/>
      <c r="O33" s="124"/>
      <c r="P33" s="124"/>
      <c r="Q33" s="124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5"/>
      <c r="N34" s="125"/>
      <c r="O34" s="125"/>
      <c r="P34" s="125"/>
      <c r="Q34" s="125"/>
    </row>
    <row r="35" spans="1:17">
      <c r="A35" s="126" t="s">
        <v>41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8"/>
      <c r="L35" s="1"/>
      <c r="M35" s="129" t="s">
        <v>42</v>
      </c>
      <c r="N35" s="131" t="s">
        <v>43</v>
      </c>
      <c r="O35" s="133" t="s">
        <v>44</v>
      </c>
      <c r="P35" s="135" t="s">
        <v>45</v>
      </c>
      <c r="Q35" s="137" t="s">
        <v>46</v>
      </c>
    </row>
    <row r="36" spans="1:17">
      <c r="A36" s="39" t="s">
        <v>42</v>
      </c>
      <c r="B36" s="139" t="s">
        <v>43</v>
      </c>
      <c r="C36" s="140"/>
      <c r="D36" s="141"/>
      <c r="E36" s="42" t="s">
        <v>47</v>
      </c>
      <c r="F36" s="139" t="s">
        <v>48</v>
      </c>
      <c r="G36" s="141"/>
      <c r="H36" s="43" t="s">
        <v>49</v>
      </c>
      <c r="I36" s="41" t="s">
        <v>34</v>
      </c>
      <c r="J36" s="142" t="s">
        <v>50</v>
      </c>
      <c r="K36" s="142"/>
      <c r="L36" s="1"/>
      <c r="M36" s="130"/>
      <c r="N36" s="132"/>
      <c r="O36" s="134"/>
      <c r="P36" s="136"/>
      <c r="Q36" s="138"/>
    </row>
    <row r="37" spans="1:17">
      <c r="A37" s="39">
        <v>1</v>
      </c>
      <c r="B37" s="40" t="str">
        <f>+'2'!$C$11</f>
        <v>Producto 1</v>
      </c>
      <c r="C37" s="140"/>
      <c r="D37" s="141"/>
      <c r="E37" s="42">
        <f>+'2'!$C$52</f>
        <v>100</v>
      </c>
      <c r="F37" s="44">
        <f>+'2'!$C$15</f>
        <v>10</v>
      </c>
      <c r="G37" s="143"/>
      <c r="H37" s="45">
        <f>+'2'!$C$53</f>
        <v>0.9</v>
      </c>
      <c r="I37" s="45">
        <f>+E37*H37</f>
        <v>90</v>
      </c>
      <c r="J37" s="142">
        <f>H37*3.8</f>
        <v>3.42</v>
      </c>
      <c r="K37" s="142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0.9</v>
      </c>
      <c r="Q37" s="46">
        <f>P37*3.8</f>
        <v>3.42</v>
      </c>
    </row>
    <row r="38" spans="1:17" customHeight="1" ht="15.75">
      <c r="A38" s="47" t="s">
        <v>34</v>
      </c>
      <c r="B38" s="34"/>
      <c r="C38" s="34"/>
      <c r="D38" s="34"/>
      <c r="E38" s="48">
        <f>+SUM(E37:E37)</f>
        <v>100</v>
      </c>
      <c r="F38" s="34"/>
      <c r="G38" s="34"/>
      <c r="H38" s="1"/>
      <c r="I38" s="49">
        <f>+SUM(I37:I37)</f>
        <v>90</v>
      </c>
      <c r="J38" s="50"/>
      <c r="K38" s="51"/>
      <c r="L38" s="34"/>
      <c r="M38" s="1"/>
      <c r="N38" s="1"/>
      <c r="O38" s="1"/>
      <c r="P38" s="1"/>
      <c r="Q38" s="1"/>
    </row>
    <row r="39" spans="1:17" customHeight="1" ht="15.75">
      <c r="A39" s="47"/>
      <c r="B39" s="34"/>
      <c r="C39" s="34"/>
      <c r="D39" s="34"/>
      <c r="E39" s="48"/>
      <c r="F39" s="34"/>
      <c r="G39" s="34"/>
      <c r="H39" s="1"/>
      <c r="I39" s="52"/>
      <c r="J39" s="50"/>
      <c r="K39" s="51"/>
      <c r="L39" s="1"/>
      <c r="M39" s="144" t="s">
        <v>51</v>
      </c>
      <c r="N39" s="144"/>
      <c r="O39" s="144"/>
      <c r="P39" s="145" t="s">
        <v>52</v>
      </c>
      <c r="Q39" s="146"/>
    </row>
    <row r="40" spans="1:17" customHeight="1" ht="18.75">
      <c r="A40" s="53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44"/>
      <c r="N40" s="144"/>
      <c r="O40" s="144"/>
      <c r="P40" s="147"/>
      <c r="Q40" s="148"/>
    </row>
    <row r="41" spans="1:17" customHeight="1" ht="21">
      <c r="A41" s="54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16" t="s">
        <v>55</v>
      </c>
      <c r="N41" s="117"/>
      <c r="O41" s="55">
        <f>+J31</f>
        <v>0</v>
      </c>
      <c r="P41" s="56" t="s">
        <v>56</v>
      </c>
      <c r="Q41" s="1"/>
    </row>
    <row r="42" spans="1:17" customHeight="1" ht="21">
      <c r="A42" s="54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16" t="s">
        <v>58</v>
      </c>
      <c r="N42" s="117"/>
      <c r="O42" s="55">
        <f>+J32</f>
        <v>484.7148805</v>
      </c>
      <c r="P42" s="56" t="s">
        <v>59</v>
      </c>
      <c r="Q42" s="1"/>
    </row>
    <row r="43" spans="1:17" customHeight="1" ht="18.75">
      <c r="A43" s="54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.75">
      <c r="A44" s="54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18" t="s">
        <v>62</v>
      </c>
      <c r="N44" s="118"/>
      <c r="O44" s="119">
        <f>+O41+O42+J14</f>
        <v>1484.7148805</v>
      </c>
      <c r="P44" s="121" t="s">
        <v>63</v>
      </c>
      <c r="Q44" s="122"/>
    </row>
    <row r="45" spans="1:17" customHeight="1" ht="18.75">
      <c r="A45" s="54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18"/>
      <c r="N45" s="118"/>
      <c r="O45" s="120"/>
      <c r="P45" s="121"/>
      <c r="Q45" s="122"/>
    </row>
    <row r="46" spans="1:17" customHeight="1" ht="18.75">
      <c r="A46" s="54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.75">
      <c r="A47" s="54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.75">
      <c r="A48" s="54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.75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.75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23" t="s">
        <v>68</v>
      </c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7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7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7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7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7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7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7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7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7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7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7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7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7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8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7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9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7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7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7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7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7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7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7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7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60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60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60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6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75">
      <c r="A101" s="1"/>
      <c r="B101" s="6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75">
      <c r="A102" s="1"/>
      <c r="B102" s="6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7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M42:N42"/>
    <mergeCell ref="M44:N45"/>
    <mergeCell ref="O44:O45"/>
    <mergeCell ref="P44:Q45"/>
    <mergeCell ref="A56:K5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4"/>
  <sheetViews>
    <sheetView tabSelected="1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7109375" customWidth="true" style="0"/>
    <col min="2" max="2" width="16.5703125" customWidth="true" style="0"/>
    <col min="3" max="3" width="29.5703125" customWidth="true" style="0"/>
    <col min="11" max="11" width="18.7109375" customWidth="true" style="0"/>
  </cols>
  <sheetData>
    <row r="1" spans="1:25" customHeight="1" ht="15.75">
      <c r="A1" s="1"/>
      <c r="B1" s="161" t="s">
        <v>99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3"/>
      <c r="T1" s="1"/>
      <c r="U1" s="1"/>
      <c r="V1" s="1"/>
      <c r="W1" s="1"/>
      <c r="Y1"/>
    </row>
    <row r="2" spans="1:25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1"/>
      <c r="U2" s="1"/>
      <c r="V2" s="1"/>
      <c r="W2" s="1"/>
      <c r="Y2"/>
    </row>
    <row r="3" spans="1:25">
      <c r="A3" s="1"/>
      <c r="B3" s="48"/>
      <c r="C3" s="48"/>
      <c r="D3" s="48"/>
      <c r="E3" s="48"/>
      <c r="F3" s="48"/>
      <c r="G3" s="48"/>
      <c r="H3" s="48"/>
      <c r="I3" s="48"/>
      <c r="J3" s="48"/>
      <c r="K3" s="63" t="s">
        <v>129</v>
      </c>
      <c r="L3" s="48"/>
      <c r="M3" s="48"/>
      <c r="N3" s="48"/>
      <c r="O3" s="48"/>
      <c r="P3" s="48"/>
      <c r="Q3" s="48"/>
      <c r="R3" s="48"/>
      <c r="S3" s="48"/>
      <c r="T3" s="1"/>
      <c r="U3" s="1"/>
      <c r="V3" s="1"/>
      <c r="W3" s="1"/>
      <c r="Y3"/>
    </row>
    <row r="4" spans="1:25">
      <c r="A4" s="1"/>
      <c r="B4" s="64" t="s">
        <v>100</v>
      </c>
      <c r="C4" s="65">
        <v>1</v>
      </c>
      <c r="D4" s="65"/>
      <c r="E4" s="65"/>
      <c r="F4" s="65">
        <v>2</v>
      </c>
      <c r="G4" s="65"/>
      <c r="H4" s="65">
        <v>3</v>
      </c>
      <c r="I4" s="65">
        <v>4</v>
      </c>
      <c r="J4" s="65">
        <v>5</v>
      </c>
      <c r="K4" s="63">
        <f>COUNT(C4:C4)</f>
        <v>1</v>
      </c>
      <c r="L4" s="48"/>
      <c r="M4" s="48"/>
      <c r="N4" s="48"/>
      <c r="O4" s="48"/>
      <c r="P4" s="48"/>
      <c r="Q4" s="48"/>
      <c r="R4" s="48"/>
      <c r="S4" s="48"/>
      <c r="T4" s="1"/>
      <c r="U4" s="1"/>
      <c r="V4" s="1"/>
      <c r="W4" s="1"/>
      <c r="Y4"/>
    </row>
    <row r="5" spans="1:25">
      <c r="A5" s="1"/>
      <c r="B5" s="64" t="s">
        <v>5</v>
      </c>
      <c r="C5" s="66">
        <v>10</v>
      </c>
      <c r="D5" s="66"/>
      <c r="E5" s="66"/>
      <c r="F5" s="66">
        <v>10</v>
      </c>
      <c r="G5" s="66"/>
      <c r="H5" s="66">
        <v>10</v>
      </c>
      <c r="I5" s="66">
        <v>10</v>
      </c>
      <c r="J5" s="66">
        <v>10</v>
      </c>
      <c r="K5" s="63">
        <f>SUM(C5:C5)</f>
        <v>10</v>
      </c>
      <c r="L5" s="34"/>
      <c r="M5" s="34"/>
      <c r="N5" s="34"/>
      <c r="O5" s="34"/>
      <c r="P5" s="34"/>
      <c r="Q5" s="34"/>
      <c r="R5" s="34"/>
      <c r="S5" s="34"/>
      <c r="T5" s="1"/>
      <c r="U5" s="1"/>
      <c r="V5" s="1"/>
      <c r="W5" s="1"/>
      <c r="Y5"/>
    </row>
    <row r="6" spans="1:25">
      <c r="A6" s="1"/>
      <c r="B6" s="64" t="s">
        <v>101</v>
      </c>
      <c r="C6" s="67">
        <v>100</v>
      </c>
      <c r="D6" s="67"/>
      <c r="E6" s="67"/>
      <c r="F6" s="67">
        <v>100</v>
      </c>
      <c r="G6" s="67"/>
      <c r="H6" s="67">
        <v>100</v>
      </c>
      <c r="I6" s="67">
        <v>100</v>
      </c>
      <c r="J6" s="67">
        <v>100</v>
      </c>
      <c r="K6" s="63">
        <f>SUM(C6:C6)</f>
        <v>100</v>
      </c>
      <c r="L6" s="34"/>
      <c r="M6" s="34"/>
      <c r="N6" s="34"/>
      <c r="O6" s="34"/>
      <c r="P6" s="34"/>
      <c r="Q6" s="34"/>
      <c r="R6" s="34"/>
      <c r="S6" s="34"/>
      <c r="T6" s="1"/>
      <c r="U6" s="1"/>
      <c r="V6" s="1"/>
      <c r="W6" s="1"/>
      <c r="Y6"/>
    </row>
    <row r="7" spans="1:25">
      <c r="A7" s="1"/>
      <c r="B7" s="68" t="s">
        <v>12</v>
      </c>
      <c r="C7" s="69"/>
      <c r="D7" s="69"/>
      <c r="E7" s="69"/>
      <c r="F7" s="69"/>
      <c r="G7" s="69"/>
      <c r="H7" s="69"/>
      <c r="I7" s="69"/>
      <c r="J7" s="69"/>
      <c r="K7" s="34"/>
      <c r="L7" s="34"/>
      <c r="M7" s="34"/>
      <c r="N7" s="34"/>
      <c r="O7" s="34"/>
      <c r="P7" s="34"/>
      <c r="Q7" s="34"/>
      <c r="R7" s="34"/>
      <c r="S7" s="34"/>
      <c r="T7" s="1"/>
      <c r="U7" s="1"/>
      <c r="V7" s="1"/>
      <c r="W7" s="1"/>
      <c r="Y7"/>
    </row>
    <row r="8" spans="1:25">
      <c r="A8" s="1"/>
      <c r="B8" s="64" t="s">
        <v>102</v>
      </c>
      <c r="C8" s="70">
        <v>1.2</v>
      </c>
      <c r="D8" s="70"/>
      <c r="E8" s="70"/>
      <c r="F8" s="70">
        <v>1.2</v>
      </c>
      <c r="G8" s="70"/>
      <c r="H8" s="70">
        <v>1.2</v>
      </c>
      <c r="I8" s="70">
        <v>1.2</v>
      </c>
      <c r="J8" s="70">
        <v>1.2</v>
      </c>
      <c r="K8" s="63">
        <f>SUM(C8:J8)</f>
        <v>6</v>
      </c>
      <c r="L8" s="34"/>
      <c r="M8" s="34"/>
      <c r="N8" s="34"/>
      <c r="O8" s="34"/>
      <c r="P8" s="34"/>
      <c r="Q8" s="34"/>
      <c r="R8" s="34"/>
      <c r="S8" s="34"/>
      <c r="T8" s="1"/>
      <c r="U8" s="1"/>
      <c r="V8" s="1"/>
      <c r="W8" s="1"/>
      <c r="Y8"/>
    </row>
    <row r="9" spans="1:25">
      <c r="A9" s="1"/>
      <c r="B9" s="71"/>
      <c r="C9" s="34"/>
      <c r="D9" s="34"/>
      <c r="E9" s="34"/>
      <c r="F9" s="34"/>
      <c r="G9" s="34"/>
      <c r="H9" s="34"/>
      <c r="I9" s="34"/>
      <c r="J9" s="34"/>
      <c r="K9" s="72"/>
      <c r="L9" s="34"/>
      <c r="M9" s="34"/>
      <c r="N9" s="34"/>
      <c r="O9" s="34"/>
      <c r="P9" s="34"/>
      <c r="Q9" s="34"/>
      <c r="R9" s="34"/>
      <c r="S9" s="34"/>
      <c r="T9" s="1"/>
      <c r="U9" s="1"/>
      <c r="V9" s="1"/>
      <c r="W9" s="1"/>
      <c r="Y9"/>
    </row>
    <row r="10" spans="1:25">
      <c r="A10" s="1"/>
      <c r="B10" s="1"/>
      <c r="C10" s="73">
        <v>1</v>
      </c>
      <c r="D10" s="73"/>
      <c r="E10" s="73"/>
      <c r="F10" s="73">
        <v>2</v>
      </c>
      <c r="G10" s="73"/>
      <c r="H10" s="73">
        <v>3</v>
      </c>
      <c r="I10" s="73">
        <v>4</v>
      </c>
      <c r="J10" s="73">
        <v>5</v>
      </c>
      <c r="K10" s="34"/>
      <c r="L10" s="34"/>
      <c r="M10" s="34"/>
      <c r="N10" s="34"/>
      <c r="O10" s="34"/>
      <c r="P10" s="34"/>
      <c r="Q10" s="34"/>
      <c r="R10" s="34"/>
      <c r="S10" s="34"/>
      <c r="T10" s="1"/>
      <c r="U10" s="1"/>
      <c r="V10" s="1"/>
      <c r="W10" s="1"/>
      <c r="Y10"/>
    </row>
    <row r="11" spans="1:25">
      <c r="A11" s="1"/>
      <c r="B11" s="74" t="s">
        <v>103</v>
      </c>
      <c r="C11" s="74" t="s">
        <v>104</v>
      </c>
      <c r="D11" s="74" t="s">
        <v>130</v>
      </c>
      <c r="E11" s="74" t="s">
        <v>131</v>
      </c>
      <c r="F11" s="74" t="s">
        <v>132</v>
      </c>
      <c r="G11" s="74" t="s">
        <v>133</v>
      </c>
      <c r="H11" s="74" t="s">
        <v>134</v>
      </c>
      <c r="I11" s="74" t="s">
        <v>135</v>
      </c>
      <c r="J11" s="74" t="s">
        <v>136</v>
      </c>
      <c r="K11" s="74" t="s">
        <v>34</v>
      </c>
      <c r="L11" s="34"/>
      <c r="M11" s="34"/>
      <c r="N11" s="34"/>
      <c r="O11" s="34"/>
      <c r="P11" s="34"/>
      <c r="Q11" s="34"/>
      <c r="R11" s="34"/>
      <c r="S11" s="34"/>
      <c r="T11" s="1"/>
      <c r="U11" s="1"/>
      <c r="V11" s="1"/>
      <c r="W11" s="1"/>
      <c r="Y11"/>
    </row>
    <row r="12" spans="1:25">
      <c r="A12" s="1"/>
      <c r="B12" s="43" t="s">
        <v>105</v>
      </c>
      <c r="C12" s="42"/>
      <c r="D12" s="42"/>
      <c r="E12" s="42"/>
      <c r="F12" s="42"/>
      <c r="G12" s="42"/>
      <c r="H12" s="42"/>
      <c r="I12" s="42"/>
      <c r="J12" s="42"/>
      <c r="K12" s="75">
        <f>SUM(C12:C12)</f>
        <v>0</v>
      </c>
      <c r="L12" s="34"/>
      <c r="M12" s="34"/>
      <c r="N12" s="34"/>
      <c r="O12" s="34"/>
      <c r="P12" s="34"/>
      <c r="Q12" s="34"/>
      <c r="R12" s="34"/>
      <c r="S12" s="34"/>
      <c r="T12" s="1"/>
      <c r="U12" s="1"/>
      <c r="V12" s="1"/>
      <c r="W12" s="1"/>
      <c r="Y12"/>
    </row>
    <row r="13" spans="1:25">
      <c r="A13" s="1"/>
      <c r="B13" s="43" t="s">
        <v>101</v>
      </c>
      <c r="C13" s="76"/>
      <c r="D13" s="76"/>
      <c r="E13" s="76"/>
      <c r="F13" s="76"/>
      <c r="G13" s="76"/>
      <c r="H13" s="76"/>
      <c r="I13" s="76"/>
      <c r="J13" s="76"/>
      <c r="K13" s="77">
        <f>SUM(C13:C13)</f>
        <v>0</v>
      </c>
      <c r="L13" s="34"/>
      <c r="M13" s="34"/>
      <c r="N13" s="34"/>
      <c r="O13" s="34"/>
      <c r="P13" s="34"/>
      <c r="Q13" s="34"/>
      <c r="R13" s="34"/>
      <c r="S13" s="34"/>
      <c r="T13" s="1"/>
      <c r="U13" s="1"/>
      <c r="V13" s="1"/>
      <c r="W13" s="1"/>
      <c r="Y13"/>
    </row>
    <row r="14" spans="1:25">
      <c r="A14" s="1"/>
      <c r="B14" s="43" t="s">
        <v>106</v>
      </c>
      <c r="C14" s="78"/>
      <c r="D14" s="78"/>
      <c r="E14" s="78"/>
      <c r="F14" s="78"/>
      <c r="G14" s="78"/>
      <c r="H14" s="78"/>
      <c r="I14" s="78"/>
      <c r="J14" s="78"/>
      <c r="K14" s="79">
        <f>SUM(C14:C14)</f>
        <v>0</v>
      </c>
      <c r="L14" s="1"/>
      <c r="M14" s="34"/>
      <c r="N14" s="34"/>
      <c r="O14" s="1"/>
      <c r="P14" s="1"/>
      <c r="Q14" s="1"/>
      <c r="R14" s="1"/>
      <c r="S14" s="1"/>
      <c r="T14" s="1"/>
      <c r="U14" s="1"/>
      <c r="V14" s="1"/>
      <c r="W14" s="1"/>
      <c r="Y14"/>
    </row>
    <row r="15" spans="1:25">
      <c r="A15" s="1"/>
      <c r="B15" s="80" t="s">
        <v>107</v>
      </c>
      <c r="C15" s="81">
        <v>10</v>
      </c>
      <c r="D15" s="81">
        <v>10</v>
      </c>
      <c r="E15" s="81">
        <v>10</v>
      </c>
      <c r="F15" s="81">
        <v>10</v>
      </c>
      <c r="G15" s="81">
        <v>10</v>
      </c>
      <c r="H15" s="81">
        <v>10</v>
      </c>
      <c r="I15" s="81">
        <v>10</v>
      </c>
      <c r="J15" s="81">
        <v>10</v>
      </c>
      <c r="K15" s="1"/>
      <c r="L15" s="82"/>
      <c r="M15" s="34"/>
      <c r="N15" s="34"/>
      <c r="O15" s="82"/>
      <c r="P15" s="82"/>
      <c r="Q15" s="82"/>
      <c r="R15" s="82"/>
      <c r="S15" s="34"/>
      <c r="T15" s="82"/>
      <c r="U15" s="82"/>
      <c r="V15" s="82"/>
      <c r="W15" s="82"/>
      <c r="Y15"/>
    </row>
    <row r="16" spans="1:25">
      <c r="A16" s="1"/>
      <c r="B16" s="83" t="s">
        <v>108</v>
      </c>
      <c r="C16" s="84">
        <v>0</v>
      </c>
      <c r="D16" s="84">
        <v>15</v>
      </c>
      <c r="E16" s="84">
        <v>18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1"/>
      <c r="L16" s="82"/>
      <c r="M16" s="34"/>
      <c r="N16" s="34" t="str">
        <f>'1'!E11</f>
        <v>NUEVO</v>
      </c>
      <c r="O16" s="82"/>
      <c r="P16" s="82"/>
      <c r="Q16" s="82"/>
      <c r="R16" s="82"/>
      <c r="S16" s="85" t="s">
        <v>27</v>
      </c>
      <c r="T16" s="85" t="s">
        <v>27</v>
      </c>
      <c r="U16" s="86">
        <v>0.6</v>
      </c>
      <c r="V16" s="86">
        <v>0.4</v>
      </c>
      <c r="W16" s="82"/>
      <c r="Y16"/>
    </row>
    <row r="17" spans="1:25">
      <c r="A17" s="1"/>
      <c r="B17" s="87" t="s">
        <v>47</v>
      </c>
      <c r="C17" s="42">
        <v>100</v>
      </c>
      <c r="D17" s="42">
        <v>100</v>
      </c>
      <c r="E17" s="42">
        <v>100</v>
      </c>
      <c r="F17" s="42">
        <v>100</v>
      </c>
      <c r="G17" s="42">
        <v>100</v>
      </c>
      <c r="H17" s="42">
        <v>100</v>
      </c>
      <c r="I17" s="42">
        <v>100</v>
      </c>
      <c r="J17" s="42">
        <v>100</v>
      </c>
      <c r="K17" s="75">
        <f>SUM(C17:J17)</f>
        <v>800</v>
      </c>
      <c r="L17" s="1"/>
      <c r="M17" s="34"/>
      <c r="N17" s="1"/>
      <c r="O17" s="1"/>
      <c r="P17" s="1"/>
      <c r="Q17" s="1"/>
      <c r="R17" s="42">
        <f>'1'!R10</f>
        <v>0</v>
      </c>
      <c r="S17" s="88">
        <f>'1'!S10</f>
        <v>0</v>
      </c>
      <c r="T17" s="89">
        <f>'1'!T10</f>
        <v>0</v>
      </c>
      <c r="U17" s="82">
        <f>$U$16*S17</f>
        <v>0</v>
      </c>
      <c r="V17" s="1"/>
      <c r="W17" s="1"/>
      <c r="Y17"/>
    </row>
    <row r="18" spans="1:25">
      <c r="A18" s="1"/>
      <c r="B18" s="90" t="s">
        <v>109</v>
      </c>
      <c r="C18" s="91">
        <f>C15*C17</f>
        <v>1000</v>
      </c>
      <c r="D18" s="91">
        <f>D15*D17</f>
        <v>1000</v>
      </c>
      <c r="E18" s="91">
        <f>E15*E17</f>
        <v>1000</v>
      </c>
      <c r="F18" s="91">
        <f>F15*F17</f>
        <v>1000</v>
      </c>
      <c r="G18" s="91">
        <f>G15*G17</f>
        <v>1000</v>
      </c>
      <c r="H18" s="91">
        <f>H15*H17</f>
        <v>1000</v>
      </c>
      <c r="I18" s="91">
        <f>I15*I17</f>
        <v>1000</v>
      </c>
      <c r="J18" s="91">
        <f>J15*J17</f>
        <v>1000</v>
      </c>
      <c r="K18" s="91">
        <f>SUM(C18:J18)</f>
        <v>8000</v>
      </c>
      <c r="L18" s="1"/>
      <c r="M18" s="34"/>
      <c r="N18" s="34"/>
      <c r="O18" s="34"/>
      <c r="P18" s="34"/>
      <c r="Q18" s="1"/>
      <c r="R18" s="42">
        <f>'1'!R11</f>
        <v>0</v>
      </c>
      <c r="S18" s="88">
        <f>'1'!S11</f>
        <v>0</v>
      </c>
      <c r="T18" s="89">
        <f>'1'!T11</f>
        <v>0</v>
      </c>
      <c r="U18" s="82">
        <f>$U$16*S18</f>
        <v>0</v>
      </c>
      <c r="V18" s="1"/>
      <c r="W18" s="1"/>
      <c r="Y18"/>
    </row>
    <row r="19" spans="1:25">
      <c r="A19" s="1"/>
      <c r="B19" s="92" t="s">
        <v>109</v>
      </c>
      <c r="C19" s="93">
        <f>C16*C17</f>
        <v>0</v>
      </c>
      <c r="D19" s="93">
        <f>D16*D17</f>
        <v>1500</v>
      </c>
      <c r="E19" s="93">
        <f>E16*E17</f>
        <v>1800</v>
      </c>
      <c r="F19" s="93">
        <f>F16*F17</f>
        <v>0</v>
      </c>
      <c r="G19" s="93">
        <f>G16*G17</f>
        <v>0</v>
      </c>
      <c r="H19" s="93">
        <f>H16*H17</f>
        <v>0</v>
      </c>
      <c r="I19" s="93">
        <f>I16*I17</f>
        <v>0</v>
      </c>
      <c r="J19" s="93">
        <f>J16*J17</f>
        <v>0</v>
      </c>
      <c r="K19" s="93">
        <f>SUM(C19:J19)</f>
        <v>3300</v>
      </c>
      <c r="L19" s="1"/>
      <c r="M19" s="34"/>
      <c r="N19" s="34"/>
      <c r="O19" s="34"/>
      <c r="P19" s="34"/>
      <c r="Q19" s="1"/>
      <c r="R19" s="42">
        <f>'1'!R12</f>
        <v>0</v>
      </c>
      <c r="S19" s="88">
        <f>'1'!S12</f>
        <v>0</v>
      </c>
      <c r="T19" s="89">
        <f>'1'!T12</f>
        <v>0</v>
      </c>
      <c r="U19" s="82">
        <f>$U$16*S19</f>
        <v>0</v>
      </c>
      <c r="V19" s="1"/>
      <c r="W19" s="1"/>
      <c r="Y19"/>
    </row>
    <row r="20" spans="1:25">
      <c r="A20" s="1"/>
      <c r="B20" s="43" t="s">
        <v>110</v>
      </c>
      <c r="C20" s="94">
        <f>C18/K18</f>
        <v>0.125</v>
      </c>
      <c r="D20" s="94">
        <f>D18/K18</f>
        <v>0.125</v>
      </c>
      <c r="E20" s="94">
        <f>E18/K18</f>
        <v>0.125</v>
      </c>
      <c r="F20" s="94">
        <f>F18/K18</f>
        <v>0.125</v>
      </c>
      <c r="G20" s="94">
        <f>G18/K18</f>
        <v>0.125</v>
      </c>
      <c r="H20" s="94">
        <f>H18/K18</f>
        <v>0.125</v>
      </c>
      <c r="I20" s="94">
        <f>I18/K18</f>
        <v>0.125</v>
      </c>
      <c r="J20" s="94">
        <f>J18/K18</f>
        <v>0.125</v>
      </c>
      <c r="K20" s="42">
        <f>SUM(C20:J20)</f>
        <v>1</v>
      </c>
      <c r="L20" s="95"/>
      <c r="M20" s="34"/>
      <c r="N20" s="34"/>
      <c r="O20" s="34"/>
      <c r="P20" s="34"/>
      <c r="Q20" s="1"/>
      <c r="R20" s="42">
        <f>'1'!R13</f>
        <v>0</v>
      </c>
      <c r="S20" s="88">
        <f>'1'!S13</f>
        <v>0</v>
      </c>
      <c r="T20" s="89">
        <f>'1'!T13</f>
        <v>0</v>
      </c>
      <c r="U20" s="82">
        <f>$U$16*S20</f>
        <v>0</v>
      </c>
      <c r="V20" s="1"/>
      <c r="W20" s="1"/>
      <c r="Y20"/>
    </row>
    <row r="21" spans="1:25">
      <c r="A21" s="1"/>
      <c r="B21" s="87" t="s">
        <v>111</v>
      </c>
      <c r="C21" s="96">
        <f>C20*K21</f>
        <v>135</v>
      </c>
      <c r="D21" s="96">
        <f>D20*K21</f>
        <v>135</v>
      </c>
      <c r="E21" s="96">
        <f>E20*K21</f>
        <v>135</v>
      </c>
      <c r="F21" s="96">
        <f>F20*K21</f>
        <v>135</v>
      </c>
      <c r="G21" s="96">
        <f>G20*K21</f>
        <v>135</v>
      </c>
      <c r="H21" s="96">
        <f>H20*K21</f>
        <v>135</v>
      </c>
      <c r="I21" s="96">
        <f>I20*K21</f>
        <v>135</v>
      </c>
      <c r="J21" s="96">
        <f>J20*K21</f>
        <v>135</v>
      </c>
      <c r="K21" s="97">
        <f>300.00*0.6*(K8)</f>
        <v>1080</v>
      </c>
      <c r="L21" s="86"/>
      <c r="M21" s="164"/>
      <c r="N21" s="4"/>
      <c r="O21" s="1"/>
      <c r="P21" s="1"/>
      <c r="Q21" s="1"/>
      <c r="R21" s="42">
        <f>'1'!R14</f>
        <v>0</v>
      </c>
      <c r="S21" s="88">
        <f>'1'!S14</f>
        <v>0</v>
      </c>
      <c r="T21" s="89">
        <f>'1'!T14</f>
        <v>0</v>
      </c>
      <c r="U21" s="82">
        <f>$U$16*S21</f>
        <v>0</v>
      </c>
      <c r="V21" s="1"/>
      <c r="W21" s="1"/>
      <c r="Y21"/>
    </row>
    <row r="22" spans="1:25">
      <c r="A22" s="1"/>
      <c r="B22" s="90" t="s">
        <v>112</v>
      </c>
      <c r="C22" s="91">
        <f>C18+C21</f>
        <v>1135</v>
      </c>
      <c r="D22" s="91">
        <f>D18+D21</f>
        <v>1135</v>
      </c>
      <c r="E22" s="91">
        <f>E18+E21</f>
        <v>1135</v>
      </c>
      <c r="F22" s="91">
        <f>F18+F21</f>
        <v>1135</v>
      </c>
      <c r="G22" s="91">
        <f>G18+G21</f>
        <v>1135</v>
      </c>
      <c r="H22" s="91">
        <f>H18+H21</f>
        <v>1135</v>
      </c>
      <c r="I22" s="91">
        <f>I18+I21</f>
        <v>1135</v>
      </c>
      <c r="J22" s="91">
        <f>J18+J21</f>
        <v>1135</v>
      </c>
      <c r="K22" s="91">
        <f>SUM(C22:J22)</f>
        <v>9080</v>
      </c>
      <c r="L22" s="1"/>
      <c r="M22" s="164"/>
      <c r="N22" s="4"/>
      <c r="O22" s="1"/>
      <c r="P22" s="98" t="s">
        <v>128</v>
      </c>
      <c r="Q22" s="98"/>
      <c r="R22" s="85">
        <f>250*60%</f>
        <v>150</v>
      </c>
      <c r="S22" s="85">
        <f>250*40%</f>
        <v>100</v>
      </c>
      <c r="T22" s="89"/>
      <c r="U22" s="82"/>
      <c r="V22" s="1"/>
      <c r="W22" s="1"/>
      <c r="Y22"/>
    </row>
    <row r="23" spans="1:25">
      <c r="A23" s="1"/>
      <c r="B23" s="92" t="s">
        <v>113</v>
      </c>
      <c r="C23" s="93">
        <f>C19+C21</f>
        <v>135</v>
      </c>
      <c r="D23" s="93">
        <f>D19+D21</f>
        <v>1635</v>
      </c>
      <c r="E23" s="93">
        <f>E19+E21</f>
        <v>1935</v>
      </c>
      <c r="F23" s="93">
        <f>F19+F21</f>
        <v>135</v>
      </c>
      <c r="G23" s="93">
        <f>G19+G21</f>
        <v>135</v>
      </c>
      <c r="H23" s="93">
        <f>H19+H21</f>
        <v>135</v>
      </c>
      <c r="I23" s="93">
        <f>I19+I21</f>
        <v>135</v>
      </c>
      <c r="J23" s="93">
        <f>J19+J21</f>
        <v>135</v>
      </c>
      <c r="K23" s="93">
        <f>SUM(C23:J23)</f>
        <v>4380</v>
      </c>
      <c r="L23" s="1"/>
      <c r="M23" s="34"/>
      <c r="N23" s="4"/>
      <c r="O23" s="1"/>
      <c r="P23" s="95"/>
      <c r="Q23" s="1"/>
      <c r="R23" s="34"/>
      <c r="S23" s="34"/>
      <c r="T23" s="1"/>
      <c r="U23" s="1"/>
      <c r="V23" s="1"/>
      <c r="W23" s="1"/>
      <c r="Y23"/>
    </row>
    <row r="24" spans="1:25">
      <c r="A24" s="1"/>
      <c r="B24" s="87" t="s">
        <v>114</v>
      </c>
      <c r="C24" s="96">
        <f>K24*C20</f>
        <v>12.5</v>
      </c>
      <c r="D24" s="96">
        <f>K24*D20</f>
        <v>12.5</v>
      </c>
      <c r="E24" s="96">
        <f>K24*E20</f>
        <v>12.5</v>
      </c>
      <c r="F24" s="96">
        <f>K24*F20</f>
        <v>12.5</v>
      </c>
      <c r="G24" s="96">
        <f>K24*G20</f>
        <v>12.5</v>
      </c>
      <c r="H24" s="96">
        <f>K24*H20</f>
        <v>12.5</v>
      </c>
      <c r="I24" s="96">
        <f>K24*I20</f>
        <v>12.5</v>
      </c>
      <c r="J24" s="96">
        <f>K24*J20</f>
        <v>12.5</v>
      </c>
      <c r="K24" s="97">
        <f>IF(K18&gt;=5000,100,50)</f>
        <v>100</v>
      </c>
      <c r="L24" s="1"/>
      <c r="M24" s="34"/>
      <c r="N24" s="4"/>
      <c r="O24" s="1"/>
      <c r="P24" s="1"/>
      <c r="Q24" s="1"/>
      <c r="R24" s="1"/>
      <c r="S24" s="1"/>
      <c r="T24" s="1"/>
      <c r="U24" s="1"/>
      <c r="V24" s="1"/>
      <c r="W24" s="1"/>
      <c r="Y24"/>
    </row>
    <row r="25" spans="1:25">
      <c r="A25" s="1"/>
      <c r="B25" s="90" t="s">
        <v>23</v>
      </c>
      <c r="C25" s="91">
        <f>C22+C24</f>
        <v>1147.5</v>
      </c>
      <c r="D25" s="91">
        <f>D22+D24</f>
        <v>1147.5</v>
      </c>
      <c r="E25" s="91">
        <f>E22+E24</f>
        <v>1147.5</v>
      </c>
      <c r="F25" s="91">
        <f>F22+F24</f>
        <v>1147.5</v>
      </c>
      <c r="G25" s="91">
        <f>G22+G24</f>
        <v>1147.5</v>
      </c>
      <c r="H25" s="91">
        <f>H22+H24</f>
        <v>1147.5</v>
      </c>
      <c r="I25" s="91">
        <f>I22+I24</f>
        <v>1147.5</v>
      </c>
      <c r="J25" s="91">
        <f>J22+J24</f>
        <v>1147.5</v>
      </c>
      <c r="K25" s="91">
        <f>SUM(C25:J25)</f>
        <v>9180</v>
      </c>
      <c r="L25" s="1"/>
      <c r="M25" s="34"/>
      <c r="N25" s="4"/>
      <c r="O25" s="1"/>
      <c r="P25" s="1"/>
      <c r="Q25" s="1"/>
      <c r="R25" s="1"/>
      <c r="S25" s="1"/>
      <c r="T25" s="1"/>
      <c r="U25" s="1"/>
      <c r="V25" s="1"/>
      <c r="W25" s="1"/>
      <c r="Y25"/>
    </row>
    <row r="26" spans="1:25">
      <c r="A26" s="1"/>
      <c r="B26" s="92" t="s">
        <v>115</v>
      </c>
      <c r="C26" s="93">
        <f>C23+C24</f>
        <v>147.5</v>
      </c>
      <c r="D26" s="93">
        <f>D23+D24</f>
        <v>1647.5</v>
      </c>
      <c r="E26" s="93">
        <f>E23+E24</f>
        <v>1947.5</v>
      </c>
      <c r="F26" s="93">
        <f>F23+F24</f>
        <v>147.5</v>
      </c>
      <c r="G26" s="93">
        <f>G23+G24</f>
        <v>147.5</v>
      </c>
      <c r="H26" s="93">
        <f>H23+H24</f>
        <v>147.5</v>
      </c>
      <c r="I26" s="93">
        <f>I23+I24</f>
        <v>147.5</v>
      </c>
      <c r="J26" s="93">
        <f>J23+J24</f>
        <v>147.5</v>
      </c>
      <c r="K26" s="93">
        <f>SUM(C26:J26)</f>
        <v>4480</v>
      </c>
      <c r="L26" s="34"/>
      <c r="M26" s="34"/>
      <c r="N26" s="4"/>
      <c r="O26" s="34"/>
      <c r="P26" s="34"/>
      <c r="Q26" s="34"/>
      <c r="R26" s="34"/>
      <c r="S26" s="34"/>
      <c r="T26" s="1"/>
      <c r="U26" s="1"/>
      <c r="V26" s="1"/>
      <c r="W26" s="1"/>
      <c r="Y26"/>
    </row>
    <row r="27" spans="1:25">
      <c r="A27" s="1"/>
      <c r="B27" s="1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"/>
      <c r="O27" s="34"/>
      <c r="P27" s="34"/>
      <c r="Q27" s="34"/>
      <c r="R27" s="34"/>
      <c r="S27" s="34"/>
      <c r="T27" s="1"/>
      <c r="U27" s="1"/>
      <c r="V27" s="1"/>
      <c r="W27" s="1"/>
      <c r="Y27"/>
    </row>
    <row r="28" spans="1:25">
      <c r="A28" s="1"/>
      <c r="B28" s="165" t="s">
        <v>116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"/>
      <c r="U28" s="1"/>
      <c r="V28" s="1"/>
      <c r="W28" s="1"/>
      <c r="Y28"/>
    </row>
    <row r="29" spans="1:25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1"/>
      <c r="U29" s="1"/>
      <c r="V29" s="1"/>
      <c r="W29" s="1"/>
      <c r="Y29"/>
    </row>
    <row r="30" spans="1:25">
      <c r="A30" s="1"/>
      <c r="B30" s="1"/>
      <c r="C30" s="99">
        <f>1</f>
        <v>1</v>
      </c>
      <c r="D30" s="99">
        <f>1</f>
        <v>1</v>
      </c>
      <c r="E30" s="99">
        <f>1</f>
        <v>1</v>
      </c>
      <c r="F30" s="99">
        <f>0</f>
        <v>0</v>
      </c>
      <c r="G30" s="99">
        <f>1</f>
        <v>1</v>
      </c>
      <c r="H30" s="99">
        <f>0</f>
        <v>0</v>
      </c>
      <c r="I30" s="99">
        <f>0</f>
        <v>0</v>
      </c>
      <c r="J30" s="99">
        <f>0</f>
        <v>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1"/>
      <c r="V30" s="1"/>
      <c r="W30" s="1"/>
      <c r="Y30"/>
    </row>
    <row r="31" spans="1:25">
      <c r="A31" s="1"/>
      <c r="B31" s="100" t="s">
        <v>30</v>
      </c>
      <c r="C31" s="101">
        <f>C17*C30</f>
        <v>100</v>
      </c>
      <c r="D31" s="101">
        <f>D17*D30</f>
        <v>100</v>
      </c>
      <c r="E31" s="101">
        <f>E17*E30</f>
        <v>100</v>
      </c>
      <c r="F31" s="101">
        <f>F17*F30</f>
        <v>0</v>
      </c>
      <c r="G31" s="101">
        <f>G17*G30</f>
        <v>100</v>
      </c>
      <c r="H31" s="101">
        <f>H17*H30</f>
        <v>0</v>
      </c>
      <c r="I31" s="101">
        <f>I17*I30</f>
        <v>0</v>
      </c>
      <c r="J31" s="101">
        <f>J17*J30</f>
        <v>0</v>
      </c>
      <c r="K31" s="101">
        <f>SUM(C31:J31)</f>
        <v>400</v>
      </c>
      <c r="L31" s="34"/>
      <c r="M31" s="34"/>
      <c r="N31" s="34"/>
      <c r="O31" s="34"/>
      <c r="P31" s="34"/>
      <c r="Q31" s="34"/>
      <c r="R31" s="34"/>
      <c r="S31" s="34"/>
      <c r="T31" s="34"/>
      <c r="U31" s="1"/>
      <c r="V31" s="1"/>
      <c r="W31" s="1"/>
      <c r="Y31"/>
    </row>
    <row r="32" spans="1:25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1"/>
      <c r="U32" s="1"/>
      <c r="V32" s="1"/>
      <c r="W32" s="1"/>
      <c r="Y32"/>
    </row>
    <row r="33" spans="1:25">
      <c r="A33" s="1"/>
      <c r="B33" s="1"/>
      <c r="C33" s="102">
        <f>0.01</f>
        <v>0.01</v>
      </c>
      <c r="D33" s="102">
        <f>0.01</f>
        <v>0.01</v>
      </c>
      <c r="E33" s="102">
        <f>0.01</f>
        <v>0.01</v>
      </c>
      <c r="F33" s="102">
        <f>0.01</f>
        <v>0.01</v>
      </c>
      <c r="G33" s="102">
        <f>0</f>
        <v>0</v>
      </c>
      <c r="H33" s="102">
        <f>0</f>
        <v>0</v>
      </c>
      <c r="I33" s="102">
        <f>0</f>
        <v>0</v>
      </c>
      <c r="J33" s="102">
        <f>0</f>
        <v>0</v>
      </c>
      <c r="K33" s="103" t="s">
        <v>34</v>
      </c>
      <c r="L33" s="1"/>
      <c r="M33" s="1"/>
      <c r="N33" s="1"/>
      <c r="O33" s="166"/>
      <c r="P33" s="166"/>
      <c r="Q33" s="1"/>
      <c r="R33" s="1"/>
      <c r="S33" s="1"/>
      <c r="T33" s="1"/>
      <c r="U33" s="1"/>
      <c r="V33" s="1"/>
      <c r="W33" s="1"/>
      <c r="Y33"/>
    </row>
    <row r="34" spans="1:25">
      <c r="A34" s="1"/>
      <c r="B34" s="103" t="s">
        <v>117</v>
      </c>
      <c r="C34" s="96">
        <f>MAX(C25:C26)*C33</f>
        <v>11.475</v>
      </c>
      <c r="D34" s="96">
        <f>MAX(D25:D26)*D33</f>
        <v>16.475</v>
      </c>
      <c r="E34" s="96">
        <f>MAX(E25:E26)*E33</f>
        <v>19.475</v>
      </c>
      <c r="F34" s="96">
        <f>MAX(F25:F26)*F33</f>
        <v>11.475</v>
      </c>
      <c r="G34" s="96">
        <f>MAX(G25:G26)*G33</f>
        <v>0</v>
      </c>
      <c r="H34" s="96">
        <f>MAX(H25:H26)*H33</f>
        <v>0</v>
      </c>
      <c r="I34" s="96">
        <f>MAX(I25:I26)*I33</f>
        <v>0</v>
      </c>
      <c r="J34" s="96">
        <f>MAX(J25:J26)*J33</f>
        <v>0</v>
      </c>
      <c r="K34" s="104">
        <f>SUM(C34:J34)</f>
        <v>58.9</v>
      </c>
      <c r="L34" s="1"/>
      <c r="M34" s="1"/>
      <c r="N34" s="1"/>
      <c r="O34" s="166"/>
      <c r="P34" s="166"/>
      <c r="Q34" s="1"/>
      <c r="R34" s="1"/>
      <c r="S34" s="1"/>
      <c r="T34" s="1"/>
      <c r="U34" s="1"/>
      <c r="V34" s="1"/>
      <c r="W34" s="1"/>
      <c r="Y34"/>
    </row>
    <row r="35" spans="1:25">
      <c r="A35" s="105"/>
      <c r="B35" s="106" t="s">
        <v>118</v>
      </c>
      <c r="C35" s="107">
        <f>(MAX(C25:C26)+C33+C34)*0.16</f>
        <v>185.4376</v>
      </c>
      <c r="D35" s="107">
        <f>(MAX(D25:D26)+D33+D34)*0.16</f>
        <v>266.2376</v>
      </c>
      <c r="E35" s="107">
        <f>(MAX(E25:E26)+E33+E34)*0.16</f>
        <v>314.7176</v>
      </c>
      <c r="F35" s="107">
        <f>(MAX(F25:F26)+F33+F34)*0.16</f>
        <v>185.4376</v>
      </c>
      <c r="G35" s="107">
        <f>(MAX(G25:G26)+G33+G34)*0.16</f>
        <v>183.6</v>
      </c>
      <c r="H35" s="107">
        <f>(MAX(H25:H26)+H33+H34)*0.16</f>
        <v>183.6</v>
      </c>
      <c r="I35" s="107">
        <f>(MAX(I25:I26)+I33+I34)*0.16</f>
        <v>183.6</v>
      </c>
      <c r="J35" s="107">
        <f>(MAX(J25:J26)+J33+J34)*0.16</f>
        <v>183.6</v>
      </c>
      <c r="K35" s="104">
        <f>SUM(C35:J35)</f>
        <v>1686.2304</v>
      </c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Y35"/>
    </row>
    <row r="36" spans="1:25">
      <c r="A36" s="105"/>
      <c r="B36" s="106" t="s">
        <v>119</v>
      </c>
      <c r="C36" s="107">
        <f>(MAX(C25:C26)+C33+C34)*0.02</f>
        <v>23.1797</v>
      </c>
      <c r="D36" s="107">
        <f>(MAX(D25:D26)+D33+D34)*0.02</f>
        <v>33.2797</v>
      </c>
      <c r="E36" s="107">
        <f>(MAX(E25:E26)+E33+E34)*0.02</f>
        <v>39.3397</v>
      </c>
      <c r="F36" s="107">
        <f>(MAX(F25:F26)+F33+F34)*0.02</f>
        <v>23.1797</v>
      </c>
      <c r="G36" s="107">
        <f>(MAX(G25:G26)+G33+G34)*0.02</f>
        <v>22.95</v>
      </c>
      <c r="H36" s="107">
        <f>(MAX(H25:H26)+H33+H34)*0.02</f>
        <v>22.95</v>
      </c>
      <c r="I36" s="107">
        <f>(MAX(I25:I26)+I33+I34)*0.02</f>
        <v>22.95</v>
      </c>
      <c r="J36" s="107">
        <f>(MAX(J25:J26)+J33+J34)*0.02</f>
        <v>22.95</v>
      </c>
      <c r="K36" s="104">
        <f>SUM(C36:J36)</f>
        <v>210.7788</v>
      </c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Y36"/>
    </row>
    <row r="37" spans="1:25">
      <c r="A37" s="105"/>
      <c r="B37" s="106" t="s">
        <v>120</v>
      </c>
      <c r="C37" s="107">
        <f>(MAX(C25:C26)+C33+C34+C35+C36)*0.035</f>
        <v>47.8660805</v>
      </c>
      <c r="D37" s="107">
        <f>(MAX(D25:D26)+D33+D34+D35+D36)*0.035</f>
        <v>68.7225805</v>
      </c>
      <c r="E37" s="107">
        <f>(MAX(E25:E26)+E33+E34+E35+E36)*0.035</f>
        <v>81.2364805</v>
      </c>
      <c r="F37" s="107">
        <f>(MAX(F25:F26)+F33+F34+F35+F36)*0.035</f>
        <v>47.8660805</v>
      </c>
      <c r="G37" s="107">
        <f>(MAX(G25:G26)+G33+G34+G35+G36)*0.035</f>
        <v>47.39175</v>
      </c>
      <c r="H37" s="107">
        <f>(MAX(H25:H26)+H33+H34+H35+H36)*0.035</f>
        <v>47.39175</v>
      </c>
      <c r="I37" s="107">
        <f>(MAX(I25:I26)+I33+I34+I35+I36)*0.035</f>
        <v>47.39175</v>
      </c>
      <c r="J37" s="107">
        <f>(MAX(J25:J26)+J33+J34+J35+J36)*0.035</f>
        <v>47.39175</v>
      </c>
      <c r="K37" s="104">
        <f>SUM(C37:J37)</f>
        <v>435.258222</v>
      </c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Y37"/>
    </row>
    <row r="38" spans="1:25">
      <c r="A38" s="1"/>
      <c r="B38" s="108" t="s">
        <v>34</v>
      </c>
      <c r="C38" s="109">
        <f>C34+C35+C36+C37</f>
        <v>267.9583805</v>
      </c>
      <c r="D38" s="109">
        <f>D34+D35+D36+D37</f>
        <v>384.7148805</v>
      </c>
      <c r="E38" s="109">
        <f>E34+E35+E36+E37</f>
        <v>454.7687805</v>
      </c>
      <c r="F38" s="109">
        <f>F34+F35+F36+F37</f>
        <v>267.9583805</v>
      </c>
      <c r="G38" s="109">
        <f>G34+G35+G36+G37</f>
        <v>253.94175</v>
      </c>
      <c r="H38" s="109">
        <f>H34+H35+H36+H37</f>
        <v>253.94175</v>
      </c>
      <c r="I38" s="109">
        <f>I34+I35+I36+I37</f>
        <v>253.94175</v>
      </c>
      <c r="J38" s="109">
        <f>J34+J35+J36+J37</f>
        <v>253.94175</v>
      </c>
      <c r="K38" s="91">
        <f>SUM(C38:J38)</f>
        <v>2391.167422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/>
    </row>
    <row r="39" spans="1:25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1"/>
      <c r="R39" s="82"/>
      <c r="S39" s="1"/>
      <c r="T39" s="1"/>
      <c r="U39" s="1"/>
      <c r="V39" s="1"/>
      <c r="W39" s="1"/>
      <c r="Y39"/>
    </row>
    <row r="40" spans="1:25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1"/>
      <c r="U40" s="1"/>
      <c r="V40" s="110" t="s">
        <v>127</v>
      </c>
      <c r="W40" s="110">
        <v>3.7</v>
      </c>
      <c r="Y40"/>
    </row>
    <row r="41" spans="1:25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1"/>
      <c r="U41" s="1"/>
      <c r="V41" s="1"/>
      <c r="W41" s="1"/>
      <c r="Y41"/>
    </row>
    <row r="42" spans="1:25">
      <c r="B42" s="167" t="s">
        <v>121</v>
      </c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</row>
    <row r="43" spans="1:25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 spans="1:25">
      <c r="B44" s="1"/>
      <c r="C44" s="94">
        <f>(C20)</f>
        <v>0.125</v>
      </c>
      <c r="D44" s="94">
        <f>(D20)</f>
        <v>0.125</v>
      </c>
      <c r="E44" s="94">
        <f>(E20)</f>
        <v>0.125</v>
      </c>
      <c r="F44" s="94">
        <f>(F20)</f>
        <v>0.125</v>
      </c>
      <c r="G44" s="94">
        <f>(G20)</f>
        <v>0.125</v>
      </c>
      <c r="H44" s="94">
        <f>(H20)</f>
        <v>0.125</v>
      </c>
      <c r="I44" s="94">
        <f>(I20)</f>
        <v>0.125</v>
      </c>
      <c r="J44" s="94">
        <f>(J20)</f>
        <v>0.125</v>
      </c>
      <c r="K44" s="94">
        <f>+K20</f>
        <v>1</v>
      </c>
      <c r="L44" s="1"/>
      <c r="M44" s="1"/>
      <c r="N44" s="1"/>
      <c r="O44" s="1"/>
      <c r="P44" s="1"/>
      <c r="Q44" s="1"/>
      <c r="R44" s="1"/>
      <c r="S44" s="1"/>
      <c r="Y44"/>
    </row>
    <row r="45" spans="1:25">
      <c r="B45" s="87" t="s">
        <v>122</v>
      </c>
      <c r="C45" s="109">
        <f>(K45)*(C44)</f>
        <v>90</v>
      </c>
      <c r="D45" s="109">
        <f>(K45)*(D44)</f>
        <v>90</v>
      </c>
      <c r="E45" s="109">
        <f>(K45)*(E44)</f>
        <v>90</v>
      </c>
      <c r="F45" s="109">
        <f>(K45)*(F44)</f>
        <v>90</v>
      </c>
      <c r="G45" s="109">
        <f>(K45)*(G44)</f>
        <v>90</v>
      </c>
      <c r="H45" s="109">
        <f>(K45)*(H44)</f>
        <v>90</v>
      </c>
      <c r="I45" s="109">
        <f>(K45)*(I44)</f>
        <v>90</v>
      </c>
      <c r="J45" s="109">
        <f>(K45)*(J44)</f>
        <v>90</v>
      </c>
      <c r="K45" s="109">
        <f>300.00*0.4*(K8)</f>
        <v>720</v>
      </c>
      <c r="L45" s="86"/>
      <c r="M45" s="1"/>
      <c r="N45" s="1"/>
      <c r="O45" s="1"/>
      <c r="P45" s="1"/>
      <c r="Q45" s="1"/>
      <c r="R45" s="1"/>
      <c r="S45" s="1"/>
      <c r="Y45"/>
    </row>
    <row r="46" spans="1:25">
      <c r="B46" s="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"/>
      <c r="V46" s="1"/>
      <c r="W46" s="1"/>
      <c r="X46" s="1"/>
      <c r="Y46" s="1"/>
    </row>
    <row r="47" spans="1:25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 spans="1:25">
      <c r="B48" s="112" t="s">
        <v>123</v>
      </c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</row>
    <row r="49" spans="1:25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 spans="1:25">
      <c r="B50" s="113" t="s">
        <v>122</v>
      </c>
      <c r="C50" s="42" t="str">
        <f>(C11)</f>
        <v>Producto 1</v>
      </c>
      <c r="D50" s="42" t="str">
        <f>(D11)</f>
        <v>Producto 1-2</v>
      </c>
      <c r="E50" s="42" t="str">
        <f>(E11)</f>
        <v>Producto 1-3</v>
      </c>
      <c r="F50" s="42" t="str">
        <f>(F11)</f>
        <v>Producto 2</v>
      </c>
      <c r="G50" s="42" t="str">
        <f>(G11)</f>
        <v>Producto 2-2</v>
      </c>
      <c r="H50" s="42" t="str">
        <f>(H11)</f>
        <v>Producto 3</v>
      </c>
      <c r="I50" s="42" t="str">
        <f>(I11)</f>
        <v>Producto 4</v>
      </c>
      <c r="J50" s="42" t="str">
        <f>(J11)</f>
        <v>Producto 5</v>
      </c>
      <c r="K50" s="42" t="str">
        <f>K11</f>
        <v>TOTAL</v>
      </c>
      <c r="L50" s="34"/>
      <c r="M50" s="1"/>
      <c r="N50" s="1"/>
      <c r="O50" s="1"/>
      <c r="P50" s="1"/>
      <c r="Q50" s="1"/>
      <c r="R50" s="1"/>
      <c r="S50" s="1"/>
      <c r="T50" s="1"/>
      <c r="Y50"/>
    </row>
    <row r="51" spans="1:25">
      <c r="B51" s="87" t="s">
        <v>124</v>
      </c>
      <c r="C51" s="109">
        <f>(K45)*(C44)</f>
        <v>90</v>
      </c>
      <c r="D51" s="109">
        <f>(K45)*(D44)</f>
        <v>90</v>
      </c>
      <c r="E51" s="109">
        <f>(K45)*(E44)</f>
        <v>90</v>
      </c>
      <c r="F51" s="109">
        <f>(K45)*(F44)</f>
        <v>90</v>
      </c>
      <c r="G51" s="109">
        <f>(K45)*(G44)</f>
        <v>90</v>
      </c>
      <c r="H51" s="109">
        <f>(K45)*(H44)</f>
        <v>90</v>
      </c>
      <c r="I51" s="109">
        <f>(K45)*(I44)</f>
        <v>90</v>
      </c>
      <c r="J51" s="109">
        <f>(K45)*(J44)</f>
        <v>90</v>
      </c>
      <c r="K51" s="109">
        <f>K18+K31+K38+K45</f>
        <v>11511.167422</v>
      </c>
      <c r="L51" s="1"/>
      <c r="M51" s="1"/>
      <c r="N51" s="1"/>
      <c r="O51" s="1"/>
      <c r="P51" s="1"/>
      <c r="Q51" s="1"/>
      <c r="R51" s="1"/>
      <c r="S51" s="1"/>
      <c r="Y51"/>
    </row>
    <row r="52" spans="1:25">
      <c r="B52" s="43" t="s">
        <v>47</v>
      </c>
      <c r="C52" s="42">
        <f>(C17)</f>
        <v>100</v>
      </c>
      <c r="D52" s="42">
        <f>(D17)</f>
        <v>100</v>
      </c>
      <c r="E52" s="42">
        <f>(E17)</f>
        <v>100</v>
      </c>
      <c r="F52" s="42">
        <f>(F17)</f>
        <v>100</v>
      </c>
      <c r="G52" s="42">
        <f>(G17)</f>
        <v>100</v>
      </c>
      <c r="H52" s="42">
        <f>(H17)</f>
        <v>100</v>
      </c>
      <c r="I52" s="42">
        <f>(I17)</f>
        <v>100</v>
      </c>
      <c r="J52" s="42">
        <f>(J17)</f>
        <v>100</v>
      </c>
      <c r="K52" s="42">
        <f>(K17)</f>
        <v>800</v>
      </c>
      <c r="L52" s="34"/>
      <c r="M52" s="1"/>
      <c r="N52" s="1"/>
      <c r="O52" s="1"/>
      <c r="P52" s="1"/>
      <c r="Q52" s="1"/>
      <c r="R52" s="1"/>
      <c r="S52" s="1"/>
      <c r="T52" s="1"/>
      <c r="Y52"/>
    </row>
    <row r="53" spans="1:25">
      <c r="B53" s="114" t="s">
        <v>125</v>
      </c>
      <c r="C53" s="109">
        <f>(C51)/(C52)</f>
        <v>0.9</v>
      </c>
      <c r="D53" s="109">
        <f>(D51)/(D52)</f>
        <v>0.9</v>
      </c>
      <c r="E53" s="109">
        <f>(E51)/(E52)</f>
        <v>0.9</v>
      </c>
      <c r="F53" s="109">
        <f>(F51)/(F52)</f>
        <v>0.9</v>
      </c>
      <c r="G53" s="109">
        <f>(G51)/(G52)</f>
        <v>0.9</v>
      </c>
      <c r="H53" s="109">
        <f>(H51)/(H52)</f>
        <v>0.9</v>
      </c>
      <c r="I53" s="109">
        <f>(I51)/(I52)</f>
        <v>0.9</v>
      </c>
      <c r="J53" s="109">
        <f>(J51)/(J52)</f>
        <v>0.9</v>
      </c>
      <c r="K53" s="109">
        <f>(K51)/(K52)</f>
        <v>14.3889592775</v>
      </c>
      <c r="L53" s="34"/>
      <c r="M53" s="1"/>
      <c r="N53" s="1"/>
      <c r="O53" s="1"/>
      <c r="P53" s="1"/>
      <c r="Q53" s="1"/>
      <c r="R53" s="1"/>
      <c r="S53" s="1"/>
      <c r="T53" s="1"/>
      <c r="Y53"/>
    </row>
    <row r="54" spans="1:25">
      <c r="B54" s="43" t="s">
        <v>126</v>
      </c>
      <c r="C54" s="115">
        <f>(C53)*3.75</f>
        <v>3.375</v>
      </c>
      <c r="D54">
        <f>(D53)*3.75</f>
        <v>3.375</v>
      </c>
      <c r="E54">
        <f>(E53)*3.75</f>
        <v>3.375</v>
      </c>
      <c r="F54">
        <f>(F53)*3.75</f>
        <v>3.375</v>
      </c>
      <c r="G54">
        <f>(G53)*3.75</f>
        <v>3.375</v>
      </c>
      <c r="H54">
        <f>(H53)*3.75</f>
        <v>3.375</v>
      </c>
      <c r="I54">
        <f>(I53)*3.75</f>
        <v>3.375</v>
      </c>
      <c r="J54">
        <f>(J53)*3.75</f>
        <v>3.375</v>
      </c>
      <c r="K54" s="115">
        <f>(K53)*3.75</f>
        <v>53.958597290625</v>
      </c>
      <c r="L54" s="34"/>
      <c r="M54" s="1"/>
      <c r="N54" s="1"/>
      <c r="O54" s="1"/>
      <c r="P54" s="1"/>
      <c r="Q54" s="1"/>
      <c r="R54" s="1"/>
      <c r="S54" s="1"/>
      <c r="T54" s="1"/>
      <c r="Y54"/>
    </row>
  </sheetData>
  <mergeCells>
    <mergeCell ref="B1:S1"/>
    <mergeCell ref="M21:M22"/>
    <mergeCell ref="B28:S28"/>
    <mergeCell ref="O33:P34"/>
    <mergeCell ref="B42:Y42"/>
    <mergeCell ref="C4:E4"/>
    <mergeCell ref="C5:E5"/>
    <mergeCell ref="C6:E6"/>
    <mergeCell ref="C8:E8"/>
    <mergeCell ref="C10:E10"/>
    <mergeCell ref="F4:G4"/>
    <mergeCell ref="F5:G5"/>
    <mergeCell ref="F6:G6"/>
    <mergeCell ref="F8:G8"/>
    <mergeCell ref="F10:G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u202412824 (Torres Cuya, Francis Cristofer)</cp:lastModifiedBy>
  <dcterms:created xsi:type="dcterms:W3CDTF">2025-08-27T22:00:37+00:00</dcterms:created>
  <dcterms:modified xsi:type="dcterms:W3CDTF">2025-08-28T00:40:51+00:00</dcterms:modified>
  <dc:title/>
  <dc:description/>
  <dc:subject/>
  <cp:keywords/>
  <cp:category/>
</cp:coreProperties>
</file>