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<sst xmlns="http://schemas.openxmlformats.org/spreadsheetml/2006/main" uniqueCount="115">
  <si>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</si>
  <si>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</si>
  <si>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</si>
  <si>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</si>
  <si>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ANTHONY ROCCA CAQUI</t>
  </si>
  <si>
    <t>SERVICIO:</t>
  </si>
  <si>
    <t>CARGA CONSOLIDADA</t>
  </si>
  <si>
    <t>N° CAJAS:</t>
  </si>
  <si>
    <t>APELLIDO:</t>
  </si>
  <si>
    <t>FECHA:</t>
  </si>
  <si>
    <t>PESO:</t>
  </si>
  <si>
    <t>252 Kg</t>
  </si>
  <si>
    <t>DNI/RUC:</t>
  </si>
  <si>
    <t>ORIGEN:</t>
  </si>
  <si>
    <t>CHINA</t>
  </si>
  <si>
    <t>MEDIDA:</t>
  </si>
  <si>
    <t>TELEFONO:</t>
  </si>
  <si>
    <t>51 951880948</t>
  </si>
  <si>
    <t>CLIENTE:</t>
  </si>
  <si>
    <t>ANTIGUO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</si>
  <si>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</si>
  <si>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</si>
  <si>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</si>
  <si>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</si>
  <si>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</si>
  <si>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</si>
  <si>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</si>
  <si>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</si>
  <si>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</si>
  <si>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</si>
  <si>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</si>
  <si>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</si>
  <si>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</si>
  <si>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</si>
  <si>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</si>
  <si>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</si>
  <si>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</si>
  <si>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</si>
  <si>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</si>
  <si>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</si>
  <si>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</si>
  <si>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</si>
  <si>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</si>
  <si>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</si>
  <si>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</si>
  <si>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</si>
  <si>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</si>
  <si>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</si>
  <si>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</si>
  <si>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TELA PVC BRILLANTE PARA MANUALIDADES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</si>
  <si>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</si>
  <si>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</si>
  <si>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</si>
  <si>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</si>
  <si>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</si>
  <si>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</si>
  <si>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</si>
  <si>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</si>
  <si>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</si>
  <si>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</si>
  <si>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</si>
  <si>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</si>
  <si>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</si>
  <si>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</si>
  <si>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</si>
  <si>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</si>
  <si>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</si>
  <si>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</si>
  <si>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</si>
  <si>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</si>
  <si>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</si>
  <si>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</si>
  <si>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</si>
  <si>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</si>
  <si>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</si>
  <si>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</si>
  <si>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</si>
  <si>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</si>
  <si>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</si>
  <si>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</si>
  <si>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</si>
  <si>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</si>
  <si>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</si>
  <si>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</si>
  <si>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</si>
  <si>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</si>
  <si>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ANTHONY ROCCA CAQUI 😁 un gusto saludarte!
        A continuación te envío la cotización final de tu importación📋📦.
        🙋‍♂️ PAGO PENDIENTE :
        ☑️Costo CBM: $308.88
        ☑️Impuestos: $345.83
        ☑️ Total: $654.71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</si>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</sst>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/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 t="s">
        <v>17</v>
      </c>
      <c r="D11" s="43"/>
      <c r="E11" s="25" t="s">
        <v>18</v>
      </c>
      <c r="F11" s="56" t="s">
        <v>19</v>
      </c>
      <c r="G11" s="75"/>
      <c r="H11" s="41"/>
      <c r="I11" s="1" t="s">
        <v>20</v>
      </c>
      <c r="J11" s="109">
        <f>'2'!D7</f>
        <v>0.5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21</v>
      </c>
      <c r="C13" s="76"/>
      <c r="D13" s="76"/>
      <c r="E13" s="76"/>
      <c r="F13" s="76"/>
      <c r="G13" s="76"/>
      <c r="H13" s="76"/>
      <c r="I13" s="76"/>
      <c r="J13" s="76"/>
      <c r="K13" s="9" t="s">
        <v>22</v>
      </c>
      <c r="L13" s="9" t="s">
        <v>23</v>
      </c>
    </row>
    <row r="14" spans="1:14">
      <c r="B14" s="77" t="s">
        <v>24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967.99999999997</v>
      </c>
      <c r="L14" s="8" t="s">
        <v>25</v>
      </c>
    </row>
    <row r="15" spans="1:14">
      <c r="B15" s="78" t="s">
        <v>26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206</v>
      </c>
      <c r="L15" s="11" t="s">
        <v>25</v>
      </c>
    </row>
    <row r="16" spans="1:14">
      <c r="B16" s="59" t="s">
        <v>27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1174</v>
      </c>
      <c r="L16" s="8" t="s">
        <v>25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28</v>
      </c>
      <c r="C19" s="79"/>
      <c r="D19" s="79"/>
      <c r="E19" s="79"/>
      <c r="F19" s="79"/>
      <c r="G19" s="18"/>
      <c r="H19" s="18"/>
      <c r="I19" s="18"/>
      <c r="J19" s="9" t="s">
        <v>29</v>
      </c>
      <c r="K19" s="9" t="s">
        <v>22</v>
      </c>
      <c r="L19" s="9" t="s">
        <v>23</v>
      </c>
    </row>
    <row r="20" spans="1:14">
      <c r="B20" s="57" t="s">
        <v>30</v>
      </c>
      <c r="C20" s="57"/>
      <c r="D20" s="57"/>
      <c r="E20" s="57"/>
      <c r="F20" s="57"/>
      <c r="G20" s="57"/>
      <c r="H20" s="57"/>
      <c r="I20" s="57"/>
      <c r="J20" s="20">
        <f>MAX('2'!C27:B27)</f>
        <v>0.06</v>
      </c>
      <c r="K20" s="14">
        <f>'2'!C28</f>
        <v>70.439999999998</v>
      </c>
      <c r="L20" s="8" t="s">
        <v>25</v>
      </c>
      <c r="N20" t="s">
        <v>86</v>
      </c>
    </row>
    <row r="21" spans="1:14">
      <c r="B21" s="57" t="s">
        <v>31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199.11039999999</v>
      </c>
      <c r="L21" s="8" t="s">
        <v>25</v>
      </c>
    </row>
    <row r="22" spans="1:14">
      <c r="B22" s="56" t="s">
        <v>32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24.888799999999</v>
      </c>
      <c r="L22" s="8" t="s">
        <v>25</v>
      </c>
    </row>
    <row r="23" spans="1:14">
      <c r="B23" s="59" t="s">
        <v>33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294.43919999999</v>
      </c>
      <c r="L23" s="34" t="s">
        <v>25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34</v>
      </c>
      <c r="C25" s="56"/>
      <c r="D25" s="56"/>
      <c r="E25" s="56"/>
      <c r="F25" s="56"/>
      <c r="G25" s="56"/>
      <c r="H25" s="56"/>
      <c r="I25" s="56"/>
      <c r="J25" s="21" t="s">
        <v>35</v>
      </c>
      <c r="K25" s="15">
        <f>'2'!C31</f>
        <v>51.395371999999</v>
      </c>
      <c r="L25" s="11" t="s">
        <v>25</v>
      </c>
    </row>
    <row r="26" spans="1:14">
      <c r="B26" s="59" t="s">
        <v>36</v>
      </c>
      <c r="C26" s="59"/>
      <c r="D26" s="59"/>
      <c r="E26" s="59"/>
      <c r="F26" s="59"/>
      <c r="G26" s="59"/>
      <c r="H26" s="59"/>
      <c r="I26" s="59"/>
      <c r="K26" s="14">
        <f>K23+K25</f>
        <v>345.83457199999</v>
      </c>
      <c r="L26" s="8" t="s">
        <v>25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37</v>
      </c>
      <c r="C28" s="60"/>
      <c r="D28" s="60"/>
      <c r="E28" s="60"/>
      <c r="F28" s="60"/>
      <c r="G28" s="60"/>
      <c r="H28" s="60"/>
      <c r="I28" s="60"/>
      <c r="J28" s="60"/>
      <c r="K28" s="31" t="s">
        <v>22</v>
      </c>
      <c r="L28" s="31" t="s">
        <v>23</v>
      </c>
    </row>
    <row r="29" spans="1:14">
      <c r="B29" s="57" t="s">
        <v>38</v>
      </c>
      <c r="C29" s="57"/>
      <c r="D29" s="57"/>
      <c r="E29" s="57"/>
      <c r="F29" s="57"/>
      <c r="G29" s="57"/>
      <c r="H29" s="57"/>
      <c r="I29" s="57"/>
      <c r="J29" s="57"/>
      <c r="K29" s="14">
        <f>K14</f>
        <v>967.99999999997</v>
      </c>
      <c r="L29" s="8" t="s">
        <v>25</v>
      </c>
    </row>
    <row r="30" spans="1:14">
      <c r="B30" s="57" t="s">
        <v>39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260</v>
      </c>
      <c r="L30" s="8" t="s">
        <v>25</v>
      </c>
    </row>
    <row r="31" spans="1:14">
      <c r="B31" s="56" t="s">
        <v>40</v>
      </c>
      <c r="C31" s="56"/>
      <c r="D31" s="56"/>
      <c r="E31" s="56"/>
      <c r="F31" s="56"/>
      <c r="G31" s="56"/>
      <c r="H31" s="56"/>
      <c r="I31" s="56"/>
      <c r="J31" s="56"/>
      <c r="K31" s="15">
        <f>K26</f>
        <v>345.83457199999</v>
      </c>
      <c r="L31" s="11" t="s">
        <v>25</v>
      </c>
    </row>
    <row r="32" spans="1:14">
      <c r="B32" s="59" t="s">
        <v>41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1573.834572</v>
      </c>
      <c r="L32" s="8" t="s">
        <v>25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42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43</v>
      </c>
      <c r="C35" s="64" t="s">
        <v>44</v>
      </c>
      <c r="D35" s="65"/>
      <c r="E35" s="66"/>
      <c r="F35" s="4" t="s">
        <v>45</v>
      </c>
      <c r="G35" s="64" t="s">
        <v>46</v>
      </c>
      <c r="H35" s="66"/>
      <c r="I35" s="3" t="s">
        <v>47</v>
      </c>
      <c r="J35" s="27" t="s">
        <v>36</v>
      </c>
      <c r="K35" s="55" t="s">
        <v>48</v>
      </c>
      <c r="L35" s="55"/>
    </row>
    <row r="36" spans="1:14">
      <c r="A36" s="1"/>
      <c r="B36" s="98">
        <v>1</v>
      </c>
      <c r="C36" s="99" t="s">
        <v>49</v>
      </c>
      <c r="D36" s="100"/>
      <c r="E36" s="101"/>
      <c r="F36" s="98">
        <f>'2'!C10</f>
        <v>720</v>
      </c>
      <c r="G36" s="102">
        <f>'2'!C8</f>
        <v>1.3444444444444</v>
      </c>
      <c r="H36" s="103"/>
      <c r="I36" s="102">
        <f>'2'!C46</f>
        <v>2.1858813499999</v>
      </c>
      <c r="J36" s="102">
        <f>'2'!C44</f>
        <v>1573.834572</v>
      </c>
      <c r="K36" s="104">
        <f>'2'!C47</f>
        <v>8.0877609949998</v>
      </c>
      <c r="L36" s="55"/>
    </row>
    <row r="37" spans="1:14">
      <c r="A37" s="1"/>
      <c r="B37" s="107" t="s">
        <v>36</v>
      </c>
      <c r="C37" s="64"/>
      <c r="D37" s="27"/>
      <c r="E37" s="66"/>
      <c r="F37" s="5">
        <f>SUM(F36:F36)</f>
        <v>720</v>
      </c>
      <c r="G37" s="67"/>
      <c r="H37" s="68"/>
      <c r="I37" s="28"/>
      <c r="J37" s="108">
        <f>SUM(J36:J36)</f>
        <v>1573.834572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50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51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52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53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54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55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56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57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59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60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61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62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63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64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65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66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67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68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69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70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71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72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73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74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75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76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77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78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79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80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81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82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83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84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85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43.561" bestFit="true" customWidth="true" style="0"/>
    <col min="4" max="4" width="11.711" bestFit="true" customWidth="true" style="0"/>
  </cols>
  <sheetData>
    <row r="3" spans="1:8">
      <c r="B3" s="85" t="s">
        <v>87</v>
      </c>
      <c r="C3"/>
      <c r="D3"/>
      <c r="E3"/>
      <c r="F3"/>
      <c r="G3"/>
    </row>
    <row r="5" spans="1:8">
      <c r="B5" s="87" t="s">
        <v>88</v>
      </c>
      <c r="C5" s="86" t="s">
        <v>49</v>
      </c>
      <c r="D5" s="86" t="s">
        <v>105</v>
      </c>
    </row>
    <row r="6" spans="1:8">
      <c r="B6" t="s">
        <v>89</v>
      </c>
      <c r="C6">
        <v>0</v>
      </c>
      <c r="D6" s="92">
        <v>252.0</v>
      </c>
      <c r="G6" s="90" t="s">
        <v>103</v>
      </c>
      <c r="H6" s="90" t="s">
        <v>104</v>
      </c>
    </row>
    <row r="7" spans="1:8">
      <c r="B7" t="s">
        <v>90</v>
      </c>
      <c r="C7">
        <v>0</v>
      </c>
      <c r="D7" s="93">
        <v>0.5</v>
      </c>
      <c r="G7" s="91" t="s">
        <v>19</v>
      </c>
      <c r="H7" s="91">
        <v>260</v>
      </c>
    </row>
    <row r="8" spans="1:8">
      <c r="B8" t="s">
        <v>91</v>
      </c>
      <c r="C8" s="89">
        <v>1.3444444444444</v>
      </c>
      <c r="D8"/>
    </row>
    <row r="9" spans="1:8">
      <c r="B9" s="88" t="s">
        <v>92</v>
      </c>
      <c r="C9" s="89">
        <v>0.0</v>
      </c>
      <c r="D9"/>
    </row>
    <row r="10" spans="1:8">
      <c r="B10" t="s">
        <v>93</v>
      </c>
      <c r="C10">
        <v>720.0</v>
      </c>
      <c r="D10">
        <f>SUM(C10:C10)</f>
        <v>720</v>
      </c>
    </row>
    <row r="11" spans="1:8">
      <c r="B11" t="s">
        <v>94</v>
      </c>
      <c r="C11" s="89">
        <f>C8*C10</f>
        <v>967.99999999997</v>
      </c>
      <c r="D11" s="97">
        <f>SUM(C11:C11)</f>
        <v>967.99999999997</v>
      </c>
    </row>
    <row r="12" spans="1:8">
      <c r="B12" s="88" t="s">
        <v>95</v>
      </c>
      <c r="C12" s="89">
        <f>C10*C9</f>
        <v>0</v>
      </c>
      <c r="D12" s="97">
        <f>SUM(C12:C12)</f>
        <v>0</v>
      </c>
    </row>
    <row r="13" spans="1:8">
      <c r="B13" t="s">
        <v>96</v>
      </c>
      <c r="C13" s="94">
        <f>C11/D11</f>
        <v>1</v>
      </c>
      <c r="D13"/>
    </row>
    <row r="14" spans="1:8">
      <c r="B14" t="s">
        <v>97</v>
      </c>
      <c r="C14" s="89">
        <f>D14*C13</f>
        <v>156</v>
      </c>
      <c r="D14" s="97">
        <f>IF(D7&lt;1, H7*0.6, H7*0.6*D7)</f>
        <v>156</v>
      </c>
    </row>
    <row r="15" spans="1:8">
      <c r="B15" t="s">
        <v>98</v>
      </c>
      <c r="C15" s="89">
        <f>C11+C14</f>
        <v>1124</v>
      </c>
      <c r="D15" s="97">
        <f>SUM(C15:C15)</f>
        <v>1124</v>
      </c>
    </row>
    <row r="16" spans="1:8">
      <c r="B16" s="88" t="s">
        <v>99</v>
      </c>
      <c r="C16" s="89">
        <f>C12+C14</f>
        <v>156</v>
      </c>
      <c r="D16" s="97">
        <f>SUM(C16:C16)</f>
        <v>156</v>
      </c>
    </row>
    <row r="17" spans="1:8">
      <c r="B17" t="s">
        <v>100</v>
      </c>
      <c r="C17" s="89">
        <f>IF(D11&gt;5000,100*C13,50*C13)</f>
        <v>50</v>
      </c>
      <c r="D17" s="97">
        <f>SUM(C17:C17)</f>
        <v>50</v>
      </c>
    </row>
    <row r="18" spans="1:8">
      <c r="B18" t="s">
        <v>101</v>
      </c>
      <c r="C18" s="89">
        <f>C15+C17</f>
        <v>1174</v>
      </c>
      <c r="D18" s="97">
        <f>SUM(C18:C18)</f>
        <v>1174</v>
      </c>
    </row>
    <row r="19" spans="1:8">
      <c r="B19" s="88" t="s">
        <v>102</v>
      </c>
      <c r="C19" s="89">
        <f>C16+C17</f>
        <v>206</v>
      </c>
      <c r="D19" s="97">
        <f>SUM(C19:C19)</f>
        <v>206</v>
      </c>
    </row>
    <row r="23" spans="1:8">
      <c r="B23" s="85" t="s">
        <v>112</v>
      </c>
      <c r="C23"/>
      <c r="D23"/>
      <c r="E23"/>
    </row>
    <row r="26" spans="1:8">
      <c r="B26" t="s">
        <v>113</v>
      </c>
      <c r="C26" s="89">
        <v>0</v>
      </c>
      <c r="D26" s="89">
        <f>SUM(C26:C26)</f>
        <v>0</v>
      </c>
    </row>
    <row r="27" spans="1:8">
      <c r="C27" s="95">
        <v>0.06</v>
      </c>
      <c r="D27" s="94">
        <f>SUM(C27:C27)</f>
        <v>0.06</v>
      </c>
    </row>
    <row r="28" spans="1:8">
      <c r="B28" t="s">
        <v>106</v>
      </c>
      <c r="C28" s="89">
        <f>MAX(C19,C18)*C27</f>
        <v>70.439999999998</v>
      </c>
      <c r="D28" s="89">
        <f>SUM(C28:C28)</f>
        <v>70.439999999998</v>
      </c>
    </row>
    <row r="29" spans="1:8">
      <c r="B29" t="s">
        <v>31</v>
      </c>
      <c r="C29" s="89">
        <f>0.16*(MAX(C19,C18)+C28)</f>
        <v>199.11039999999</v>
      </c>
      <c r="D29" s="89">
        <f>SUM(C29:C29)</f>
        <v>199.11039999999</v>
      </c>
    </row>
    <row r="30" spans="1:8">
      <c r="B30" t="s">
        <v>32</v>
      </c>
      <c r="C30" s="89">
        <f>0.02*(MAX(C19,C18)+C28)</f>
        <v>24.888799999999</v>
      </c>
      <c r="D30" s="89">
        <f>SUM(C30:C30)</f>
        <v>24.888799999999</v>
      </c>
    </row>
    <row r="31" spans="1:8">
      <c r="B31" t="s">
        <v>107</v>
      </c>
      <c r="C31" s="89">
        <f>0.035*(MAX(C18,C19) +C28+C29+C30)</f>
        <v>51.395371999999</v>
      </c>
      <c r="D31" s="89">
        <f>SUM(C31:C31)</f>
        <v>51.395371999999</v>
      </c>
    </row>
    <row r="32" spans="1:8">
      <c r="B32" t="s">
        <v>36</v>
      </c>
      <c r="C32" s="89">
        <f>SUM(C28:C31)</f>
        <v>345.83457199999</v>
      </c>
      <c r="D32" s="89">
        <f>SUM(D28:D31)</f>
        <v>345.83457199999</v>
      </c>
    </row>
    <row r="37" spans="1:8">
      <c r="B37" s="85" t="s">
        <v>114</v>
      </c>
      <c r="C37"/>
      <c r="D37"/>
      <c r="E37"/>
    </row>
    <row r="40" spans="1:8">
      <c r="B40" t="s">
        <v>108</v>
      </c>
      <c r="C40" s="89">
        <f>C13*D40</f>
        <v>104</v>
      </c>
      <c r="D40" s="89">
        <f>IF(D7&lt;1, H7*0.4,H7*0.4*D7)</f>
        <v>104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9">
        <f>SUM(C15,C40,C32,(C26))</f>
        <v>1573.834572</v>
      </c>
      <c r="D44" s="89">
        <f>SUM(C44:C44)</f>
        <v>1573.834572</v>
      </c>
    </row>
    <row r="45" spans="1:8">
      <c r="B45" t="s">
        <v>45</v>
      </c>
      <c r="C45">
        <v>720.0</v>
      </c>
      <c r="D45"/>
    </row>
    <row r="46" spans="1:8">
      <c r="B46" t="s">
        <v>110</v>
      </c>
      <c r="C46" s="89">
        <f>SUM(C44/C45)</f>
        <v>2.1858813499999</v>
      </c>
      <c r="D46"/>
    </row>
    <row r="47" spans="1:8">
      <c r="B47" t="s">
        <v>111</v>
      </c>
      <c r="C47" s="96">
        <f>C46*3.7</f>
        <v>8.0877609949998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