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<sst xmlns="http://schemas.openxmlformats.org/spreadsheetml/2006/main" uniqueCount="115">
  <si>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</si>
  <si>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</si>
  <si>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</si>
  <si>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</si>
  <si>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FRESIA CONSUELO HERHUAY NEYRA</t>
  </si>
  <si>
    <t>SERVICIO:</t>
  </si>
  <si>
    <t>CARGA CONSOLIDADA</t>
  </si>
  <si>
    <t>N° CAJAS:</t>
  </si>
  <si>
    <t>APELLIDO:</t>
  </si>
  <si>
    <t>FECHA:</t>
  </si>
  <si>
    <t>PESO:</t>
  </si>
  <si>
    <t>0 Kg</t>
  </si>
  <si>
    <t>DNI/RUC:</t>
  </si>
  <si>
    <t>ORIGEN:</t>
  </si>
  <si>
    <t>CHINA</t>
  </si>
  <si>
    <t>MEDIDA:</t>
  </si>
  <si>
    <t>TELEFONO:</t>
  </si>
  <si>
    <t>51 998889686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</si>
  <si>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</si>
  <si>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</si>
  <si>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</si>
  <si>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</si>
  <si>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</si>
  <si>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</si>
  <si>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</si>
  <si>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</si>
  <si>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</si>
  <si>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</si>
  <si>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</si>
  <si>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</si>
  <si>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</si>
  <si>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</si>
  <si>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</si>
  <si>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</si>
  <si>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</si>
  <si>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</si>
  <si>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</si>
  <si>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</si>
  <si>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</si>
  <si>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</si>
  <si>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</si>
  <si>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</si>
  <si>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</si>
  <si>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</si>
  <si>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</si>
  <si>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</si>
  <si>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</si>
  <si>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</si>
  <si>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</si>
  <si>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CORSET PARA DAMA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</si>
  <si>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</si>
  <si>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</si>
  <si>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</si>
  <si>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</si>
  <si>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</si>
  <si>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</si>
  <si>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</si>
  <si>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</si>
  <si>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</si>
  <si>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</si>
  <si>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</si>
  <si>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</si>
  <si>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</si>
  <si>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</si>
  <si>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</si>
  <si>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</si>
  <si>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</si>
  <si>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</si>
  <si>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</si>
  <si>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</si>
  <si>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</si>
  <si>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</si>
  <si>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</si>
  <si>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</si>
  <si>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</si>
  <si>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</si>
  <si>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</si>
  <si>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</si>
  <si>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</si>
  <si>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</si>
  <si>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</si>
  <si>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</si>
  <si>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</si>
  <si>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</si>
  <si>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</si>
  <si>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</si>
  <si>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FRESIA CONSUELO HERHUAY NEYRA 😁 un gusto saludarte!
        A continuación te envío la cotización final de tu importación📋📦.
        🙋‍♂️ PAGO PENDIENTE :
        ☑️Costo CBM: $415.8
        ☑️Impuestos: $2461.85
        ☑️ Total: $2877.65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</si>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</sst>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46741542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2.21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10560.4099938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564.1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11124.5099938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1779.921599008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222.490199876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2002.411798884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459.44226274394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2461.8540616279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10560.4099938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773.5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2461.8540616279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13795.764055428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3285</v>
      </c>
      <c r="G36" s="102">
        <f>'2'!C8</f>
        <v>3.21473668</v>
      </c>
      <c r="H36" s="103"/>
      <c r="I36" s="102">
        <f>'2'!C46</f>
        <v>4.1996237611653</v>
      </c>
      <c r="J36" s="102">
        <f>'2'!C44</f>
        <v>13795.764055428</v>
      </c>
      <c r="K36" s="104">
        <f>'2'!C47</f>
        <v>15.538607916312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3285</v>
      </c>
      <c r="G37" s="67"/>
      <c r="H37" s="68"/>
      <c r="I37" s="28"/>
      <c r="J37" s="108">
        <f>SUM(J36:J36)</f>
        <v>13795.764055428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10.569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0.0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2.21</v>
      </c>
      <c r="G7" s="91" t="s">
        <v>19</v>
      </c>
      <c r="H7" s="91">
        <v>350</v>
      </c>
    </row>
    <row r="8" spans="1:8">
      <c r="B8" t="s">
        <v>91</v>
      </c>
      <c r="C8" s="89">
        <v>3.21473668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3285.0</v>
      </c>
      <c r="D10">
        <f>SUM(C10:C10)</f>
        <v>3285</v>
      </c>
    </row>
    <row r="11" spans="1:8">
      <c r="B11" t="s">
        <v>94</v>
      </c>
      <c r="C11" s="89">
        <f>C8*C10</f>
        <v>10560.4099938</v>
      </c>
      <c r="D11" s="97">
        <f>SUM(C11:C11)</f>
        <v>10560.4099938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464.1</v>
      </c>
      <c r="D14" s="97">
        <f>IF(D7&lt;1, H7*0.6, H7*0.6*D7)</f>
        <v>464.1</v>
      </c>
    </row>
    <row r="15" spans="1:8">
      <c r="B15" t="s">
        <v>98</v>
      </c>
      <c r="C15" s="89">
        <f>C11+C14</f>
        <v>11024.5099938</v>
      </c>
      <c r="D15" s="97">
        <f>SUM(C15:C15)</f>
        <v>11024.5099938</v>
      </c>
    </row>
    <row r="16" spans="1:8">
      <c r="B16" s="88" t="s">
        <v>99</v>
      </c>
      <c r="C16" s="89">
        <f>C12+C14</f>
        <v>464.1</v>
      </c>
      <c r="D16" s="97">
        <f>SUM(C16:C16)</f>
        <v>464.1</v>
      </c>
    </row>
    <row r="17" spans="1:8">
      <c r="B17" t="s">
        <v>100</v>
      </c>
      <c r="C17" s="89">
        <f>IF(D11&gt;5000,100*C13,50*C13)</f>
        <v>100</v>
      </c>
      <c r="D17" s="97">
        <f>SUM(C17:C17)</f>
        <v>100</v>
      </c>
    </row>
    <row r="18" spans="1:8">
      <c r="B18" t="s">
        <v>101</v>
      </c>
      <c r="C18" s="89">
        <f>C15+C17</f>
        <v>11124.5099938</v>
      </c>
      <c r="D18" s="97">
        <f>SUM(C18:C18)</f>
        <v>11124.5099938</v>
      </c>
    </row>
    <row r="19" spans="1:8">
      <c r="B19" s="88" t="s">
        <v>102</v>
      </c>
      <c r="C19" s="89">
        <f>C16+C17</f>
        <v>564.1</v>
      </c>
      <c r="D19" s="97">
        <f>SUM(C19:C19)</f>
        <v>564.1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</v>
      </c>
      <c r="D27" s="94">
        <f>SUM(C27:C27)</f>
        <v>0</v>
      </c>
    </row>
    <row r="28" spans="1:8">
      <c r="B28" t="s">
        <v>106</v>
      </c>
      <c r="C28" s="89">
        <f>MAX(C19,C18)*C27</f>
        <v>0</v>
      </c>
      <c r="D28" s="89">
        <f>SUM(C28:C28)</f>
        <v>0</v>
      </c>
    </row>
    <row r="29" spans="1:8">
      <c r="B29" t="s">
        <v>31</v>
      </c>
      <c r="C29" s="89">
        <f>0.16*(MAX(C19,C18)+C28)</f>
        <v>1779.921599008</v>
      </c>
      <c r="D29" s="89">
        <f>SUM(C29:C29)</f>
        <v>1779.921599008</v>
      </c>
    </row>
    <row r="30" spans="1:8">
      <c r="B30" t="s">
        <v>32</v>
      </c>
      <c r="C30" s="89">
        <f>0.02*(MAX(C19,C18)+C28)</f>
        <v>222.490199876</v>
      </c>
      <c r="D30" s="89">
        <f>SUM(C30:C30)</f>
        <v>222.490199876</v>
      </c>
    </row>
    <row r="31" spans="1:8">
      <c r="B31" t="s">
        <v>107</v>
      </c>
      <c r="C31" s="89">
        <f>0.035*(MAX(C18,C19) +C28+C29+C30)</f>
        <v>459.44226274394</v>
      </c>
      <c r="D31" s="89">
        <f>SUM(C31:C31)</f>
        <v>459.44226274394</v>
      </c>
    </row>
    <row r="32" spans="1:8">
      <c r="B32" t="s">
        <v>36</v>
      </c>
      <c r="C32" s="89">
        <f>SUM(C28:C31)</f>
        <v>2461.8540616279</v>
      </c>
      <c r="D32" s="89">
        <f>SUM(D28:D31)</f>
        <v>2461.8540616279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309.4</v>
      </c>
      <c r="D40" s="89">
        <f>IF(D7&lt;1, H7*0.4,H7*0.4*D7)</f>
        <v>309.4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13795.764055428</v>
      </c>
      <c r="D44" s="89">
        <f>SUM(C44:C44)</f>
        <v>13795.764055428</v>
      </c>
    </row>
    <row r="45" spans="1:8">
      <c r="B45" t="s">
        <v>45</v>
      </c>
      <c r="C45">
        <v>3285.0</v>
      </c>
      <c r="D45"/>
    </row>
    <row r="46" spans="1:8">
      <c r="B46" t="s">
        <v>110</v>
      </c>
      <c r="C46" s="89">
        <f>SUM(C44/C45)</f>
        <v>4.1996237611653</v>
      </c>
      <c r="D46"/>
    </row>
    <row r="47" spans="1:8">
      <c r="B47" t="s">
        <v>111</v>
      </c>
      <c r="C47" s="96">
        <f>C46*3.7</f>
        <v>15.538607916312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