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<sst xmlns="http://schemas.openxmlformats.org/spreadsheetml/2006/main" uniqueCount="114">
  <si>
    <t>PRO MUNDO COMEX S.A.C.</t>
  </si>
  <si>
    <t xml:space="preserve">         RUC: 20612452432</t>
  </si>
  <si>
    <t>COTIZACION N002</t>
  </si>
  <si>
    <t>NOMBRE:</t>
  </si>
  <si>
    <t>JOSE ANTONIO COLAN FLORES</t>
  </si>
  <si>
    <t>SERVICIO:</t>
  </si>
  <si>
    <t>CARGA CONSOLIDADA</t>
  </si>
  <si>
    <t>N° CAJAS:</t>
  </si>
  <si>
    <t>APELLIDO:</t>
  </si>
  <si>
    <t>FECHA:</t>
  </si>
  <si>
    <t>PESO:</t>
  </si>
  <si>
    <t>204 Kg</t>
  </si>
  <si>
    <t>DNI/RUC:</t>
  </si>
  <si>
    <t>ORIGEN:</t>
  </si>
  <si>
    <t>CHINA</t>
  </si>
  <si>
    <t>MEDIDA:</t>
  </si>
  <si>
    <t>TELEFONO:</t>
  </si>
  <si>
    <t>CLIENTE:</t>
  </si>
  <si>
    <t>NUEVO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</si>
  <si>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</si>
  <si>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</si>
  <si>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</si>
  <si>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</si>
  <si>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</si>
  <si>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</si>
  <si>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</si>
  <si>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</si>
  <si>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</si>
  <si>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</si>
  <si>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</si>
  <si>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</si>
  <si>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</si>
  <si>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</si>
  <si>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</si>
  <si>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</si>
  <si>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</si>
  <si>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</si>
  <si>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</si>
  <si>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</si>
  <si>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</si>
  <si>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</si>
  <si>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</si>
  <si>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</si>
  <si>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</si>
  <si>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</si>
  <si>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</si>
  <si>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</si>
  <si>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</si>
  <si>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MÁQUINA SMITH DE ENTRENAMIENTO FUNCIONAL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</si>
  <si>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</si>
  <si>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</si>
  <si>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</si>
  <si>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</si>
  <si>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</si>
  <si>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</si>
  <si>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 xml:space="preserve">       RUC: 20612452432</t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</si>
  <si>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</si>
  <si>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</si>
  <si>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</si>
  <si>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</si>
  <si>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</si>
  <si>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</si>
  <si>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</si>
  <si>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</si>
  <si>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</si>
  <si>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</si>
  <si>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</si>
  <si>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</si>
  <si>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</si>
  <si>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</si>
  <si>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</si>
  <si>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</si>
  <si>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</si>
  <si>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</si>
  <si>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</si>
  <si>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</si>
  <si>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</si>
  <si>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</si>
  <si>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</si>
  <si>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</si>
  <si>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</si>
  <si>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</si>
  <si>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</si>
  <si>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</si>
  <si>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</si>
  <si>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Hola JOSE ANTONIO COLAN FLORES 😁 un gusto saludarte!
        A continuación te envío la cotización final de tu importación📋📦.
        🙋‍♂️ PAGO PENDIENTE :
        ☑️Costo CBM: $445.5
        ☑️Impuestos: $126.14
        ☑️ Total: $571.64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</si>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</sst>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1">
    <numFmt numFmtId="164" formatCode="[$$-409]#,##0"/>
    <numFmt numFmtId="165" formatCode="_-[$$-540A]* #,##0.00_ ;_-[$$-540A]* \-#,##0.00\ ;_-[$$-540A]* &quot;-&quot;??_ ;_-@_ "/>
    <numFmt numFmtId="166" formatCode="_-[$$-409]* #,##0.00_ ;_-[$$-409]* \-#,##0.00\ ;_-[$$-409]* &quot;-&quot;??_ ;_-@_ "/>
    <numFmt numFmtId="167" formatCode="_-[$$-409]* #,##0.0_ ;_-[$$-409]* \-#,##0.0\ ;_-[$$-409]* &quot;-&quot;??_ ;_-@_ "/>
    <numFmt numFmtId="168" formatCode="_-[$S/-280A]\ * #,##0.00_-;\-[$S/-280A]\ * #,##0.00_-;_-[$S/-280A]\ * &quot;-&quot;??_-;_-@_-"/>
    <numFmt numFmtId="169" formatCode="0.0\ &quot;kg&quot;"/>
    <numFmt numFmtId="170" formatCode="0.0\ &quot;cm&quot;"/>
    <numFmt numFmtId="171" formatCode="#,##0.000\ &quot;m3&quot;"/>
    <numFmt numFmtId="172" formatCode="&quot;$&quot;#,##0_-"/>
    <numFmt numFmtId="173" formatCode="0.00&quot; Kg&quot;"/>
    <numFmt numFmtId="174" formatCode="&quot;S/.&quot; #,##0.00_-"/>
  </numFmts>
  <fonts count="20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single"/>
      <sz val="11"/>
      <color rgb="FF000000"/>
      <name val="Calibri"/>
      <scheme val="minor"/>
    </font>
    <font>
      <b val="1"/>
      <i val="0"/>
      <strike val="0"/>
      <u val="none"/>
      <sz val="20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2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3" numFmtId="0" fillId="2" borderId="0" applyFont="1" applyNumberFormat="0" applyFill="1" applyBorder="0" applyAlignment="0"/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164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1" applyBorder="1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5" fillId="2" borderId="0" applyFont="1" applyNumberFormat="1" applyFill="1" applyBorder="0" applyAlignment="1">
      <alignment horizontal="center" vertical="bottom" textRotation="0" wrapText="false" shrinkToFit="false"/>
    </xf>
    <xf xfId="0" fontId="2" numFmtId="165" fillId="2" borderId="2" applyFont="1" applyNumberFormat="1" applyFill="1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2" borderId="3" applyFont="1" applyNumberFormat="0" applyFill="1" applyBorder="1" applyAlignment="0"/>
    <xf xfId="0" fontId="3" numFmtId="0" fillId="2" borderId="4" applyFont="1" applyNumberFormat="0" applyFill="1" applyBorder="1" applyAlignment="0"/>
    <xf xfId="0" fontId="3" numFmtId="0" fillId="2" borderId="5" applyFont="1" applyNumberFormat="0" applyFill="1" applyBorder="1" applyAlignment="0"/>
    <xf xfId="0" fontId="3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166" fillId="2" borderId="7" applyFont="0" applyNumberFormat="1" applyFill="1" applyBorder="1" applyAlignment="0"/>
    <xf xfId="0" fontId="6" numFmtId="167" fillId="2" borderId="8" applyFont="1" applyNumberFormat="1" applyFill="1" applyBorder="1" applyAlignment="0"/>
    <xf xfId="0" fontId="1" numFmtId="0" fillId="2" borderId="4" applyFont="1" applyNumberFormat="0" applyFill="1" applyBorder="1" applyAlignment="0"/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8" numFmtId="0" fillId="2" borderId="0" applyFont="1" applyNumberFormat="0" applyFill="1" applyBorder="0" applyAlignment="0"/>
    <xf xfId="0" fontId="6" numFmtId="167" fillId="2" borderId="0" applyFont="1" applyNumberFormat="1" applyFill="1" applyBorder="0" applyAlignment="0"/>
    <xf xfId="0" fontId="2" numFmtId="0" fillId="2" borderId="8" applyFont="1" applyNumberFormat="0" applyFill="1" applyBorder="1" applyAlignment="1">
      <alignment horizontal="center" vertical="bottom" textRotation="0" wrapText="false" shrinkToFit="false"/>
    </xf>
    <xf xfId="0" fontId="2" numFmtId="165" fillId="2" borderId="8" applyFont="1" applyNumberFormat="1" applyFill="1" applyBorder="1" applyAlignment="1">
      <alignment horizontal="center" vertical="bottom" textRotation="0" wrapText="false" shrinkToFit="false"/>
    </xf>
    <xf xfId="0" fontId="1" numFmtId="168" fillId="2" borderId="0" applyFont="1" applyNumberFormat="1" applyFill="1" applyBorder="0" applyAlignment="1">
      <alignment horizontal="right" vertical="bottom" textRotation="0" wrapText="false" shrinkToFit="false"/>
    </xf>
    <xf xfId="0" fontId="6" numFmtId="168" fillId="2" borderId="0" applyFont="1" applyNumberFormat="1" applyFill="1" applyBorder="0" applyAlignment="1">
      <alignment horizontal="left" vertical="bottom" textRotation="0" wrapText="false" shrinkToFit="false"/>
    </xf>
    <xf xfId="0" fontId="2" numFmtId="168" fillId="2" borderId="0" applyFont="1" applyNumberFormat="1" applyFill="1" applyBorder="0" applyAlignment="0"/>
    <xf xfId="0" fontId="0" numFmtId="168" fillId="2" borderId="0" applyFont="0" applyNumberFormat="1" applyFill="1" applyBorder="0" applyAlignment="0"/>
    <xf xfId="0" fontId="2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4" numFmtId="0" fillId="2" borderId="9" applyFont="1" applyNumberFormat="0" applyFill="1" applyBorder="1" applyAlignment="0"/>
    <xf xfId="0" fontId="7" numFmtId="0" fillId="2" borderId="9" applyFont="1" applyNumberFormat="0" applyFill="1" applyBorder="1" applyAlignment="1">
      <alignment vertical="center" textRotation="0" wrapText="false" shrinkToFit="false"/>
    </xf>
    <xf xfId="0" fontId="9" numFmtId="0" fillId="2" borderId="0" applyFont="1" applyNumberFormat="0" applyFill="1" applyBorder="0" applyAlignment="0"/>
    <xf xfId="0" fontId="10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6" borderId="0" applyFont="1" applyNumberFormat="1" applyFill="1" applyBorder="0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9" applyFont="1" applyNumberFormat="1" applyFill="1" applyBorder="1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0"/>
    <xf xfId="0" fontId="0" numFmtId="0" fillId="2" borderId="9" applyFont="0" applyNumberFormat="0" applyFill="1" applyBorder="1" applyAlignment="0"/>
    <xf xfId="0" fontId="2" numFmtId="0" fillId="2" borderId="8" applyFont="1" applyNumberFormat="0" applyFill="1" applyBorder="1" applyAlignment="0"/>
    <xf xfId="0" fontId="2" numFmtId="0" fillId="2" borderId="10" applyFont="1" applyNumberFormat="0" applyFill="1" applyBorder="1" applyAlignment="0"/>
    <xf xfId="0" fontId="7" numFmtId="168" fillId="3" borderId="1" applyFont="1" applyNumberFormat="1" applyFill="1" applyBorder="1" applyAlignment="1">
      <alignment horizontal="center" vertical="bottom" textRotation="0" wrapText="false" shrinkToFit="false"/>
    </xf>
    <xf xfId="0" fontId="2" numFmtId="0" fillId="2" borderId="2" applyFont="1" applyNumberFormat="0" applyFill="1" applyBorder="1" applyAlignment="0"/>
    <xf xfId="0" fontId="2" numFmtId="0" fillId="2" borderId="0" applyFont="1" applyNumberFormat="0" applyFill="1" applyBorder="0" applyAlignment="0"/>
    <xf xfId="0" fontId="3" numFmtId="0" fillId="2" borderId="2" applyFont="1" applyNumberFormat="0" applyFill="1" applyBorder="1" applyAlignment="0"/>
    <xf xfId="0" fontId="3" numFmtId="0" fillId="2" borderId="8" applyFont="1" applyNumberFormat="0" applyFill="1" applyBorder="1" applyAlignment="0"/>
    <xf xfId="0" fontId="11" numFmtId="0" fillId="5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166" fillId="2" borderId="7" applyFont="0" applyNumberFormat="1" applyFill="1" applyBorder="1" applyAlignment="1">
      <alignment horizontal="center" vertical="bottom" textRotation="0" wrapText="false" shrinkToFit="false"/>
    </xf>
    <xf xfId="0" fontId="0" numFmtId="166" fillId="2" borderId="11" applyFont="0" applyNumberFormat="1" applyFill="1" applyBorder="1" applyAlignment="1">
      <alignment horizontal="center" vertical="bottom" textRotation="0" wrapText="false" shrinkToFit="false"/>
    </xf>
    <xf xfId="0" fontId="13" numFmtId="0" fillId="3" borderId="7" applyFont="1" applyNumberFormat="0" applyFill="1" applyBorder="1" applyAlignment="1">
      <alignment horizontal="center" vertical="bottom" textRotation="0" wrapText="false" shrinkToFit="false"/>
    </xf>
    <xf xfId="0" fontId="13" numFmtId="0" fillId="3" borderId="6" applyFont="1" applyNumberFormat="0" applyFill="1" applyBorder="1" applyAlignment="1">
      <alignment horizontal="center" vertical="bottom" textRotation="0" wrapText="false" shrinkToFit="false"/>
    </xf>
    <xf xfId="0" fontId="13" numFmtId="0" fillId="3" borderId="11" applyFont="1" applyNumberFormat="0" applyFill="1" applyBorder="1" applyAlignment="1">
      <alignment horizontal="center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2" numFmtId="170" fillId="6" borderId="0" applyFont="1" applyNumberFormat="1" applyFill="1" applyBorder="0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/>
    <xf xfId="0" fontId="2" numFmtId="0" fillId="2" borderId="12" applyFont="1" applyNumberFormat="0" applyFill="1" applyBorder="1" applyAlignment="0"/>
    <xf xfId="0" fontId="15" numFmtId="0" fillId="3" borderId="0" applyFont="1" applyNumberFormat="0" applyFill="1" applyBorder="0" applyAlignment="0"/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2" applyFont="1" applyNumberFormat="0" applyFill="1" applyBorder="1" applyAlignment="1">
      <alignment horizontal="left" vertical="bottom" textRotation="0" wrapText="false" shrinkToFit="false"/>
    </xf>
    <xf xfId="0" fontId="15" numFmtId="0" fillId="3" borderId="0" applyFont="1" applyNumberFormat="0" applyFill="1" applyBorder="0" applyAlignment="1">
      <alignment horizontal="left" vertical="bottom" textRotation="0" wrapText="false" shrinkToFit="false"/>
    </xf>
    <xf xfId="0" fontId="16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2" numFmtId="0" fillId="2" borderId="0" applyFont="1" applyNumberFormat="0" applyFill="1" applyBorder="0" applyAlignment="1">
      <alignment vertical="center" textRotation="0" wrapText="false" shrinkToFit="false"/>
    </xf>
    <xf xfId="0" fontId="7" numFmtId="168" fillId="3" borderId="11" applyFont="1" applyNumberFormat="1" applyFill="1" applyBorder="1" applyAlignment="1">
      <alignment horizontal="center" vertical="bottom" textRotation="0" wrapText="false" shrinkToFit="false"/>
    </xf>
    <xf xfId="0" fontId="2" numFmtId="171" fillId="6" borderId="0" applyFont="1" applyNumberFormat="1" applyFill="1" applyBorder="0" applyAlignment="1">
      <alignment horizontal="center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7" numFmtId="0" fillId="8" borderId="0" applyFont="1" applyNumberFormat="0" applyFill="1" applyBorder="0" applyAlignment="0"/>
    <xf xfId="0" fontId="7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2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3" fillId="0" borderId="0" applyFont="0" applyNumberFormat="1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7" numFmtId="10" fillId="0" borderId="0" applyFont="1" applyNumberFormat="1" applyFill="0" applyBorder="0" applyAlignment="0"/>
    <xf xfId="0" fontId="0" numFmtId="174" fillId="0" borderId="0" applyFont="0" applyNumberFormat="1" applyFill="0" applyBorder="0" applyAlignment="0"/>
    <xf xfId="0" fontId="1" numFmtId="172" fillId="0" borderId="0" applyFont="1" applyNumberFormat="1" applyFill="0" applyBorder="0" applyAlignment="0"/>
    <xf xfId="0" fontId="18" numFmtId="0" fillId="2" borderId="1" applyFont="1" applyNumberFormat="0" applyFill="1" applyBorder="1" applyAlignment="1">
      <alignment horizontal="center" vertical="bottom" textRotation="0" wrapText="false" shrinkToFit="false"/>
    </xf>
    <xf xfId="0" fontId="18" numFmtId="0" fillId="2" borderId="7" applyFont="1" applyNumberFormat="0" applyFill="1" applyBorder="1" applyAlignment="1">
      <alignment horizontal="center" vertical="bottom" textRotation="0" wrapText="false" shrinkToFit="false"/>
    </xf>
    <xf xfId="0" fontId="18" numFmtId="0" fillId="2" borderId="6" applyFont="1" applyNumberFormat="0" applyFill="1" applyBorder="1" applyAlignment="1">
      <alignment horizontal="center" vertical="bottom" textRotation="0" wrapText="false" shrinkToFit="false"/>
    </xf>
    <xf xfId="0" fontId="18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172" fillId="2" borderId="7" applyFont="1" applyNumberFormat="1" applyFill="1" applyBorder="1" applyAlignment="1">
      <alignment horizontal="center" vertical="bottom" textRotation="0" wrapText="false" shrinkToFit="false"/>
    </xf>
    <xf xfId="0" fontId="18" numFmtId="166" fillId="2" borderId="11" applyFont="1" applyNumberFormat="1" applyFill="1" applyBorder="1" applyAlignment="1">
      <alignment horizontal="center" vertical="bottom" textRotation="0" wrapText="false" shrinkToFit="false"/>
    </xf>
    <xf xfId="0" fontId="19" numFmtId="174" fillId="3" borderId="1" applyFont="1" applyNumberFormat="1" applyFill="1" applyBorder="1" applyAlignment="1">
      <alignment horizontal="center" vertical="bottom" textRotation="0" wrapText="false" shrinkToFit="false"/>
    </xf>
    <xf xfId="0" fontId="7" numFmtId="168" fillId="2" borderId="1" applyFont="1" applyNumberFormat="1" applyFill="1" applyBorder="1" applyAlignment="1">
      <alignment horizontal="center" vertical="bottom" textRotation="0" wrapText="false" shrinkToFit="false"/>
    </xf>
    <xf xfId="0" fontId="7" numFmtId="168" fillId="2" borderId="7" applyFont="1" applyNumberFormat="1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172" fillId="2" borderId="7" applyFont="1" applyNumberFormat="1" applyFill="1" applyBorder="1" applyAlignment="1">
      <alignment horizontal="center" vertical="bottom" textRotation="0" wrapText="false" shrinkToFit="false"/>
    </xf>
    <xf xfId="0" fontId="2" numFmtId="4" fillId="6" borderId="0" applyFont="1" applyNumberFormat="1" applyFill="1" applyBorder="0" applyAlignment="1">
      <alignment horizontal="center" vertical="bottom" textRotation="0" wrapText="false" shrinkToFit="false"/>
    </xf>
    <xf xfId="0" fontId="2" numFmtId="1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48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84</xdr:row>
      <xdr:rowOff>104775</xdr:rowOff>
    </xdr:from>
    <xdr:to>
      <xdr:col>8</xdr:col>
      <xdr:colOff>504825</xdr:colOff>
      <xdr:row>102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00"/>
  <sheetViews>
    <sheetView tabSelected="0" workbookViewId="0" zoomScale="85" zoomScaleNormal="85" showGridLines="false" showRowColHeaders="1" topLeftCell="A40">
      <selection activeCell="C8" sqref="C8"/>
    </sheetView>
  </sheetViews>
  <sheetFormatPr defaultRowHeight="14.4" defaultColWidth="10.77734375" outlineLevelRow="0" outlineLevelCol="0"/>
  <cols>
    <col min="1" max="1" width="7.109375" customWidth="true" style="1"/>
    <col min="2" max="2" width="11.77734375" customWidth="true" style="1"/>
    <col min="3" max="3" width="21.44140625" customWidth="true" style="1"/>
    <col min="4" max="4" width="0.88671875" customWidth="true" style="1"/>
    <col min="5" max="5" width="12.109375" customWidth="true" style="1"/>
    <col min="6" max="6" width="10.77734375" style="1"/>
    <col min="7" max="7" width="15.88671875" customWidth="true" style="1"/>
    <col min="8" max="8" width="0.88671875" customWidth="true" style="1"/>
    <col min="9" max="9" width="11.711" bestFit="true" customWidth="true" style="1"/>
    <col min="10" max="10" width="10.6640625" customWidth="true" style="1"/>
    <col min="11" max="11" width="10.77734375" style="1"/>
    <col min="12" max="12" width="8.77734375" customWidth="true" style="1"/>
    <col min="13" max="13" width="10.77734375" style="1"/>
  </cols>
  <sheetData>
    <row r="1" spans="1:14" customHeight="1" ht="18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2" spans="1:14" customHeight="1" ht="18">
      <c r="B2" s="46"/>
      <c r="C2" s="46"/>
      <c r="E2" s="51"/>
      <c r="F2" s="51"/>
      <c r="G2" s="51"/>
      <c r="H2" s="51"/>
      <c r="I2" s="51"/>
      <c r="J2" s="51"/>
      <c r="K2" s="51"/>
      <c r="L2" s="51"/>
    </row>
    <row r="3" spans="1:14" customHeight="1" ht="25.8">
      <c r="B3" s="46"/>
      <c r="C3" s="46"/>
      <c r="E3" s="62" t="s">
        <v>0</v>
      </c>
      <c r="F3" s="62"/>
      <c r="G3" s="62"/>
      <c r="H3" s="62"/>
      <c r="I3" s="62"/>
      <c r="J3" s="62"/>
    </row>
    <row r="4" spans="1:14" customHeight="1" ht="25.8">
      <c r="B4" s="46"/>
      <c r="C4" s="46"/>
      <c r="E4" s="63" t="s">
        <v>1</v>
      </c>
      <c r="F4" s="63"/>
      <c r="G4" s="63"/>
      <c r="H4" s="63"/>
      <c r="I4" s="63"/>
      <c r="J4" s="63"/>
      <c r="K4" s="12"/>
    </row>
    <row r="5" spans="1:14">
      <c r="B5" s="46"/>
      <c r="C5" s="46"/>
      <c r="D5" s="44"/>
    </row>
    <row r="6" spans="1:14">
      <c r="B6" s="46"/>
      <c r="C6" s="46"/>
      <c r="D6" s="26"/>
      <c r="F6" s="26"/>
      <c r="G6" s="26"/>
      <c r="H6" s="26"/>
    </row>
    <row r="7" spans="1:14">
      <c r="A7" s="46"/>
      <c r="B7" s="46"/>
      <c r="C7" s="46"/>
      <c r="E7" s="48" t="s">
        <v>2</v>
      </c>
      <c r="F7" s="48"/>
      <c r="G7" s="48"/>
      <c r="I7" s="46"/>
      <c r="J7" s="46"/>
      <c r="K7" s="46"/>
      <c r="L7" s="46"/>
    </row>
    <row r="8" spans="1:14">
      <c r="B8" s="7" t="s">
        <v>3</v>
      </c>
      <c r="C8" s="111" t="s">
        <v>4</v>
      </c>
      <c r="D8" s="42"/>
      <c r="E8" s="23" t="s">
        <v>5</v>
      </c>
      <c r="F8" s="53" t="s">
        <v>6</v>
      </c>
      <c r="G8" s="54"/>
      <c r="H8" s="41"/>
      <c r="I8" s="1" t="s">
        <v>7</v>
      </c>
      <c r="J8" s="72">
        <f>+'2'!F7</f>
        <v>0</v>
      </c>
      <c r="K8" s="72"/>
      <c r="L8" s="72"/>
    </row>
    <row r="9" spans="1:14">
      <c r="B9" s="7" t="s">
        <v>8</v>
      </c>
      <c r="C9" s="16"/>
      <c r="D9" s="42"/>
      <c r="E9" s="24" t="s">
        <v>9</v>
      </c>
      <c r="F9" s="49">
        <f>+TODAY()</f>
        <v>45943</v>
      </c>
      <c r="G9" s="50"/>
      <c r="H9" s="41"/>
      <c r="I9" s="1" t="s">
        <v>10</v>
      </c>
      <c r="J9" s="110" t="s">
        <v>11</v>
      </c>
      <c r="K9" s="47"/>
      <c r="L9" s="47"/>
    </row>
    <row r="10" spans="1:14">
      <c r="B10" s="7" t="s">
        <v>12</v>
      </c>
      <c r="C10" s="16"/>
      <c r="D10" s="42"/>
      <c r="E10" s="30" t="s">
        <v>13</v>
      </c>
      <c r="F10" s="51" t="s">
        <v>14</v>
      </c>
      <c r="G10" s="52"/>
      <c r="H10" s="41"/>
      <c r="I10" s="1" t="s">
        <v>15</v>
      </c>
      <c r="J10" s="73"/>
      <c r="K10" s="110"/>
      <c r="L10" s="73"/>
    </row>
    <row r="11" spans="1:14">
      <c r="B11" s="7" t="s">
        <v>16</v>
      </c>
      <c r="C11" s="17">
        <v>51985223690</v>
      </c>
      <c r="D11" s="43"/>
      <c r="E11" s="25" t="s">
        <v>17</v>
      </c>
      <c r="F11" s="56" t="s">
        <v>18</v>
      </c>
      <c r="G11" s="75"/>
      <c r="H11" s="41"/>
      <c r="I11" s="1" t="s">
        <v>19</v>
      </c>
      <c r="J11" s="109">
        <f>'2'!D7</f>
        <v>0.6</v>
      </c>
      <c r="K11" s="84"/>
      <c r="L11" s="84"/>
    </row>
    <row r="12" spans="1:14"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</row>
    <row r="13" spans="1:14">
      <c r="B13" s="76" t="s">
        <v>20</v>
      </c>
      <c r="C13" s="76"/>
      <c r="D13" s="76"/>
      <c r="E13" s="76"/>
      <c r="F13" s="76"/>
      <c r="G13" s="76"/>
      <c r="H13" s="76"/>
      <c r="I13" s="76"/>
      <c r="J13" s="76"/>
      <c r="K13" s="9" t="s">
        <v>21</v>
      </c>
      <c r="L13" s="9" t="s">
        <v>22</v>
      </c>
    </row>
    <row r="14" spans="1:14">
      <c r="B14" s="77" t="s">
        <v>23</v>
      </c>
      <c r="C14" s="77"/>
      <c r="D14" s="77"/>
      <c r="E14" s="77"/>
      <c r="F14" s="77"/>
      <c r="G14" s="77"/>
      <c r="H14" s="77"/>
      <c r="I14" s="77"/>
      <c r="J14" s="77"/>
      <c r="K14" s="14">
        <f>'2'!C11</f>
        <v>295</v>
      </c>
      <c r="L14" s="8" t="s">
        <v>24</v>
      </c>
    </row>
    <row r="15" spans="1:14">
      <c r="B15" s="78" t="s">
        <v>25</v>
      </c>
      <c r="C15" s="78"/>
      <c r="D15" s="78"/>
      <c r="E15" s="78"/>
      <c r="F15" s="78"/>
      <c r="G15" s="78"/>
      <c r="H15" s="78"/>
      <c r="I15" s="78"/>
      <c r="J15" s="78"/>
      <c r="K15" s="15">
        <f>'2'!C14 + '2'!C17</f>
        <v>275</v>
      </c>
      <c r="L15" s="11" t="s">
        <v>24</v>
      </c>
    </row>
    <row r="16" spans="1:14">
      <c r="B16" s="59" t="s">
        <v>26</v>
      </c>
      <c r="C16" s="59"/>
      <c r="D16" s="59"/>
      <c r="E16" s="59"/>
      <c r="F16" s="59"/>
      <c r="G16" s="59"/>
      <c r="H16" s="59"/>
      <c r="I16" s="59"/>
      <c r="J16" s="59"/>
      <c r="K16" s="14">
        <f>SUM(K14:K15)</f>
        <v>570</v>
      </c>
      <c r="L16" s="8" t="s">
        <v>24</v>
      </c>
    </row>
    <row r="17" spans="1:14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4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4">
      <c r="B19" s="79" t="s">
        <v>27</v>
      </c>
      <c r="C19" s="79"/>
      <c r="D19" s="79"/>
      <c r="E19" s="79"/>
      <c r="F19" s="79"/>
      <c r="G19" s="18"/>
      <c r="H19" s="18"/>
      <c r="I19" s="18"/>
      <c r="J19" s="9" t="s">
        <v>28</v>
      </c>
      <c r="K19" s="9" t="s">
        <v>21</v>
      </c>
      <c r="L19" s="9" t="s">
        <v>22</v>
      </c>
    </row>
    <row r="20" spans="1:14">
      <c r="B20" s="57" t="s">
        <v>29</v>
      </c>
      <c r="C20" s="57"/>
      <c r="D20" s="57"/>
      <c r="E20" s="57"/>
      <c r="F20" s="57"/>
      <c r="G20" s="57"/>
      <c r="H20" s="57"/>
      <c r="I20" s="57"/>
      <c r="J20" s="20">
        <f>MAX('2'!C27:B27)</f>
        <v>0</v>
      </c>
      <c r="K20" s="14">
        <f>'2'!C28</f>
        <v>0</v>
      </c>
      <c r="L20" s="8" t="s">
        <v>24</v>
      </c>
      <c r="N20" t="s">
        <v>85</v>
      </c>
    </row>
    <row r="21" spans="1:14">
      <c r="B21" s="57" t="s">
        <v>30</v>
      </c>
      <c r="C21" s="57"/>
      <c r="D21" s="57"/>
      <c r="E21" s="57"/>
      <c r="F21" s="57"/>
      <c r="G21" s="57"/>
      <c r="H21" s="57"/>
      <c r="I21" s="57"/>
      <c r="J21" s="20">
        <v>0.16</v>
      </c>
      <c r="K21" s="14">
        <f>'2'!C29</f>
        <v>91.2</v>
      </c>
      <c r="L21" s="8" t="s">
        <v>24</v>
      </c>
    </row>
    <row r="22" spans="1:14">
      <c r="B22" s="56" t="s">
        <v>31</v>
      </c>
      <c r="C22" s="56"/>
      <c r="D22" s="56"/>
      <c r="E22" s="56"/>
      <c r="F22" s="56"/>
      <c r="G22" s="56"/>
      <c r="H22" s="56"/>
      <c r="I22" s="56"/>
      <c r="J22" s="20">
        <v>0.02</v>
      </c>
      <c r="K22" s="14">
        <f>'2'!C30</f>
        <v>11.4</v>
      </c>
      <c r="L22" s="8" t="s">
        <v>24</v>
      </c>
    </row>
    <row r="23" spans="1:14">
      <c r="B23" s="59" t="s">
        <v>32</v>
      </c>
      <c r="C23" s="59"/>
      <c r="D23" s="59"/>
      <c r="E23" s="59"/>
      <c r="F23" s="59"/>
      <c r="G23" s="59"/>
      <c r="H23" s="59"/>
      <c r="I23" s="59"/>
      <c r="J23" s="34"/>
      <c r="K23" s="35">
        <f>SUM(K20:K22)</f>
        <v>102.6</v>
      </c>
      <c r="L23" s="34" t="s">
        <v>24</v>
      </c>
    </row>
    <row r="24" spans="1:14">
      <c r="B24" s="57"/>
      <c r="C24" s="57"/>
      <c r="D24" s="57"/>
      <c r="E24" s="57"/>
      <c r="F24" s="57"/>
      <c r="G24" s="57"/>
      <c r="H24" s="57"/>
      <c r="I24" s="57"/>
      <c r="J24" s="2"/>
      <c r="K24" s="10"/>
      <c r="L24" s="8"/>
    </row>
    <row r="25" spans="1:14">
      <c r="B25" s="56" t="s">
        <v>33</v>
      </c>
      <c r="C25" s="56"/>
      <c r="D25" s="56"/>
      <c r="E25" s="56"/>
      <c r="F25" s="56"/>
      <c r="G25" s="56"/>
      <c r="H25" s="56"/>
      <c r="I25" s="56"/>
      <c r="J25" s="21" t="s">
        <v>34</v>
      </c>
      <c r="K25" s="15">
        <f>'2'!C31</f>
        <v>23.541</v>
      </c>
      <c r="L25" s="11" t="s">
        <v>24</v>
      </c>
    </row>
    <row r="26" spans="1:14">
      <c r="B26" s="59" t="s">
        <v>35</v>
      </c>
      <c r="C26" s="59"/>
      <c r="D26" s="59"/>
      <c r="E26" s="59"/>
      <c r="F26" s="59"/>
      <c r="G26" s="59"/>
      <c r="H26" s="59"/>
      <c r="I26" s="59"/>
      <c r="K26" s="14">
        <f>K23+K25</f>
        <v>126.141</v>
      </c>
      <c r="L26" s="8" t="s">
        <v>24</v>
      </c>
    </row>
    <row r="27" spans="1:14">
      <c r="B27" s="51"/>
      <c r="C27" s="51"/>
      <c r="D27" s="51"/>
      <c r="E27" s="51"/>
      <c r="F27" s="51"/>
      <c r="G27" s="51"/>
      <c r="H27" s="51"/>
      <c r="I27" s="51"/>
    </row>
    <row r="28" spans="1:14" customHeight="1" ht="15.6">
      <c r="B28" s="60" t="s">
        <v>36</v>
      </c>
      <c r="C28" s="60"/>
      <c r="D28" s="60"/>
      <c r="E28" s="60"/>
      <c r="F28" s="60"/>
      <c r="G28" s="60"/>
      <c r="H28" s="60"/>
      <c r="I28" s="60"/>
      <c r="J28" s="60"/>
      <c r="K28" s="31" t="s">
        <v>21</v>
      </c>
      <c r="L28" s="31" t="s">
        <v>22</v>
      </c>
    </row>
    <row r="29" spans="1:14">
      <c r="B29" s="57" t="s">
        <v>37</v>
      </c>
      <c r="C29" s="57"/>
      <c r="D29" s="57"/>
      <c r="E29" s="57"/>
      <c r="F29" s="57"/>
      <c r="G29" s="57"/>
      <c r="H29" s="57"/>
      <c r="I29" s="57"/>
      <c r="J29" s="57"/>
      <c r="K29" s="14">
        <f>K14</f>
        <v>295</v>
      </c>
      <c r="L29" s="8" t="s">
        <v>24</v>
      </c>
    </row>
    <row r="30" spans="1:14">
      <c r="B30" s="57" t="s">
        <v>38</v>
      </c>
      <c r="C30" s="57"/>
      <c r="D30" s="57"/>
      <c r="E30" s="57"/>
      <c r="F30" s="57"/>
      <c r="G30" s="57"/>
      <c r="H30" s="57"/>
      <c r="I30" s="57"/>
      <c r="J30" s="57"/>
      <c r="K30" s="14">
        <f>IF(J11&lt;1, '2'!H7, '2'!H7*J11)</f>
        <v>375</v>
      </c>
      <c r="L30" s="8" t="s">
        <v>24</v>
      </c>
    </row>
    <row r="31" spans="1:14">
      <c r="B31" s="56" t="s">
        <v>39</v>
      </c>
      <c r="C31" s="56"/>
      <c r="D31" s="56"/>
      <c r="E31" s="56"/>
      <c r="F31" s="56"/>
      <c r="G31" s="56"/>
      <c r="H31" s="56"/>
      <c r="I31" s="56"/>
      <c r="J31" s="56"/>
      <c r="K31" s="15">
        <f>K26</f>
        <v>126.141</v>
      </c>
      <c r="L31" s="11" t="s">
        <v>24</v>
      </c>
    </row>
    <row r="32" spans="1:14">
      <c r="B32" s="59" t="s">
        <v>40</v>
      </c>
      <c r="C32" s="59"/>
      <c r="D32" s="59"/>
      <c r="E32" s="59"/>
      <c r="F32" s="59"/>
      <c r="G32" s="59"/>
      <c r="H32" s="59"/>
      <c r="I32" s="59"/>
      <c r="J32" s="59"/>
      <c r="K32" s="14">
        <f>SUM(K29:K31)</f>
        <v>796.141</v>
      </c>
      <c r="L32" s="8" t="s">
        <v>24</v>
      </c>
    </row>
    <row r="33" spans="1:14"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</row>
    <row r="34" spans="1:14">
      <c r="B34" s="69" t="s">
        <v>41</v>
      </c>
      <c r="C34" s="70"/>
      <c r="D34" s="70"/>
      <c r="E34" s="70"/>
      <c r="F34" s="70"/>
      <c r="G34" s="70"/>
      <c r="H34" s="70"/>
      <c r="I34" s="70"/>
      <c r="J34" s="70"/>
      <c r="K34" s="70"/>
      <c r="L34" s="71"/>
    </row>
    <row r="35" spans="1:14">
      <c r="B35" s="19" t="s">
        <v>42</v>
      </c>
      <c r="C35" s="64" t="s">
        <v>43</v>
      </c>
      <c r="D35" s="65"/>
      <c r="E35" s="66"/>
      <c r="F35" s="4" t="s">
        <v>44</v>
      </c>
      <c r="G35" s="64" t="s">
        <v>45</v>
      </c>
      <c r="H35" s="66"/>
      <c r="I35" s="3" t="s">
        <v>46</v>
      </c>
      <c r="J35" s="27" t="s">
        <v>35</v>
      </c>
      <c r="K35" s="55" t="s">
        <v>47</v>
      </c>
      <c r="L35" s="55"/>
    </row>
    <row r="36" spans="1:14">
      <c r="A36" s="1"/>
      <c r="B36" s="98">
        <v>1</v>
      </c>
      <c r="C36" s="99" t="s">
        <v>48</v>
      </c>
      <c r="D36" s="100"/>
      <c r="E36" s="101"/>
      <c r="F36" s="98">
        <f>'2'!C10</f>
        <v>1</v>
      </c>
      <c r="G36" s="102">
        <f>'2'!C8</f>
        <v>295</v>
      </c>
      <c r="H36" s="103"/>
      <c r="I36" s="102">
        <f>'2'!C46</f>
        <v>796.141</v>
      </c>
      <c r="J36" s="102">
        <f>'2'!C44</f>
        <v>796.141</v>
      </c>
      <c r="K36" s="104">
        <f>'2'!C47</f>
        <v>2945.7217</v>
      </c>
      <c r="L36" s="55"/>
    </row>
    <row r="37" spans="1:14">
      <c r="A37" s="1"/>
      <c r="B37" s="107" t="s">
        <v>35</v>
      </c>
      <c r="C37" s="64"/>
      <c r="D37" s="27"/>
      <c r="E37" s="66"/>
      <c r="F37" s="5">
        <f>SUM(F36:F36)</f>
        <v>1</v>
      </c>
      <c r="G37" s="67"/>
      <c r="H37" s="68"/>
      <c r="I37" s="28"/>
      <c r="J37" s="108">
        <f>SUM(J36:J36)</f>
        <v>796.141</v>
      </c>
      <c r="K37" s="105"/>
      <c r="L37" s="55"/>
    </row>
    <row r="38" spans="1:14">
      <c r="A38" s="1"/>
      <c r="B38" s="19"/>
      <c r="C38" s="64"/>
      <c r="D38" s="27"/>
      <c r="E38" s="66"/>
      <c r="F38" s="4"/>
      <c r="G38" s="67"/>
      <c r="H38" s="68"/>
      <c r="I38" s="28"/>
      <c r="J38" s="28"/>
      <c r="K38" s="106"/>
      <c r="L38" s="83"/>
    </row>
    <row r="39" spans="1:14" customHeight="1" ht="15.6">
      <c r="A39"/>
      <c r="B39" s="22"/>
      <c r="C39" s="2"/>
      <c r="D39" s="2"/>
      <c r="E39" s="2"/>
      <c r="F39" s="13"/>
      <c r="G39" s="2"/>
      <c r="H39" s="2"/>
      <c r="I39"/>
      <c r="J39" s="29"/>
      <c r="K39" s="36"/>
      <c r="L39" s="37"/>
    </row>
    <row r="40" spans="1:14" customHeight="1" ht="15.6">
      <c r="B40" s="22"/>
      <c r="C40" s="2"/>
      <c r="D40" s="2"/>
      <c r="E40" s="2"/>
      <c r="F40" s="13"/>
      <c r="G40" s="2"/>
      <c r="H40" s="2"/>
      <c r="J40" s="33"/>
      <c r="K40" s="36"/>
      <c r="L40" s="37"/>
    </row>
    <row r="41" spans="1:14">
      <c r="B41" s="6"/>
      <c r="C41" s="6"/>
      <c r="D41" s="6"/>
      <c r="E41" s="6"/>
      <c r="F41" s="6"/>
      <c r="G41" s="6"/>
      <c r="H41" s="6"/>
      <c r="I41" s="6"/>
      <c r="J41" s="6"/>
      <c r="K41" s="38"/>
      <c r="L41" s="39"/>
    </row>
    <row r="42" spans="1:14" customHeight="1" ht="18">
      <c r="B42" s="32" t="s">
        <v>49</v>
      </c>
      <c r="C42" s="6"/>
      <c r="D42" s="6"/>
      <c r="E42" s="6"/>
      <c r="F42" s="6"/>
      <c r="G42" s="6"/>
      <c r="H42" s="6"/>
      <c r="I42" s="6"/>
      <c r="J42" s="6"/>
      <c r="K42" s="6"/>
    </row>
    <row r="43" spans="1:14" customHeight="1" ht="18">
      <c r="B43" s="74" t="s">
        <v>50</v>
      </c>
      <c r="C43" s="74"/>
      <c r="D43" s="74"/>
      <c r="E43" s="74"/>
      <c r="F43" s="74"/>
      <c r="G43" s="74"/>
      <c r="H43" s="74"/>
      <c r="I43" s="74"/>
      <c r="J43" s="74"/>
      <c r="K43" s="74"/>
      <c r="L43" s="74"/>
    </row>
    <row r="44" spans="1:14" customHeight="1" ht="18">
      <c r="B44" s="74" t="s">
        <v>51</v>
      </c>
      <c r="C44" s="74"/>
      <c r="D44" s="74"/>
      <c r="E44" s="74"/>
      <c r="F44" s="74"/>
      <c r="G44" s="74"/>
      <c r="H44" s="74"/>
      <c r="I44" s="74"/>
      <c r="J44" s="74"/>
      <c r="K44" s="74"/>
      <c r="L44" s="74"/>
    </row>
    <row r="45" spans="1:14" customHeight="1" ht="18">
      <c r="B45" s="74" t="s">
        <v>52</v>
      </c>
      <c r="C45" s="74"/>
      <c r="D45" s="74"/>
      <c r="E45" s="74"/>
      <c r="F45" s="74"/>
      <c r="G45" s="74"/>
      <c r="H45" s="74"/>
      <c r="I45" s="74"/>
      <c r="J45" s="74"/>
      <c r="K45" s="74"/>
      <c r="L45" s="74"/>
    </row>
    <row r="46" spans="1:14" customHeight="1" ht="18">
      <c r="B46" s="74" t="s">
        <v>53</v>
      </c>
      <c r="C46" s="74"/>
      <c r="D46" s="74"/>
      <c r="E46" s="74"/>
      <c r="F46" s="74"/>
      <c r="G46" s="74"/>
      <c r="H46" s="74"/>
      <c r="I46" s="74"/>
      <c r="J46" s="74"/>
      <c r="K46" s="74"/>
      <c r="L46" s="74"/>
    </row>
    <row r="47" spans="1:14" customHeight="1" ht="18">
      <c r="B47" s="74" t="s">
        <v>54</v>
      </c>
      <c r="C47" s="74"/>
      <c r="D47" s="74"/>
      <c r="E47" s="74"/>
      <c r="F47" s="74"/>
      <c r="G47" s="74"/>
      <c r="H47" s="74"/>
      <c r="I47" s="74"/>
      <c r="J47" s="74"/>
      <c r="K47" s="74"/>
      <c r="L47" s="74"/>
    </row>
    <row r="48" spans="1:14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4" customHeight="1" ht="9">
      <c r="B49" s="46"/>
      <c r="C49" s="46"/>
      <c r="E49" s="46"/>
      <c r="F49" s="46"/>
      <c r="G49" s="46"/>
      <c r="H49" s="46"/>
      <c r="I49" s="46"/>
      <c r="J49" s="46"/>
      <c r="K49" s="46"/>
      <c r="L49" s="46"/>
      <c r="M49" s="46"/>
    </row>
    <row r="50" spans="1:14" customHeight="1" ht="31.8">
      <c r="B50" s="46"/>
      <c r="C50" s="46"/>
      <c r="D50" s="45" t="s">
        <v>0</v>
      </c>
      <c r="E50" s="45"/>
      <c r="F50" s="45"/>
      <c r="G50" s="45"/>
      <c r="H50" s="45"/>
      <c r="I50" s="45"/>
      <c r="J50" s="45"/>
      <c r="K50" s="45"/>
      <c r="L50" s="45"/>
      <c r="M50" s="45"/>
    </row>
    <row r="51" spans="1:14" customHeight="1" ht="21">
      <c r="B51" s="46"/>
      <c r="C51" s="46"/>
      <c r="D51" s="61" t="s">
        <v>55</v>
      </c>
      <c r="E51" s="61"/>
      <c r="F51" s="61"/>
      <c r="G51" s="61"/>
      <c r="H51" s="61"/>
      <c r="I51" s="61"/>
    </row>
    <row r="52" spans="1:14">
      <c r="B52" s="46"/>
      <c r="C52" s="46"/>
    </row>
    <row r="53" spans="1:14">
      <c r="B53" s="46"/>
      <c r="C53" s="46"/>
    </row>
    <row r="54" spans="1:14" customHeight="1" ht="21">
      <c r="B54" s="80" t="s">
        <v>56</v>
      </c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6" spans="1:14">
      <c r="B56" s="81" t="s">
        <v>57</v>
      </c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1:14">
      <c r="B57" s="81" t="s">
        <v>58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1:14">
      <c r="B58" s="57" t="s">
        <v>59</v>
      </c>
      <c r="C58" s="57"/>
      <c r="D58" s="57"/>
      <c r="E58" s="57"/>
      <c r="F58" s="57"/>
      <c r="G58" s="57"/>
      <c r="H58" s="57"/>
      <c r="I58" s="57"/>
      <c r="J58" s="57"/>
      <c r="K58" s="57"/>
      <c r="L58" s="57"/>
    </row>
    <row r="59" spans="1:14">
      <c r="B59" s="81" t="s">
        <v>60</v>
      </c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1:14">
      <c r="B60" s="81" t="s">
        <v>61</v>
      </c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1:14">
      <c r="B61" s="57" t="s">
        <v>62</v>
      </c>
      <c r="C61" s="57"/>
      <c r="D61" s="57"/>
      <c r="E61" s="57"/>
      <c r="F61" s="57"/>
      <c r="G61" s="57"/>
      <c r="H61" s="57"/>
      <c r="I61" s="57"/>
      <c r="J61" s="57"/>
      <c r="K61" s="57"/>
      <c r="L61" s="57"/>
    </row>
    <row r="62" spans="1:14">
      <c r="B62" s="81" t="s">
        <v>63</v>
      </c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1:14">
      <c r="B63" s="81" t="s">
        <v>64</v>
      </c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1:14">
      <c r="B64" s="81" t="s">
        <v>65</v>
      </c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1:14">
      <c r="B65" s="81" t="s">
        <v>66</v>
      </c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1:14">
      <c r="B66" s="81" t="s">
        <v>67</v>
      </c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1:14">
      <c r="B67" s="81" t="s">
        <v>68</v>
      </c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1:14">
      <c r="B68" s="81" t="s">
        <v>69</v>
      </c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1:14">
      <c r="B69" s="81" t="s">
        <v>70</v>
      </c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1:14">
      <c r="B70" s="81" t="s">
        <v>71</v>
      </c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1:14">
      <c r="B71" s="81" t="s">
        <v>72</v>
      </c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1:14">
      <c r="B72" s="81" t="s">
        <v>73</v>
      </c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1:14">
      <c r="B73" s="77" t="s">
        <v>74</v>
      </c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1:14">
      <c r="B74" s="81" t="s">
        <v>75</v>
      </c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1:14">
      <c r="B75" s="77" t="s">
        <v>76</v>
      </c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1:14">
      <c r="B76" s="81" t="s">
        <v>77</v>
      </c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1:14">
      <c r="B77" s="81" t="s">
        <v>78</v>
      </c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1:14">
      <c r="B78" s="81" t="s">
        <v>79</v>
      </c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1:14">
      <c r="B79" s="81" t="s">
        <v>80</v>
      </c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1:14">
      <c r="B80" s="81" t="s">
        <v>81</v>
      </c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1:14">
      <c r="A81" s="40"/>
      <c r="B81" s="82" t="s">
        <v>82</v>
      </c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1:14">
      <c r="A82" s="40"/>
      <c r="B82" s="81" t="s">
        <v>83</v>
      </c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1:14">
      <c r="A83" s="40"/>
      <c r="B83" s="82" t="s">
        <v>84</v>
      </c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5" spans="1:14">
      <c r="C85" s="46"/>
      <c r="D85" s="46"/>
      <c r="E85" s="46"/>
      <c r="F85" s="46"/>
      <c r="G85" s="46"/>
      <c r="H85" s="46"/>
      <c r="I85" s="46"/>
    </row>
    <row r="86" spans="1:14">
      <c r="C86" s="46"/>
      <c r="D86" s="46"/>
      <c r="E86" s="46"/>
      <c r="F86" s="46"/>
      <c r="G86" s="46"/>
      <c r="H86" s="46"/>
      <c r="I86" s="46"/>
    </row>
    <row r="87" spans="1:14">
      <c r="C87" s="46"/>
      <c r="D87" s="46"/>
      <c r="E87" s="46"/>
      <c r="F87" s="46"/>
      <c r="G87" s="46"/>
      <c r="H87" s="46"/>
      <c r="I87" s="46"/>
    </row>
    <row r="88" spans="1:14">
      <c r="C88" s="46"/>
      <c r="D88" s="46"/>
      <c r="E88" s="46"/>
      <c r="F88" s="46"/>
      <c r="G88" s="46"/>
      <c r="H88" s="46"/>
      <c r="I88" s="46"/>
    </row>
    <row r="89" spans="1:14">
      <c r="C89" s="46"/>
      <c r="D89" s="46"/>
      <c r="E89" s="46"/>
      <c r="F89" s="46"/>
      <c r="G89" s="46"/>
      <c r="H89" s="46"/>
      <c r="I89" s="46"/>
    </row>
    <row r="90" spans="1:14">
      <c r="C90" s="46"/>
      <c r="D90" s="46"/>
      <c r="E90" s="46"/>
      <c r="F90" s="46"/>
      <c r="G90" s="46"/>
      <c r="H90" s="46"/>
      <c r="I90" s="46"/>
    </row>
    <row r="91" spans="1:14">
      <c r="C91" s="46"/>
      <c r="D91" s="46"/>
      <c r="E91" s="46"/>
      <c r="F91" s="46"/>
      <c r="G91" s="46"/>
      <c r="H91" s="46"/>
      <c r="I91" s="46"/>
    </row>
    <row r="92" spans="1:14" customHeight="1" ht="15.6">
      <c r="C92" s="46"/>
      <c r="D92" s="46"/>
      <c r="E92" s="46"/>
      <c r="F92" s="46"/>
      <c r="G92" s="46"/>
      <c r="H92" s="46"/>
      <c r="I92" s="46"/>
    </row>
    <row r="93" spans="1:14" customHeight="1" ht="15.6">
      <c r="C93" s="46"/>
      <c r="D93" s="46"/>
      <c r="E93" s="46"/>
      <c r="F93" s="46"/>
      <c r="G93" s="46"/>
      <c r="H93" s="46"/>
      <c r="I93" s="46"/>
    </row>
    <row r="94" spans="1:14">
      <c r="C94" s="46"/>
      <c r="D94" s="46"/>
      <c r="E94" s="46"/>
      <c r="F94" s="46"/>
      <c r="G94" s="46"/>
      <c r="H94" s="46"/>
      <c r="I94" s="46"/>
    </row>
    <row r="100" spans="1:14" customHeight="1" ht="15.6"/>
  </sheetData>
  <sheetProtection selectLockedCells="1"/>
  <mergeCells>
    <mergeCell ref="B73:L73"/>
    <mergeCell ref="B74:L74"/>
    <mergeCell ref="A7:C7"/>
    <mergeCell ref="I7:L7"/>
    <mergeCell ref="B58:L58"/>
    <mergeCell ref="B47:L47"/>
    <mergeCell ref="C38:E38"/>
    <mergeCell ref="K38:L38"/>
    <mergeCell ref="B43:L43"/>
    <mergeCell ref="B56:L56"/>
    <mergeCell ref="B69:L69"/>
    <mergeCell ref="B57:L57"/>
    <mergeCell ref="G37:H37"/>
    <mergeCell ref="J11:L11"/>
    <mergeCell ref="B83:L83"/>
    <mergeCell ref="B66:L66"/>
    <mergeCell ref="B67:L67"/>
    <mergeCell ref="B68:L68"/>
    <mergeCell ref="B59:L59"/>
    <mergeCell ref="B60:L60"/>
    <mergeCell ref="B61:L61"/>
    <mergeCell ref="B62:L62"/>
    <mergeCell ref="B63:L63"/>
    <mergeCell ref="B64:L64"/>
    <mergeCell ref="B65:L65"/>
    <mergeCell ref="B70:L70"/>
    <mergeCell ref="B71:L71"/>
    <mergeCell ref="B72:L72"/>
    <mergeCell ref="B82:L82"/>
    <mergeCell ref="B81:L81"/>
    <mergeCell ref="B80:L80"/>
    <mergeCell ref="B75:L75"/>
    <mergeCell ref="B76:L76"/>
    <mergeCell ref="B77:L77"/>
    <mergeCell ref="B78:L78"/>
    <mergeCell ref="B79:L79"/>
    <mergeCell ref="B49:C53"/>
    <mergeCell ref="B19:F19"/>
    <mergeCell ref="C35:E35"/>
    <mergeCell ref="B54:L54"/>
    <mergeCell ref="B45:L45"/>
    <mergeCell ref="G38:H38"/>
    <mergeCell ref="K37:L37"/>
    <mergeCell ref="B27:I27"/>
    <mergeCell ref="B23:I23"/>
    <mergeCell ref="B20:I20"/>
    <mergeCell ref="B21:I21"/>
    <mergeCell ref="B22:I22"/>
    <mergeCell ref="D50:J50"/>
    <mergeCell ref="B31:J31"/>
    <mergeCell ref="B26:I26"/>
    <mergeCell ref="B12:L12"/>
    <mergeCell ref="B13:J13"/>
    <mergeCell ref="B14:J14"/>
    <mergeCell ref="B16:J16"/>
    <mergeCell ref="B15:J15"/>
    <mergeCell ref="C85:I94"/>
    <mergeCell ref="A1:L1"/>
    <mergeCell ref="E2:L2"/>
    <mergeCell ref="D51:I51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6:L46"/>
    <mergeCell ref="B44:L44"/>
    <mergeCell ref="F11:G11"/>
    <mergeCell ref="K50:M50"/>
    <mergeCell ref="E49:M49"/>
    <mergeCell ref="J9:L9"/>
    <mergeCell ref="B2:C6"/>
    <mergeCell ref="E7:G7"/>
    <mergeCell ref="F9:G9"/>
    <mergeCell ref="F10:G10"/>
    <mergeCell ref="F8:G8"/>
    <mergeCell ref="K35:L35"/>
    <mergeCell ref="B25:I25"/>
    <mergeCell ref="B24:I24"/>
    <mergeCell ref="B33:L33"/>
    <mergeCell ref="B32:J32"/>
    <mergeCell ref="B28:J28"/>
    <mergeCell ref="B29:J29"/>
    <mergeCell ref="B30:J30"/>
    <mergeCell ref="B37:E37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8" man="1" max="12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7"/>
  <sheetViews>
    <sheetView tabSelected="0" workbookViewId="0" showGridLines="true" showRowColHeaders="1">
      <selection activeCell="D44" sqref="D44"/>
    </sheetView>
  </sheetViews>
  <sheetFormatPr defaultRowHeight="14.4" outlineLevelRow="0" outlineLevelCol="0"/>
  <cols>
    <col min="2" max="2" width="24.708" bestFit="true" customWidth="true" style="0"/>
    <col min="3" max="3" width="48.274" bestFit="true" customWidth="true" style="0"/>
    <col min="4" max="4" width="11.711" bestFit="true" customWidth="true" style="0"/>
  </cols>
  <sheetData>
    <row r="3" spans="1:8">
      <c r="B3" s="85" t="s">
        <v>86</v>
      </c>
      <c r="C3"/>
      <c r="D3"/>
      <c r="E3"/>
      <c r="F3"/>
      <c r="G3"/>
    </row>
    <row r="5" spans="1:8">
      <c r="B5" s="87" t="s">
        <v>87</v>
      </c>
      <c r="C5" s="86" t="s">
        <v>48</v>
      </c>
      <c r="D5" s="86" t="s">
        <v>104</v>
      </c>
    </row>
    <row r="6" spans="1:8">
      <c r="B6" t="s">
        <v>88</v>
      </c>
      <c r="C6">
        <v>0</v>
      </c>
      <c r="D6" s="92">
        <v>204.0</v>
      </c>
      <c r="G6" s="90" t="s">
        <v>102</v>
      </c>
      <c r="H6" s="90" t="s">
        <v>103</v>
      </c>
    </row>
    <row r="7" spans="1:8">
      <c r="B7" t="s">
        <v>89</v>
      </c>
      <c r="C7">
        <v>0</v>
      </c>
      <c r="D7" s="93">
        <v>0.6</v>
      </c>
      <c r="G7" s="91" t="s">
        <v>18</v>
      </c>
      <c r="H7" s="91">
        <v>375</v>
      </c>
    </row>
    <row r="8" spans="1:8">
      <c r="B8" t="s">
        <v>90</v>
      </c>
      <c r="C8" s="89">
        <v>295.0</v>
      </c>
      <c r="D8"/>
    </row>
    <row r="9" spans="1:8">
      <c r="B9" s="88" t="s">
        <v>91</v>
      </c>
      <c r="C9" s="89">
        <v>0.0</v>
      </c>
      <c r="D9"/>
    </row>
    <row r="10" spans="1:8">
      <c r="B10" t="s">
        <v>92</v>
      </c>
      <c r="C10">
        <v>1.0</v>
      </c>
      <c r="D10">
        <f>SUM(C10:C10)</f>
        <v>1</v>
      </c>
    </row>
    <row r="11" spans="1:8">
      <c r="B11" t="s">
        <v>93</v>
      </c>
      <c r="C11" s="89">
        <f>C8*C10</f>
        <v>295</v>
      </c>
      <c r="D11" s="97">
        <f>SUM(C11:C11)</f>
        <v>295</v>
      </c>
    </row>
    <row r="12" spans="1:8">
      <c r="B12" s="88" t="s">
        <v>94</v>
      </c>
      <c r="C12" s="89">
        <f>C10*C9</f>
        <v>0</v>
      </c>
      <c r="D12" s="97">
        <f>SUM(C12:C12)</f>
        <v>0</v>
      </c>
    </row>
    <row r="13" spans="1:8">
      <c r="B13" t="s">
        <v>95</v>
      </c>
      <c r="C13" s="94">
        <f>C11/D11</f>
        <v>1</v>
      </c>
      <c r="D13"/>
    </row>
    <row r="14" spans="1:8">
      <c r="B14" t="s">
        <v>96</v>
      </c>
      <c r="C14" s="89">
        <f>D14*C13</f>
        <v>225</v>
      </c>
      <c r="D14" s="97">
        <f>IF(D7&lt;1, H7*0.6, H7*0.6*D7)</f>
        <v>225</v>
      </c>
    </row>
    <row r="15" spans="1:8">
      <c r="B15" t="s">
        <v>97</v>
      </c>
      <c r="C15" s="89">
        <f>C11+C14</f>
        <v>520</v>
      </c>
      <c r="D15" s="97">
        <f>SUM(C15:C15)</f>
        <v>520</v>
      </c>
    </row>
    <row r="16" spans="1:8">
      <c r="B16" s="88" t="s">
        <v>98</v>
      </c>
      <c r="C16" s="89">
        <f>C12+C14</f>
        <v>225</v>
      </c>
      <c r="D16" s="97">
        <f>SUM(C16:C16)</f>
        <v>225</v>
      </c>
    </row>
    <row r="17" spans="1:8">
      <c r="B17" t="s">
        <v>99</v>
      </c>
      <c r="C17" s="89">
        <f>IF(D11&gt;5000,100*C13,50*C13)</f>
        <v>50</v>
      </c>
      <c r="D17" s="97">
        <f>SUM(C17:C17)</f>
        <v>50</v>
      </c>
    </row>
    <row r="18" spans="1:8">
      <c r="B18" t="s">
        <v>100</v>
      </c>
      <c r="C18" s="89">
        <f>C15+C17</f>
        <v>570</v>
      </c>
      <c r="D18" s="97">
        <f>SUM(C18:C18)</f>
        <v>570</v>
      </c>
    </row>
    <row r="19" spans="1:8">
      <c r="B19" s="88" t="s">
        <v>101</v>
      </c>
      <c r="C19" s="89">
        <f>C16+C17</f>
        <v>275</v>
      </c>
      <c r="D19" s="97">
        <f>SUM(C19:C19)</f>
        <v>275</v>
      </c>
    </row>
    <row r="23" spans="1:8">
      <c r="B23" s="85" t="s">
        <v>111</v>
      </c>
      <c r="C23"/>
      <c r="D23"/>
      <c r="E23"/>
    </row>
    <row r="26" spans="1:8">
      <c r="B26" t="s">
        <v>112</v>
      </c>
      <c r="C26" s="89">
        <v>0</v>
      </c>
      <c r="D26" s="89">
        <f>SUM(C26:C26)</f>
        <v>0</v>
      </c>
    </row>
    <row r="27" spans="1:8">
      <c r="C27" s="95">
        <v>0</v>
      </c>
      <c r="D27" s="94">
        <f>SUM(C27:C27)</f>
        <v>0</v>
      </c>
    </row>
    <row r="28" spans="1:8">
      <c r="B28" t="s">
        <v>105</v>
      </c>
      <c r="C28" s="89">
        <f>MAX(C19,C18)*C27</f>
        <v>0</v>
      </c>
      <c r="D28" s="89">
        <f>SUM(C28:C28)</f>
        <v>0</v>
      </c>
    </row>
    <row r="29" spans="1:8">
      <c r="B29" t="s">
        <v>30</v>
      </c>
      <c r="C29" s="89">
        <f>0.16*(MAX(C19,C18)+C28)</f>
        <v>91.2</v>
      </c>
      <c r="D29" s="89">
        <f>SUM(C29:C29)</f>
        <v>91.2</v>
      </c>
    </row>
    <row r="30" spans="1:8">
      <c r="B30" t="s">
        <v>31</v>
      </c>
      <c r="C30" s="89">
        <f>0.02*(MAX(C19,C18)+C28)</f>
        <v>11.4</v>
      </c>
      <c r="D30" s="89">
        <f>SUM(C30:C30)</f>
        <v>11.4</v>
      </c>
    </row>
    <row r="31" spans="1:8">
      <c r="B31" t="s">
        <v>106</v>
      </c>
      <c r="C31" s="89">
        <f>0.035*(MAX(C18,C19) +C28+C29+C30)</f>
        <v>23.541</v>
      </c>
      <c r="D31" s="89">
        <f>SUM(C31:C31)</f>
        <v>23.541</v>
      </c>
    </row>
    <row r="32" spans="1:8">
      <c r="B32" t="s">
        <v>35</v>
      </c>
      <c r="C32" s="89">
        <f>SUM(C28:C31)</f>
        <v>126.141</v>
      </c>
      <c r="D32" s="89">
        <f>SUM(D28:D31)</f>
        <v>126.141</v>
      </c>
    </row>
    <row r="37" spans="1:8">
      <c r="B37" s="85" t="s">
        <v>113</v>
      </c>
      <c r="C37"/>
      <c r="D37"/>
      <c r="E37"/>
    </row>
    <row r="40" spans="1:8">
      <c r="B40" t="s">
        <v>107</v>
      </c>
      <c r="C40" s="89">
        <f>C13*D40</f>
        <v>150</v>
      </c>
      <c r="D40" s="89">
        <f>IF(D7&lt;1, H7*0.4,H7*0.4*D7)</f>
        <v>150</v>
      </c>
    </row>
    <row r="41" spans="1:8">
      <c r="B41"/>
    </row>
    <row r="43" spans="1:8">
      <c r="B43" t="s">
        <v>107</v>
      </c>
      <c r="C43" t="s">
        <v>48</v>
      </c>
      <c r="D43" t="s">
        <v>104</v>
      </c>
    </row>
    <row r="44" spans="1:8">
      <c r="B44" t="s">
        <v>108</v>
      </c>
      <c r="C44" s="89">
        <f>SUM(C15,C40,C32,(C26))</f>
        <v>796.141</v>
      </c>
      <c r="D44" s="89">
        <f>SUM(C44:C44)</f>
        <v>796.141</v>
      </c>
    </row>
    <row r="45" spans="1:8">
      <c r="B45" t="s">
        <v>44</v>
      </c>
      <c r="C45">
        <v>1.0</v>
      </c>
      <c r="D45"/>
    </row>
    <row r="46" spans="1:8">
      <c r="B46" t="s">
        <v>109</v>
      </c>
      <c r="C46" s="89">
        <f>SUM(C44/C45)</f>
        <v>796.141</v>
      </c>
      <c r="D46"/>
    </row>
    <row r="47" spans="1:8">
      <c r="B47" t="s">
        <v>110</v>
      </c>
      <c r="C47" s="96">
        <f>C46*3.7</f>
        <v>2945.7217</v>
      </c>
      <c r="D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2022-02-19T20:43:21+00:00</dcterms:created>
  <dcterms:modified xsi:type="dcterms:W3CDTF">2024-08-17T18:43:18+00:00</dcterms:modified>
  <dc:title/>
  <dc:description/>
  <dc:subject/>
  <cp:keywords/>
  <cp:category/>
</cp:coreProperties>
</file>