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<sst xmlns="http://schemas.openxmlformats.org/spreadsheetml/2006/main" uniqueCount="123">
  <si>
    <t>PRO MUNDO COMEX S.A.C.</t>
  </si>
  <si>
    <t xml:space="preserve">         RUC: 20612452432</t>
  </si>
  <si>
    <t>COTIZACION N002</t>
  </si>
  <si>
    <t>NOMBRE:</t>
  </si>
  <si>
    <t>SANDRA BENITO APAZA</t>
  </si>
  <si>
    <t>SERVICIO:</t>
  </si>
  <si>
    <t>CARGA CONSOLIDADA</t>
  </si>
  <si>
    <t>N° CAJAS:</t>
  </si>
  <si>
    <t>APELLIDO:</t>
  </si>
  <si>
    <t>FECHA:</t>
  </si>
  <si>
    <t>PESO:</t>
  </si>
  <si>
    <t>308 Kg</t>
  </si>
  <si>
    <t>DNI/RUC:</t>
  </si>
  <si>
    <t>ORIGEN:</t>
  </si>
  <si>
    <t>CHINA</t>
  </si>
  <si>
    <t>MEDIDA:</t>
  </si>
  <si>
    <t>TELEFONO:</t>
  </si>
  <si>
    <t>51 946661112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</si>
  <si>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</si>
  <si>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</si>
  <si>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</si>
  <si>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</si>
  <si>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</si>
  <si>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</si>
  <si>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</si>
  <si>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</si>
  <si>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</si>
  <si>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</si>
  <si>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</si>
  <si>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</si>
  <si>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</si>
  <si>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</si>
  <si>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</si>
  <si>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</si>
  <si>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</si>
  <si>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</si>
  <si>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</si>
  <si>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</si>
  <si>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</si>
  <si>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</si>
  <si>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</si>
  <si>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</si>
  <si>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</si>
  <si>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</si>
  <si>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</si>
  <si>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</si>
  <si>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</si>
  <si>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</si>
  <si>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</si>
  <si>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CABLE DE VIDEO ANALÓGICO VGA</t>
  </si>
  <si>
    <t>CABLE HDTV DE 4K</t>
  </si>
  <si>
    <t>ADAPATADOR MULTIPUERTO 5 EN 1</t>
  </si>
  <si>
    <t>ADAPTADOR MULTIPUERTO 7 EN 1</t>
  </si>
  <si>
    <t>ADAPATADOR MULTIPUERTO 3 EN 1</t>
  </si>
  <si>
    <t>CARCASA PARA DISCO DURO</t>
  </si>
  <si>
    <t>MOUSE PAD PARA ESCRITORIO</t>
  </si>
  <si>
    <t>ALFOMBRILLA DE RATÓN RGB</t>
  </si>
  <si>
    <t>ADAPATADOR DE PUERTO HDMI</t>
  </si>
  <si>
    <t>CABLE DE IMPRESIÓN DE 150CM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</si>
  <si>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</si>
  <si>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</si>
  <si>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</si>
  <si>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</si>
  <si>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</si>
  <si>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</si>
  <si>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</si>
  <si>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</si>
  <si>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</si>
  <si>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</si>
  <si>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</si>
  <si>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</si>
  <si>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</si>
  <si>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</si>
  <si>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</si>
  <si>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</si>
  <si>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</si>
  <si>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</si>
  <si>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</si>
  <si>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</si>
  <si>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</si>
  <si>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</si>
  <si>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</si>
  <si>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</si>
  <si>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</si>
  <si>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</si>
  <si>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</si>
  <si>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</si>
  <si>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</si>
  <si>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</si>
  <si>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</si>
  <si>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</si>
  <si>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</si>
  <si>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</si>
  <si>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CABLE USB DE EXTENSION</t>
  </si>
  <si>
    <t>Hola SANDRA BENITO APAZA 😁 un gusto saludarte!
        A continuación te envío la cotización final de tu importación📋📦.
        🙋‍♂️ PAGO PENDIENTE :
        ☑️Costo CBM: $495.76428
        ☑️Impuestos: $22.58
        ☑️ Total: $518.34428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</si>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</sst>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single"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7" numFmtId="166" fillId="2" borderId="0" applyFont="1" applyNumberFormat="1" applyFill="1" applyBorder="0" applyAlignment="1">
      <alignment horizontal="left" vertical="bottom" textRotation="0" wrapText="false" shrinkToFit="false"/>
    </xf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bottom" textRotation="0" wrapText="false" shrinkToFit="false"/>
    </xf>
    <xf xfId="0" fontId="17" numFmtId="170" fillId="2" borderId="0" applyFont="1" applyNumberFormat="1" applyFill="1" applyBorder="0" applyAlignment="1">
      <alignment horizontal="center" vertical="bottom" textRotation="0" wrapText="false" shrinkToFit="false"/>
    </xf>
    <xf xfId="0" fontId="17" numFmtId="170" fillId="0" borderId="0" applyFont="1" applyNumberFormat="1" applyFill="0" applyBorder="0" applyAlignment="1">
      <alignment horizontal="center" vertical="bottom" textRotation="0" wrapText="false" shrinkToFit="false"/>
    </xf>
    <xf xfId="0" fontId="17" numFmtId="170" fillId="2" borderId="7" applyFont="1" applyNumberFormat="1" applyFill="1" applyBorder="1" applyAlignment="1">
      <alignment horizontal="center" vertical="bottom" textRotation="0" wrapText="false" shrinkToFit="false"/>
    </xf>
    <xf xfId="0" fontId="18" numFmtId="172" fillId="3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52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88</xdr:row>
      <xdr:rowOff>104775</xdr:rowOff>
    </xdr:from>
    <xdr:to>
      <xdr:col>8</xdr:col>
      <xdr:colOff>504825</xdr:colOff>
      <xdr:row>106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4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/>
    </row>
    <row r="2" spans="1:14" customHeight="1" ht="18">
      <c r="B2" s="37"/>
      <c r="C2" s="37"/>
      <c r="E2" s="42"/>
      <c r="F2" s="42"/>
      <c r="G2" s="42"/>
      <c r="H2" s="42"/>
      <c r="I2" s="42"/>
      <c r="J2" s="42"/>
      <c r="K2" s="42"/>
      <c r="L2" s="42"/>
      <c r="M2"/>
    </row>
    <row r="3" spans="1:14" customHeight="1" ht="25.8">
      <c r="B3" s="37"/>
      <c r="C3" s="37"/>
      <c r="E3" s="53" t="s">
        <v>0</v>
      </c>
      <c r="F3" s="53"/>
      <c r="G3" s="53"/>
      <c r="H3" s="53"/>
      <c r="I3" s="53"/>
      <c r="J3" s="53"/>
      <c r="M3"/>
    </row>
    <row r="4" spans="1:14" customHeight="1" ht="25.8">
      <c r="B4" s="37"/>
      <c r="C4" s="37"/>
      <c r="E4" s="54" t="s">
        <v>1</v>
      </c>
      <c r="F4" s="54"/>
      <c r="G4" s="54"/>
      <c r="H4" s="54"/>
      <c r="I4" s="54"/>
      <c r="J4" s="54"/>
      <c r="K4" s="11"/>
      <c r="M4"/>
    </row>
    <row r="5" spans="1:14">
      <c r="B5" s="37"/>
      <c r="C5" s="37"/>
      <c r="D5" s="35"/>
      <c r="M5" s="1"/>
    </row>
    <row r="6" spans="1:14">
      <c r="B6" s="37"/>
      <c r="C6" s="37"/>
      <c r="D6" s="23"/>
      <c r="F6" s="23"/>
      <c r="G6" s="23"/>
      <c r="H6" s="23"/>
      <c r="M6" s="1"/>
    </row>
    <row r="7" spans="1:14">
      <c r="A7" s="37"/>
      <c r="B7" s="37"/>
      <c r="C7" s="37"/>
      <c r="E7" s="39" t="s">
        <v>2</v>
      </c>
      <c r="F7" s="39"/>
      <c r="G7" s="39"/>
      <c r="I7" s="37"/>
      <c r="J7" s="37"/>
      <c r="K7" s="37"/>
      <c r="L7" s="37"/>
      <c r="M7" s="1"/>
    </row>
    <row r="8" spans="1:14">
      <c r="B8" s="6" t="s">
        <v>3</v>
      </c>
      <c r="C8" s="105" t="s">
        <v>4</v>
      </c>
      <c r="D8" s="33"/>
      <c r="E8" s="20" t="s">
        <v>5</v>
      </c>
      <c r="F8" s="44" t="s">
        <v>6</v>
      </c>
      <c r="G8" s="45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40">
        <f>+TODAY()</f>
        <v>45943</v>
      </c>
      <c r="G9" s="41"/>
      <c r="H9" s="32"/>
      <c r="I9" s="1" t="s">
        <v>10</v>
      </c>
      <c r="J9" s="104" t="s">
        <v>11</v>
      </c>
      <c r="K9" s="38"/>
      <c r="L9" s="38"/>
      <c r="M9" s="1"/>
    </row>
    <row r="10" spans="1:14">
      <c r="B10" s="6" t="s">
        <v>12</v>
      </c>
      <c r="C10" s="14">
        <v>46465121</v>
      </c>
      <c r="D10" s="33"/>
      <c r="E10" s="25" t="s">
        <v>13</v>
      </c>
      <c r="F10" s="42" t="s">
        <v>14</v>
      </c>
      <c r="G10" s="43"/>
      <c r="H10" s="32"/>
      <c r="I10" s="1" t="s">
        <v>15</v>
      </c>
      <c r="J10" s="62"/>
      <c r="K10" s="104"/>
      <c r="L10" s="62"/>
      <c r="M10" s="1"/>
    </row>
    <row r="11" spans="1:14">
      <c r="B11" s="6" t="s">
        <v>16</v>
      </c>
      <c r="C11" s="15" t="s">
        <v>17</v>
      </c>
      <c r="D11" s="34"/>
      <c r="E11" s="22" t="s">
        <v>18</v>
      </c>
      <c r="F11" s="47" t="s">
        <v>19</v>
      </c>
      <c r="G11" s="64"/>
      <c r="H11" s="32"/>
      <c r="I11" s="1" t="s">
        <v>20</v>
      </c>
      <c r="J11" s="103">
        <f>'2'!N7</f>
        <v>0.96</v>
      </c>
      <c r="K11" s="73"/>
      <c r="L11" s="73"/>
      <c r="M11" s="1"/>
    </row>
    <row r="12" spans="1:14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1"/>
    </row>
    <row r="13" spans="1:14">
      <c r="B13" s="65" t="s">
        <v>21</v>
      </c>
      <c r="C13" s="65"/>
      <c r="D13" s="65"/>
      <c r="E13" s="65"/>
      <c r="F13" s="65"/>
      <c r="G13" s="65"/>
      <c r="H13" s="65"/>
      <c r="I13" s="65"/>
      <c r="J13" s="65"/>
      <c r="K13" s="8" t="s">
        <v>22</v>
      </c>
      <c r="L13" s="8" t="s">
        <v>23</v>
      </c>
      <c r="M13" s="1"/>
    </row>
    <row r="14" spans="1:14">
      <c r="B14" s="66" t="s">
        <v>24</v>
      </c>
      <c r="C14" s="66"/>
      <c r="D14" s="66"/>
      <c r="E14" s="66"/>
      <c r="F14" s="66"/>
      <c r="G14" s="66"/>
      <c r="H14" s="66"/>
      <c r="I14" s="66"/>
      <c r="J14" s="66"/>
      <c r="K14" s="12">
        <f>'2'!M11</f>
        <v>90</v>
      </c>
      <c r="L14" s="7" t="s">
        <v>25</v>
      </c>
      <c r="M14" s="1"/>
    </row>
    <row r="15" spans="1:14">
      <c r="B15" s="67" t="s">
        <v>26</v>
      </c>
      <c r="C15" s="67"/>
      <c r="D15" s="67"/>
      <c r="E15" s="67"/>
      <c r="F15" s="67"/>
      <c r="G15" s="67"/>
      <c r="H15" s="67"/>
      <c r="I15" s="67"/>
      <c r="J15" s="67"/>
      <c r="K15" s="13">
        <f>'2'!M14 + '2'!M17</f>
        <v>12.011169362005</v>
      </c>
      <c r="L15" s="10" t="s">
        <v>25</v>
      </c>
      <c r="M15" s="1"/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102.011169362</v>
      </c>
      <c r="L16" s="7" t="s">
        <v>25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68" t="s">
        <v>28</v>
      </c>
      <c r="C19" s="68"/>
      <c r="D19" s="68"/>
      <c r="E19" s="68"/>
      <c r="F19" s="68"/>
      <c r="G19" s="16"/>
      <c r="H19" s="16"/>
      <c r="I19" s="16"/>
      <c r="J19" s="8" t="s">
        <v>29</v>
      </c>
      <c r="K19" s="8" t="s">
        <v>22</v>
      </c>
      <c r="L19" s="8" t="s">
        <v>23</v>
      </c>
      <c r="M19" s="1"/>
    </row>
    <row r="20" spans="1:14">
      <c r="B20" s="48" t="s">
        <v>30</v>
      </c>
      <c r="C20" s="48"/>
      <c r="D20" s="48"/>
      <c r="E20" s="48"/>
      <c r="F20" s="48"/>
      <c r="G20" s="48"/>
      <c r="H20" s="48"/>
      <c r="I20" s="48"/>
      <c r="J20" s="18">
        <f>MAX('2'!C27:L27)</f>
        <v>0</v>
      </c>
      <c r="K20" s="12">
        <f>'2'!M28</f>
        <v>0</v>
      </c>
      <c r="L20" s="7" t="s">
        <v>25</v>
      </c>
      <c r="M20" s="1"/>
      <c r="N20" t="s">
        <v>94</v>
      </c>
    </row>
    <row r="21" spans="1:14">
      <c r="B21" s="48" t="s">
        <v>31</v>
      </c>
      <c r="C21" s="48"/>
      <c r="D21" s="48"/>
      <c r="E21" s="48"/>
      <c r="F21" s="48"/>
      <c r="G21" s="48"/>
      <c r="H21" s="48"/>
      <c r="I21" s="48"/>
      <c r="J21" s="18">
        <v>0.16</v>
      </c>
      <c r="K21" s="12">
        <f>'2'!M29</f>
        <v>16.321787097921</v>
      </c>
      <c r="L21" s="7" t="s">
        <v>25</v>
      </c>
      <c r="M21" s="1"/>
    </row>
    <row r="22" spans="1:14">
      <c r="B22" s="47" t="s">
        <v>32</v>
      </c>
      <c r="C22" s="47"/>
      <c r="D22" s="47"/>
      <c r="E22" s="47"/>
      <c r="F22" s="47"/>
      <c r="G22" s="47"/>
      <c r="H22" s="47"/>
      <c r="I22" s="47"/>
      <c r="J22" s="18">
        <v>0.02</v>
      </c>
      <c r="K22" s="12">
        <f>'2'!M30</f>
        <v>2.0402233872401</v>
      </c>
      <c r="L22" s="7" t="s">
        <v>25</v>
      </c>
      <c r="M22" s="1"/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18.362010485161</v>
      </c>
      <c r="L23" s="27" t="s">
        <v>25</v>
      </c>
      <c r="M23" s="1"/>
    </row>
    <row r="24" spans="1:14">
      <c r="B24" s="48"/>
      <c r="C24" s="48"/>
      <c r="D24" s="48"/>
      <c r="E24" s="48"/>
      <c r="F24" s="48"/>
      <c r="G24" s="48"/>
      <c r="H24" s="48"/>
      <c r="I24" s="48"/>
      <c r="J24" s="2"/>
      <c r="K24" s="9"/>
      <c r="L24" s="7"/>
      <c r="M24" s="1"/>
    </row>
    <row r="25" spans="1:14">
      <c r="B25" s="47" t="s">
        <v>34</v>
      </c>
      <c r="C25" s="47"/>
      <c r="D25" s="47"/>
      <c r="E25" s="47"/>
      <c r="F25" s="47"/>
      <c r="G25" s="47"/>
      <c r="H25" s="47"/>
      <c r="I25" s="47"/>
      <c r="J25" s="19" t="s">
        <v>35</v>
      </c>
      <c r="K25" s="13">
        <f>'2'!M31</f>
        <v>4.2130612946508</v>
      </c>
      <c r="L25" s="10" t="s">
        <v>25</v>
      </c>
      <c r="M25" s="1"/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22.575071779812</v>
      </c>
      <c r="L26" s="7" t="s">
        <v>25</v>
      </c>
      <c r="M26" s="1"/>
    </row>
    <row r="27" spans="1:14">
      <c r="B27" s="42"/>
      <c r="C27" s="42"/>
      <c r="D27" s="42"/>
      <c r="E27" s="42"/>
      <c r="F27" s="42"/>
      <c r="G27" s="42"/>
      <c r="H27" s="42"/>
      <c r="I27" s="42"/>
      <c r="M27" s="1"/>
    </row>
    <row r="28" spans="1:14" customHeight="1" ht="15.6">
      <c r="B28" s="51" t="s">
        <v>37</v>
      </c>
      <c r="C28" s="51"/>
      <c r="D28" s="51"/>
      <c r="E28" s="51"/>
      <c r="F28" s="51"/>
      <c r="G28" s="51"/>
      <c r="H28" s="51"/>
      <c r="I28" s="51"/>
      <c r="J28" s="51"/>
      <c r="K28" s="26" t="s">
        <v>22</v>
      </c>
      <c r="L28" s="26" t="s">
        <v>23</v>
      </c>
      <c r="M28"/>
    </row>
    <row r="29" spans="1:14">
      <c r="B29" s="48" t="s">
        <v>38</v>
      </c>
      <c r="C29" s="48"/>
      <c r="D29" s="48"/>
      <c r="E29" s="48"/>
      <c r="F29" s="48"/>
      <c r="G29" s="48"/>
      <c r="H29" s="48"/>
      <c r="I29" s="48"/>
      <c r="J29" s="48"/>
      <c r="K29" s="12">
        <f>K14</f>
        <v>90</v>
      </c>
      <c r="L29" s="7" t="s">
        <v>25</v>
      </c>
      <c r="M29" s="1"/>
    </row>
    <row r="30" spans="1:14">
      <c r="B30" s="48" t="s">
        <v>39</v>
      </c>
      <c r="C30" s="48"/>
      <c r="D30" s="48"/>
      <c r="E30" s="48"/>
      <c r="F30" s="48"/>
      <c r="G30" s="48"/>
      <c r="H30" s="48"/>
      <c r="I30" s="48"/>
      <c r="J30" s="48"/>
      <c r="K30" s="12">
        <f>IF(J11&lt;1, '2'!R7, '2'!R7*J11)</f>
        <v>417.31</v>
      </c>
      <c r="L30" s="7" t="s">
        <v>25</v>
      </c>
      <c r="M30" s="1"/>
    </row>
    <row r="31" spans="1:14">
      <c r="B31" s="47" t="s">
        <v>40</v>
      </c>
      <c r="C31" s="47"/>
      <c r="D31" s="47"/>
      <c r="E31" s="47"/>
      <c r="F31" s="47"/>
      <c r="G31" s="47"/>
      <c r="H31" s="47"/>
      <c r="I31" s="47"/>
      <c r="J31" s="47"/>
      <c r="K31" s="13">
        <f>K26</f>
        <v>22.575071779812</v>
      </c>
      <c r="L31" s="10" t="s">
        <v>25</v>
      </c>
      <c r="M31" s="1"/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529.88507177981</v>
      </c>
      <c r="L32" s="7" t="s">
        <v>25</v>
      </c>
      <c r="M32" s="1"/>
    </row>
    <row r="33" spans="1:14"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43</v>
      </c>
      <c r="C35" s="55" t="s">
        <v>44</v>
      </c>
      <c r="D35" s="56"/>
      <c r="E35" s="57"/>
      <c r="F35" s="4" t="s">
        <v>45</v>
      </c>
      <c r="G35" s="55" t="s">
        <v>46</v>
      </c>
      <c r="H35" s="57"/>
      <c r="I35" s="3" t="s">
        <v>47</v>
      </c>
      <c r="J35" s="24" t="s">
        <v>36</v>
      </c>
      <c r="K35" s="46" t="s">
        <v>48</v>
      </c>
      <c r="L35" s="46"/>
      <c r="M35" s="1"/>
    </row>
    <row r="36" spans="1:14">
      <c r="A36" s="1"/>
      <c r="B36" s="87">
        <v>1</v>
      </c>
      <c r="C36" s="88" t="s">
        <v>49</v>
      </c>
      <c r="D36" s="89"/>
      <c r="E36" s="90"/>
      <c r="F36" s="87">
        <f>'2'!C10</f>
        <v>300</v>
      </c>
      <c r="G36" s="91">
        <f>'2'!C8</f>
        <v>0.626</v>
      </c>
      <c r="H36" s="92"/>
      <c r="I36" s="91">
        <f>'2'!C46</f>
        <v>0.89908581441567</v>
      </c>
      <c r="J36" s="91">
        <f>'2'!C44</f>
        <v>269.7257443247</v>
      </c>
      <c r="K36" s="93">
        <f>'2'!C47</f>
        <v>3.326617513338</v>
      </c>
      <c r="L36" s="46"/>
      <c r="M36" s="1"/>
    </row>
    <row r="37" spans="1:14">
      <c r="A37" s="1"/>
      <c r="B37" s="87">
        <v>2</v>
      </c>
      <c r="C37" s="88" t="s">
        <v>50</v>
      </c>
      <c r="D37" s="89"/>
      <c r="E37" s="90"/>
      <c r="F37" s="87">
        <f>'2'!D10</f>
        <v>325</v>
      </c>
      <c r="G37" s="91">
        <f>'2'!D8</f>
        <v>0.53615384615385</v>
      </c>
      <c r="H37" s="92"/>
      <c r="I37" s="91">
        <f>'2'!D46</f>
        <v>0.77004523549733</v>
      </c>
      <c r="J37" s="91">
        <f>'2'!D44</f>
        <v>250.26470153663</v>
      </c>
      <c r="K37" s="93">
        <f>'2'!D47</f>
        <v>2.8491673713401</v>
      </c>
      <c r="L37" s="46"/>
      <c r="M37" s="1"/>
    </row>
    <row r="38" spans="1:14">
      <c r="A38" s="1"/>
      <c r="B38" s="87">
        <v>3</v>
      </c>
      <c r="C38" s="88" t="s">
        <v>51</v>
      </c>
      <c r="D38" s="89"/>
      <c r="E38" s="90"/>
      <c r="F38" s="87">
        <f>'2'!E10</f>
        <v>150</v>
      </c>
      <c r="G38" s="91">
        <f>'2'!E8</f>
        <v>2.71</v>
      </c>
      <c r="H38" s="92"/>
      <c r="I38" s="91">
        <f>'2'!E46</f>
        <v>3.8922085576142</v>
      </c>
      <c r="J38" s="91">
        <f>'2'!E44</f>
        <v>583.83128364213</v>
      </c>
      <c r="K38" s="94">
        <f>'2'!E47</f>
        <v>14.401171663172</v>
      </c>
      <c r="L38" s="72"/>
      <c r="M38" s="1"/>
    </row>
    <row r="39" spans="1:14" customHeight="1" ht="15.6">
      <c r="A39"/>
      <c r="B39" s="95">
        <v>4</v>
      </c>
      <c r="C39" s="95" t="s">
        <v>52</v>
      </c>
      <c r="D39" s="95"/>
      <c r="E39" s="95"/>
      <c r="F39" s="95">
        <f>'2'!F10</f>
        <v>250</v>
      </c>
      <c r="G39" s="96">
        <f>'2'!F8</f>
        <v>1.43</v>
      </c>
      <c r="H39" s="95"/>
      <c r="I39" s="97">
        <f>'2'!F46</f>
        <v>2.0538222278186</v>
      </c>
      <c r="J39" s="98">
        <f>'2'!F44</f>
        <v>513.45555695464</v>
      </c>
      <c r="K39" s="99">
        <f>'2'!F47</f>
        <v>7.5991422429286</v>
      </c>
      <c r="L39" s="29"/>
      <c r="M39"/>
    </row>
    <row r="40" spans="1:14" customHeight="1" ht="15.6">
      <c r="B40" s="95">
        <v>5</v>
      </c>
      <c r="C40" s="95" t="s">
        <v>53</v>
      </c>
      <c r="D40" s="95"/>
      <c r="E40" s="95"/>
      <c r="F40" s="95">
        <f>'2'!G10</f>
        <v>200</v>
      </c>
      <c r="G40" s="96">
        <f>'2'!G8</f>
        <v>1.4</v>
      </c>
      <c r="H40" s="95"/>
      <c r="I40" s="97">
        <f>'2'!G46</f>
        <v>2.010735048214</v>
      </c>
      <c r="J40" s="96">
        <f>'2'!G44</f>
        <v>402.14700964279</v>
      </c>
      <c r="K40" s="99">
        <f>'2'!G47</f>
        <v>7.4397196783917</v>
      </c>
      <c r="L40" s="29"/>
      <c r="M40"/>
    </row>
    <row r="41" spans="1:14">
      <c r="B41" s="95">
        <v>6</v>
      </c>
      <c r="C41" s="95" t="s">
        <v>54</v>
      </c>
      <c r="D41" s="95"/>
      <c r="E41" s="95"/>
      <c r="F41" s="95">
        <f>'2'!H10</f>
        <v>200</v>
      </c>
      <c r="G41" s="96">
        <f>'2'!H8</f>
        <v>1.365</v>
      </c>
      <c r="H41" s="95"/>
      <c r="I41" s="96">
        <f>'2'!H46</f>
        <v>1.9604666720086</v>
      </c>
      <c r="J41" s="96">
        <f>'2'!H44</f>
        <v>392.09333440172</v>
      </c>
      <c r="K41" s="99">
        <f>'2'!H47</f>
        <v>7.2537266864319</v>
      </c>
      <c r="L41" s="30"/>
      <c r="M41" s="1"/>
    </row>
    <row r="42" spans="1:14" customHeight="1" ht="18">
      <c r="B42" s="100">
        <v>7</v>
      </c>
      <c r="C42" s="95" t="s">
        <v>55</v>
      </c>
      <c r="D42" s="95"/>
      <c r="E42" s="95"/>
      <c r="F42" s="95">
        <f>'2'!I10</f>
        <v>200</v>
      </c>
      <c r="G42" s="96">
        <f>'2'!I8</f>
        <v>0.65</v>
      </c>
      <c r="H42" s="95"/>
      <c r="I42" s="96">
        <f>'2'!I46</f>
        <v>0.93355555809934</v>
      </c>
      <c r="J42" s="96">
        <f>'2'!I44</f>
        <v>186.71111161987</v>
      </c>
      <c r="K42" s="99">
        <f>'2'!I47</f>
        <v>3.4541555649676</v>
      </c>
      <c r="L42"/>
      <c r="M42"/>
    </row>
    <row r="43" spans="1:14" customHeight="1" ht="18">
      <c r="B43" s="100">
        <v>8</v>
      </c>
      <c r="C43" s="95" t="s">
        <v>56</v>
      </c>
      <c r="D43" s="95"/>
      <c r="E43" s="95"/>
      <c r="F43" s="95">
        <f>'2'!J10</f>
        <v>25</v>
      </c>
      <c r="G43" s="96">
        <f>'2'!J8</f>
        <v>1.83</v>
      </c>
      <c r="H43" s="95"/>
      <c r="I43" s="96">
        <f>'2'!J46</f>
        <v>2.6283179558797</v>
      </c>
      <c r="J43" s="96">
        <f>'2'!J44</f>
        <v>65.707948896992</v>
      </c>
      <c r="K43" s="99">
        <f>'2'!J47</f>
        <v>9.7247764367548</v>
      </c>
      <c r="L43"/>
      <c r="M43"/>
    </row>
    <row r="44" spans="1:14" customHeight="1" ht="18">
      <c r="B44" s="100">
        <v>9</v>
      </c>
      <c r="C44" s="95" t="s">
        <v>57</v>
      </c>
      <c r="D44" s="95"/>
      <c r="E44" s="95"/>
      <c r="F44" s="95">
        <f>'2'!K10</f>
        <v>300</v>
      </c>
      <c r="G44" s="96">
        <f>'2'!K8</f>
        <v>0.43</v>
      </c>
      <c r="H44" s="95"/>
      <c r="I44" s="96">
        <f>'2'!K46</f>
        <v>0.61758290766572</v>
      </c>
      <c r="J44" s="96">
        <f>'2'!K44</f>
        <v>185.27487229972</v>
      </c>
      <c r="K44" s="99">
        <f>'2'!K47</f>
        <v>2.2850567583632</v>
      </c>
      <c r="L44"/>
      <c r="M44"/>
    </row>
    <row r="45" spans="1:14" customHeight="1" ht="18">
      <c r="B45" s="100">
        <v>10</v>
      </c>
      <c r="C45" s="95" t="s">
        <v>58</v>
      </c>
      <c r="D45" s="95"/>
      <c r="E45" s="95"/>
      <c r="F45" s="95">
        <f>'2'!L10</f>
        <v>500</v>
      </c>
      <c r="G45" s="96">
        <f>'2'!L8</f>
        <v>0.354</v>
      </c>
      <c r="H45" s="95"/>
      <c r="I45" s="96">
        <f>'2'!L46</f>
        <v>0.5084287193341</v>
      </c>
      <c r="J45" s="96">
        <f>'2'!L44</f>
        <v>254.21435966705</v>
      </c>
      <c r="K45" s="99">
        <f>'2'!L47</f>
        <v>1.8811862615362</v>
      </c>
      <c r="L45"/>
      <c r="M45"/>
    </row>
    <row r="46" spans="1:14" customHeight="1" ht="18">
      <c r="B46" s="100">
        <v>11</v>
      </c>
      <c r="C46" s="95" t="s">
        <v>93</v>
      </c>
      <c r="D46" s="95"/>
      <c r="E46" s="95"/>
      <c r="F46" s="95">
        <f>'2'!M10</f>
        <v>300</v>
      </c>
      <c r="G46" s="96">
        <f>'2'!M8</f>
        <v>0.3</v>
      </c>
      <c r="H46" s="95"/>
      <c r="I46" s="96">
        <f>'2'!M46</f>
        <v>0.43087179604585</v>
      </c>
      <c r="J46" s="96">
        <f>'2'!M44</f>
        <v>129.26153881376</v>
      </c>
      <c r="K46" s="99">
        <f>'2'!M47</f>
        <v>1.5942256453696</v>
      </c>
      <c r="L46"/>
      <c r="M46"/>
    </row>
    <row r="47" spans="1:14" customHeight="1" ht="18">
      <c r="B47" s="101" t="s">
        <v>36</v>
      </c>
      <c r="C47" s="5"/>
      <c r="D47" s="5"/>
      <c r="E47" s="5"/>
      <c r="F47" s="101">
        <f>SUM(F36:F46)</f>
        <v>2750</v>
      </c>
      <c r="G47" s="5"/>
      <c r="H47" s="5"/>
      <c r="I47" s="5"/>
      <c r="J47" s="102">
        <f>SUM(J36:J46)</f>
        <v>3232.6874618</v>
      </c>
      <c r="K47" s="5"/>
      <c r="L47" s="5"/>
      <c r="M47"/>
    </row>
    <row r="48" spans="1:14" customHeight="1" ht="18">
      <c r="B48" s="5" t="s">
        <v>92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/>
    </row>
    <row r="49" spans="1:14" customHeight="1" ht="18">
      <c r="B49" s="63" t="s">
        <v>91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/>
    </row>
    <row r="50" spans="1:14" customHeight="1" ht="18">
      <c r="B50" s="63" t="s">
        <v>90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/>
    </row>
    <row r="51" spans="1:14" customHeight="1" ht="18">
      <c r="B51" s="63" t="s">
        <v>89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/>
    </row>
    <row r="52" spans="1:14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1"/>
    </row>
    <row r="53" spans="1:14" customHeight="1" ht="9">
      <c r="B53" s="37"/>
      <c r="C53" s="37"/>
      <c r="E53" s="37"/>
      <c r="F53" s="37"/>
      <c r="G53" s="37"/>
      <c r="H53" s="37"/>
      <c r="I53" s="37"/>
      <c r="J53" s="37"/>
      <c r="K53" s="37"/>
      <c r="L53" s="37"/>
      <c r="M53" s="37"/>
    </row>
    <row r="54" spans="1:14" customHeight="1" ht="31.8">
      <c r="B54" s="37"/>
      <c r="C54" s="37"/>
      <c r="D54" s="36" t="s">
        <v>0</v>
      </c>
      <c r="E54" s="36"/>
      <c r="F54" s="36"/>
      <c r="G54" s="36"/>
      <c r="H54" s="36"/>
      <c r="I54" s="36"/>
      <c r="J54" s="36"/>
      <c r="K54" s="36"/>
      <c r="L54" s="36"/>
      <c r="M54" s="36"/>
    </row>
    <row r="55" spans="1:14" customHeight="1" ht="21">
      <c r="B55" s="37"/>
      <c r="C55" s="37"/>
      <c r="D55" s="52" t="s">
        <v>88</v>
      </c>
      <c r="E55" s="52"/>
      <c r="F55" s="52"/>
      <c r="G55" s="52"/>
      <c r="H55" s="52"/>
      <c r="I55" s="52"/>
      <c r="M55"/>
    </row>
    <row r="56" spans="1:14">
      <c r="B56" s="37"/>
      <c r="C56" s="37"/>
      <c r="M56" s="1"/>
    </row>
    <row r="57" spans="1:14">
      <c r="B57" s="37"/>
      <c r="C57" s="37"/>
      <c r="M57" s="1"/>
    </row>
    <row r="58" spans="1:14" customHeight="1" ht="21">
      <c r="B58" s="69" t="s">
        <v>87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/>
    </row>
    <row r="59" spans="1:14">
      <c r="M59" s="1"/>
    </row>
    <row r="60" spans="1:14">
      <c r="B60" s="70" t="s">
        <v>86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1"/>
    </row>
    <row r="61" spans="1:14">
      <c r="B61" s="70" t="s">
        <v>85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1"/>
    </row>
    <row r="62" spans="1:14">
      <c r="B62" s="48" t="s">
        <v>84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1"/>
    </row>
    <row r="63" spans="1:14">
      <c r="B63" s="70" t="s">
        <v>83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1"/>
    </row>
    <row r="64" spans="1:14">
      <c r="B64" s="70" t="s">
        <v>82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1"/>
    </row>
    <row r="65" spans="1:14">
      <c r="B65" s="48" t="s">
        <v>81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1"/>
    </row>
    <row r="66" spans="1:14">
      <c r="B66" s="70" t="s">
        <v>80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1"/>
    </row>
    <row r="67" spans="1:14">
      <c r="B67" s="70" t="s">
        <v>79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1"/>
    </row>
    <row r="68" spans="1:14">
      <c r="B68" s="70" t="s">
        <v>78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1"/>
    </row>
    <row r="69" spans="1:14">
      <c r="B69" s="70" t="s">
        <v>77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1"/>
    </row>
    <row r="70" spans="1:14">
      <c r="B70" s="70" t="s">
        <v>76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1"/>
    </row>
    <row r="71" spans="1:14">
      <c r="B71" s="70" t="s">
        <v>75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1"/>
    </row>
    <row r="72" spans="1:14">
      <c r="B72" s="70" t="s">
        <v>74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1"/>
    </row>
    <row r="73" spans="1:14">
      <c r="B73" s="70" t="s">
        <v>73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1"/>
    </row>
    <row r="74" spans="1:14">
      <c r="B74" s="70" t="s">
        <v>72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1"/>
    </row>
    <row r="75" spans="1:14">
      <c r="B75" s="70" t="s">
        <v>71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1"/>
    </row>
    <row r="76" spans="1:14">
      <c r="B76" s="70" t="s">
        <v>70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1"/>
    </row>
    <row r="77" spans="1:14">
      <c r="B77" s="66" t="s">
        <v>69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1"/>
    </row>
    <row r="78" spans="1:14">
      <c r="B78" s="70" t="s">
        <v>68</v>
      </c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1"/>
    </row>
    <row r="79" spans="1:14">
      <c r="B79" s="66" t="s">
        <v>67</v>
      </c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1"/>
    </row>
    <row r="80" spans="1:14">
      <c r="B80" s="70" t="s">
        <v>66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1"/>
    </row>
    <row r="81" spans="1:14">
      <c r="B81" s="70" t="s">
        <v>65</v>
      </c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1"/>
    </row>
    <row r="82" spans="1:14">
      <c r="B82" s="70" t="s">
        <v>64</v>
      </c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1"/>
    </row>
    <row r="83" spans="1:14">
      <c r="B83" s="70" t="s">
        <v>63</v>
      </c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1"/>
    </row>
    <row r="84" spans="1:14">
      <c r="B84" s="70" t="s">
        <v>62</v>
      </c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1"/>
    </row>
    <row r="85" spans="1:14">
      <c r="A85" s="31"/>
      <c r="B85" s="71" t="s">
        <v>61</v>
      </c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1"/>
    </row>
    <row r="86" spans="1:14">
      <c r="A86" s="31"/>
      <c r="B86" s="70" t="s">
        <v>60</v>
      </c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1"/>
    </row>
    <row r="87" spans="1:14">
      <c r="A87" s="31"/>
      <c r="B87" s="71" t="s">
        <v>59</v>
      </c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1"/>
    </row>
    <row r="88" spans="1:14">
      <c r="M88" s="1"/>
    </row>
    <row r="89" spans="1:14">
      <c r="C89" s="37"/>
      <c r="D89" s="37"/>
      <c r="E89" s="37"/>
      <c r="F89" s="37"/>
      <c r="G89" s="37"/>
      <c r="H89" s="37"/>
      <c r="I89" s="37"/>
      <c r="M89" s="1"/>
    </row>
    <row r="90" spans="1:14">
      <c r="C90" s="37"/>
      <c r="D90" s="37"/>
      <c r="E90" s="37"/>
      <c r="F90" s="37"/>
      <c r="G90" s="37"/>
      <c r="H90" s="37"/>
      <c r="I90" s="37"/>
      <c r="M90" s="1"/>
    </row>
    <row r="91" spans="1:14">
      <c r="C91" s="37"/>
      <c r="D91" s="37"/>
      <c r="E91" s="37"/>
      <c r="F91" s="37"/>
      <c r="G91" s="37"/>
      <c r="H91" s="37"/>
      <c r="I91" s="37"/>
      <c r="M91" s="1"/>
    </row>
    <row r="92" spans="1:14">
      <c r="C92" s="37"/>
      <c r="D92" s="37"/>
      <c r="E92" s="37"/>
      <c r="F92" s="37"/>
      <c r="G92" s="37"/>
      <c r="H92" s="37"/>
      <c r="I92" s="37"/>
      <c r="M92" s="1"/>
    </row>
    <row r="93" spans="1:14">
      <c r="C93" s="37"/>
      <c r="D93" s="37"/>
      <c r="E93" s="37"/>
      <c r="F93" s="37"/>
      <c r="G93" s="37"/>
      <c r="H93" s="37"/>
      <c r="I93" s="37"/>
      <c r="M93" s="1"/>
    </row>
    <row r="94" spans="1:14">
      <c r="C94" s="37"/>
      <c r="D94" s="37"/>
      <c r="E94" s="37"/>
      <c r="F94" s="37"/>
      <c r="G94" s="37"/>
      <c r="H94" s="37"/>
      <c r="I94" s="37"/>
      <c r="M94" s="1"/>
    </row>
    <row r="95" spans="1:14">
      <c r="C95" s="37"/>
      <c r="D95" s="37"/>
      <c r="E95" s="37"/>
      <c r="F95" s="37"/>
      <c r="G95" s="37"/>
      <c r="H95" s="37"/>
      <c r="I95" s="37"/>
      <c r="M95" s="1"/>
    </row>
    <row r="96" spans="1:14" customHeight="1" ht="15.6">
      <c r="C96" s="37"/>
      <c r="D96" s="37"/>
      <c r="E96" s="37"/>
      <c r="F96" s="37"/>
      <c r="G96" s="37"/>
      <c r="H96" s="37"/>
      <c r="I96" s="37"/>
      <c r="M96"/>
    </row>
    <row r="97" spans="1:14" customHeight="1" ht="15.6">
      <c r="C97" s="37"/>
      <c r="D97" s="37"/>
      <c r="E97" s="37"/>
      <c r="F97" s="37"/>
      <c r="G97" s="37"/>
      <c r="H97" s="37"/>
      <c r="I97" s="37"/>
      <c r="M97"/>
    </row>
    <row r="98" spans="1:14">
      <c r="C98" s="37"/>
      <c r="D98" s="37"/>
      <c r="E98" s="37"/>
      <c r="F98" s="37"/>
      <c r="G98" s="37"/>
      <c r="H98" s="37"/>
      <c r="I98" s="37"/>
      <c r="M98" s="1"/>
    </row>
    <row r="99" spans="1:14">
      <c r="M99" s="1"/>
    </row>
    <row r="100" spans="1:14">
      <c r="M100" s="1"/>
    </row>
    <row r="101" spans="1:14">
      <c r="M101" s="1"/>
    </row>
    <row r="102" spans="1:14">
      <c r="M102" s="1"/>
    </row>
    <row r="103" spans="1:14">
      <c r="M103" s="1"/>
    </row>
    <row r="104" spans="1:14" customHeight="1" ht="15.6">
      <c r="M104"/>
    </row>
  </sheetData>
  <sheetProtection selectLockedCells="1"/>
  <mergeCells>
    <mergeCell ref="B77:L77"/>
    <mergeCell ref="B78:L78"/>
    <mergeCell ref="A7:C7"/>
    <mergeCell ref="I7:L7"/>
    <mergeCell ref="B62:L62"/>
    <mergeCell ref="B51:L51"/>
    <mergeCell ref="C38:E38"/>
    <mergeCell ref="K38:L38"/>
    <mergeCell ref="B60:L60"/>
    <mergeCell ref="B73:L73"/>
    <mergeCell ref="B61:L61"/>
    <mergeCell ref="G37:H37"/>
    <mergeCell ref="J11:L11"/>
    <mergeCell ref="B87:L87"/>
    <mergeCell ref="B70:L70"/>
    <mergeCell ref="B71:L71"/>
    <mergeCell ref="B72:L72"/>
    <mergeCell ref="B63:L63"/>
    <mergeCell ref="B64:L64"/>
    <mergeCell ref="B65:L65"/>
    <mergeCell ref="B66:L66"/>
    <mergeCell ref="B67:L67"/>
    <mergeCell ref="B68:L68"/>
    <mergeCell ref="B69:L69"/>
    <mergeCell ref="B74:L74"/>
    <mergeCell ref="B75:L75"/>
    <mergeCell ref="B76:L76"/>
    <mergeCell ref="B86:L86"/>
    <mergeCell ref="B85:L85"/>
    <mergeCell ref="B84:L84"/>
    <mergeCell ref="B79:L79"/>
    <mergeCell ref="B80:L80"/>
    <mergeCell ref="B81:L81"/>
    <mergeCell ref="B82:L82"/>
    <mergeCell ref="B83:L83"/>
    <mergeCell ref="B53:C57"/>
    <mergeCell ref="B19:F19"/>
    <mergeCell ref="C35:E35"/>
    <mergeCell ref="B58:L58"/>
    <mergeCell ref="B49:L49"/>
    <mergeCell ref="G38:H38"/>
    <mergeCell ref="K37:L37"/>
    <mergeCell ref="C37:E37"/>
    <mergeCell ref="B27:I27"/>
    <mergeCell ref="B23:I23"/>
    <mergeCell ref="B20:I20"/>
    <mergeCell ref="B21:I21"/>
    <mergeCell ref="B22:I22"/>
    <mergeCell ref="D54:J54"/>
    <mergeCell ref="B31:J31"/>
    <mergeCell ref="B26:I26"/>
    <mergeCell ref="B12:L12"/>
    <mergeCell ref="B13:J13"/>
    <mergeCell ref="B14:J14"/>
    <mergeCell ref="B16:J16"/>
    <mergeCell ref="B15:J15"/>
    <mergeCell ref="C89:I98"/>
    <mergeCell ref="A1:L1"/>
    <mergeCell ref="E2:L2"/>
    <mergeCell ref="D55:I55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50:L50"/>
    <mergeCell ref="B48:L48"/>
    <mergeCell ref="F11:G11"/>
    <mergeCell ref="K54:M54"/>
    <mergeCell ref="E53:M53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40:E40"/>
    <mergeCell ref="G40:H40"/>
    <mergeCell ref="K40:L40"/>
    <mergeCell ref="C41:E41"/>
    <mergeCell ref="G41:H41"/>
    <mergeCell ref="K41:L41"/>
    <mergeCell ref="C42:E42"/>
    <mergeCell ref="G42:H42"/>
    <mergeCell ref="K42:L42"/>
    <mergeCell ref="C43:E43"/>
    <mergeCell ref="G43:H43"/>
    <mergeCell ref="K43:L43"/>
    <mergeCell ref="C44:E44"/>
    <mergeCell ref="G44:H44"/>
    <mergeCell ref="K44:L44"/>
    <mergeCell ref="C45:E45"/>
    <mergeCell ref="G45:H45"/>
    <mergeCell ref="K45:L45"/>
    <mergeCell ref="C46:E46"/>
    <mergeCell ref="G46:H46"/>
    <mergeCell ref="K46:L46"/>
    <mergeCell ref="B47:E4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52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47"/>
  <sheetViews>
    <sheetView tabSelected="0" workbookViewId="0" showGridLines="true" showRowColHeaders="1">
      <selection activeCell="N44" sqref="N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19.995" bestFit="true" customWidth="true" style="0"/>
    <col min="5" max="5" width="35.277" bestFit="true" customWidth="true" style="0"/>
    <col min="6" max="6" width="34.135" bestFit="true" customWidth="true" style="0"/>
    <col min="7" max="7" width="35.277" bestFit="true" customWidth="true" style="0"/>
    <col min="8" max="8" width="28.136" bestFit="true" customWidth="true" style="0"/>
    <col min="9" max="9" width="30.564" bestFit="true" customWidth="true" style="0"/>
    <col min="10" max="10" width="29.421" bestFit="true" customWidth="true" style="0"/>
    <col min="11" max="11" width="30.564" bestFit="true" customWidth="true" style="0"/>
    <col min="12" max="12" width="32.992" bestFit="true" customWidth="true" style="0"/>
    <col min="13" max="13" width="26.993" bestFit="true" customWidth="true" style="0"/>
    <col min="14" max="14" width="11.711" bestFit="true" customWidth="true" style="0"/>
  </cols>
  <sheetData>
    <row r="3" spans="1:18">
      <c r="B3" s="74" t="s">
        <v>95</v>
      </c>
      <c r="C3"/>
      <c r="D3"/>
      <c r="E3"/>
      <c r="F3"/>
      <c r="G3"/>
    </row>
    <row r="5" spans="1:18">
      <c r="B5" s="76" t="s">
        <v>96</v>
      </c>
      <c r="C5" s="75" t="s">
        <v>49</v>
      </c>
      <c r="D5" s="75" t="s">
        <v>50</v>
      </c>
      <c r="E5" s="75" t="s">
        <v>51</v>
      </c>
      <c r="F5" s="75" t="s">
        <v>52</v>
      </c>
      <c r="G5" s="75" t="s">
        <v>53</v>
      </c>
      <c r="H5" s="75" t="s">
        <v>54</v>
      </c>
      <c r="I5" s="75" t="s">
        <v>55</v>
      </c>
      <c r="J5" s="75" t="s">
        <v>56</v>
      </c>
      <c r="K5" s="75" t="s">
        <v>57</v>
      </c>
      <c r="L5" s="75" t="s">
        <v>58</v>
      </c>
      <c r="M5" s="75" t="s">
        <v>93</v>
      </c>
      <c r="N5" s="75" t="s">
        <v>113</v>
      </c>
    </row>
    <row r="6" spans="1:18"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81">
        <v>308.0</v>
      </c>
      <c r="Q6" s="79" t="s">
        <v>111</v>
      </c>
      <c r="R6" s="79" t="s">
        <v>112</v>
      </c>
    </row>
    <row r="7" spans="1:18">
      <c r="B7" t="s">
        <v>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82">
        <v>0.96</v>
      </c>
      <c r="Q7" s="80" t="s">
        <v>19</v>
      </c>
      <c r="R7" s="80">
        <v>417.31</v>
      </c>
    </row>
    <row r="8" spans="1:18">
      <c r="B8" t="s">
        <v>99</v>
      </c>
      <c r="C8" s="78">
        <v>0.626</v>
      </c>
      <c r="D8" s="78">
        <v>0.53615384615385</v>
      </c>
      <c r="E8" s="78">
        <v>2.71</v>
      </c>
      <c r="F8" s="78">
        <v>1.43</v>
      </c>
      <c r="G8" s="78">
        <v>1.4</v>
      </c>
      <c r="H8" s="78">
        <v>1.365</v>
      </c>
      <c r="I8" s="78">
        <v>0.65</v>
      </c>
      <c r="J8" s="78">
        <v>1.83</v>
      </c>
      <c r="K8" s="78">
        <v>0.43</v>
      </c>
      <c r="L8" s="78">
        <v>0.354</v>
      </c>
      <c r="M8" s="78">
        <v>0.3</v>
      </c>
      <c r="N8"/>
    </row>
    <row r="9" spans="1:18">
      <c r="B9" s="77" t="s">
        <v>100</v>
      </c>
      <c r="C9" s="78">
        <v>0.0</v>
      </c>
      <c r="D9" s="78">
        <v>0.0</v>
      </c>
      <c r="E9" s="78">
        <v>0.0</v>
      </c>
      <c r="F9" s="78">
        <v>0.0</v>
      </c>
      <c r="G9" s="78">
        <v>0.0</v>
      </c>
      <c r="H9" s="78">
        <v>0.0</v>
      </c>
      <c r="I9" s="78">
        <v>0.0</v>
      </c>
      <c r="J9" s="78">
        <v>0.0</v>
      </c>
      <c r="K9" s="78">
        <v>0.0</v>
      </c>
      <c r="L9" s="78">
        <v>0.0</v>
      </c>
      <c r="M9" s="78">
        <v>0.0</v>
      </c>
      <c r="N9"/>
    </row>
    <row r="10" spans="1:18">
      <c r="B10" t="s">
        <v>101</v>
      </c>
      <c r="C10">
        <v>300.0</v>
      </c>
      <c r="D10">
        <v>325.0</v>
      </c>
      <c r="E10">
        <v>150.0</v>
      </c>
      <c r="F10">
        <v>250.0</v>
      </c>
      <c r="G10">
        <v>200.0</v>
      </c>
      <c r="H10">
        <v>200.0</v>
      </c>
      <c r="I10">
        <v>200.0</v>
      </c>
      <c r="J10">
        <v>25.0</v>
      </c>
      <c r="K10">
        <v>300.0</v>
      </c>
      <c r="L10">
        <v>500.0</v>
      </c>
      <c r="M10">
        <v>300.0</v>
      </c>
      <c r="N10">
        <f>SUM(C10:M10)</f>
        <v>2750</v>
      </c>
    </row>
    <row r="11" spans="1:18">
      <c r="B11" t="s">
        <v>102</v>
      </c>
      <c r="C11" s="78">
        <f>C8*C10</f>
        <v>187.8</v>
      </c>
      <c r="D11" s="78">
        <f>D8*D10</f>
        <v>174.25</v>
      </c>
      <c r="E11" s="78">
        <f>E8*E10</f>
        <v>406.5</v>
      </c>
      <c r="F11" s="78">
        <f>F8*F10</f>
        <v>357.5</v>
      </c>
      <c r="G11" s="78">
        <f>G8*G10</f>
        <v>280</v>
      </c>
      <c r="H11" s="78">
        <f>H8*H10</f>
        <v>273</v>
      </c>
      <c r="I11" s="78">
        <f>I8*I10</f>
        <v>130</v>
      </c>
      <c r="J11" s="78">
        <f>J8*J10</f>
        <v>45.75</v>
      </c>
      <c r="K11" s="78">
        <f>K8*K10</f>
        <v>129</v>
      </c>
      <c r="L11" s="78">
        <f>L8*L10</f>
        <v>177</v>
      </c>
      <c r="M11" s="78">
        <f>M8*M10</f>
        <v>90</v>
      </c>
      <c r="N11" s="86">
        <f>SUM(C11:M11)</f>
        <v>2250.8</v>
      </c>
    </row>
    <row r="12" spans="1:18">
      <c r="B12" s="77" t="s">
        <v>103</v>
      </c>
      <c r="C12" s="78">
        <f>C10*C9</f>
        <v>0</v>
      </c>
      <c r="D12" s="78">
        <f>D10*D9</f>
        <v>0</v>
      </c>
      <c r="E12" s="78">
        <f>E10*E9</f>
        <v>0</v>
      </c>
      <c r="F12" s="78">
        <f>F10*F9</f>
        <v>0</v>
      </c>
      <c r="G12" s="78">
        <f>G10*G9</f>
        <v>0</v>
      </c>
      <c r="H12" s="78">
        <f>H10*H9</f>
        <v>0</v>
      </c>
      <c r="I12" s="78">
        <f>I10*I9</f>
        <v>0</v>
      </c>
      <c r="J12" s="78">
        <f>J10*J9</f>
        <v>0</v>
      </c>
      <c r="K12" s="78">
        <f>K10*K9</f>
        <v>0</v>
      </c>
      <c r="L12" s="78">
        <f>L10*L9</f>
        <v>0</v>
      </c>
      <c r="M12" s="78">
        <f>M10*M9</f>
        <v>0</v>
      </c>
      <c r="N12" s="86">
        <f>SUM(C12:M12)</f>
        <v>0</v>
      </c>
    </row>
    <row r="13" spans="1:18">
      <c r="B13" t="s">
        <v>104</v>
      </c>
      <c r="C13" s="83">
        <f>C11/N11</f>
        <v>0.083437000177715</v>
      </c>
      <c r="D13" s="83">
        <f>D11/N11</f>
        <v>0.077416918429004</v>
      </c>
      <c r="E13" s="83">
        <f>E11/N11</f>
        <v>0.18060245246135</v>
      </c>
      <c r="F13" s="83">
        <f>F11/N11</f>
        <v>0.15883241514128</v>
      </c>
      <c r="G13" s="83">
        <f>G11/N11</f>
        <v>0.12440021325751</v>
      </c>
      <c r="H13" s="83">
        <f>H11/N11</f>
        <v>0.12129020792607</v>
      </c>
      <c r="I13" s="83">
        <f>I11/N11</f>
        <v>0.057757241869557</v>
      </c>
      <c r="J13" s="83">
        <f>J11/N11</f>
        <v>0.020326106273325</v>
      </c>
      <c r="K13" s="83">
        <f>K11/N11</f>
        <v>0.057312955393638</v>
      </c>
      <c r="L13" s="83">
        <f>L11/N11</f>
        <v>0.078638706237782</v>
      </c>
      <c r="M13" s="83">
        <f>M11/N11</f>
        <v>0.039985782832771</v>
      </c>
      <c r="N13"/>
    </row>
    <row r="14" spans="1:18">
      <c r="B14" t="s">
        <v>105</v>
      </c>
      <c r="C14" s="78">
        <f>N14*C13</f>
        <v>20.891456726497</v>
      </c>
      <c r="D14" s="78">
        <f>N14*D13</f>
        <v>19.384112537764</v>
      </c>
      <c r="E14" s="78">
        <f>N14*E13</f>
        <v>45.220325661987</v>
      </c>
      <c r="F14" s="78">
        <f>N14*F13</f>
        <v>39.769413097565</v>
      </c>
      <c r="G14" s="78">
        <f>N14*G13</f>
        <v>31.148071796694</v>
      </c>
      <c r="H14" s="78">
        <f>N14*H13</f>
        <v>30.369370001777</v>
      </c>
      <c r="I14" s="78">
        <f>N14*I13</f>
        <v>14.461604762751</v>
      </c>
      <c r="J14" s="78">
        <f>N14*J13</f>
        <v>5.0893724453528</v>
      </c>
      <c r="K14" s="78">
        <f>N14*K13</f>
        <v>14.350361649191</v>
      </c>
      <c r="L14" s="78">
        <f>N14*L13</f>
        <v>19.690031100053</v>
      </c>
      <c r="M14" s="78">
        <f>N14*M13</f>
        <v>10.011880220366</v>
      </c>
      <c r="N14" s="86">
        <f>IF(N7&lt;1, R7*0.6, R7*0.6*N7)</f>
        <v>250.386</v>
      </c>
    </row>
    <row r="15" spans="1:18">
      <c r="B15" t="s">
        <v>106</v>
      </c>
      <c r="C15" s="78">
        <f>C11+C14</f>
        <v>208.6914567265</v>
      </c>
      <c r="D15" s="78">
        <f>D11+D14</f>
        <v>193.63411253777</v>
      </c>
      <c r="E15" s="78">
        <f>E11+E14</f>
        <v>451.72032566199</v>
      </c>
      <c r="F15" s="78">
        <f>F11+F14</f>
        <v>397.26941309757</v>
      </c>
      <c r="G15" s="78">
        <f>G11+G14</f>
        <v>311.14807179669</v>
      </c>
      <c r="H15" s="78">
        <f>H11+H14</f>
        <v>303.36937000178</v>
      </c>
      <c r="I15" s="78">
        <f>I11+I14</f>
        <v>144.46160476275</v>
      </c>
      <c r="J15" s="78">
        <f>J11+J14</f>
        <v>50.839372445353</v>
      </c>
      <c r="K15" s="78">
        <f>K11+K14</f>
        <v>143.35036164919</v>
      </c>
      <c r="L15" s="78">
        <f>L11+L14</f>
        <v>196.69003110005</v>
      </c>
      <c r="M15" s="78">
        <f>M11+M14</f>
        <v>100.01188022037</v>
      </c>
      <c r="N15" s="86">
        <f>SUM(C15:M15)</f>
        <v>2501.186</v>
      </c>
    </row>
    <row r="16" spans="1:18">
      <c r="B16" s="77" t="s">
        <v>107</v>
      </c>
      <c r="C16" s="78">
        <f>C12+C14</f>
        <v>20.891456726497</v>
      </c>
      <c r="D16" s="78">
        <f>D12+D14</f>
        <v>19.384112537764</v>
      </c>
      <c r="E16" s="78">
        <f>E12+E14</f>
        <v>45.220325661987</v>
      </c>
      <c r="F16" s="78">
        <f>F12+F14</f>
        <v>39.769413097565</v>
      </c>
      <c r="G16" s="78">
        <f>G12+G14</f>
        <v>31.148071796694</v>
      </c>
      <c r="H16" s="78">
        <f>H12+H14</f>
        <v>30.369370001777</v>
      </c>
      <c r="I16" s="78">
        <f>I12+I14</f>
        <v>14.461604762751</v>
      </c>
      <c r="J16" s="78">
        <f>J12+J14</f>
        <v>5.0893724453528</v>
      </c>
      <c r="K16" s="78">
        <f>K12+K14</f>
        <v>14.350361649191</v>
      </c>
      <c r="L16" s="78">
        <f>L12+L14</f>
        <v>19.690031100053</v>
      </c>
      <c r="M16" s="78">
        <f>M12+M14</f>
        <v>10.011880220366</v>
      </c>
      <c r="N16" s="86">
        <f>SUM(C16:M16)</f>
        <v>250.386</v>
      </c>
    </row>
    <row r="17" spans="1:18">
      <c r="B17" t="s">
        <v>108</v>
      </c>
      <c r="C17" s="78">
        <f>IF(N11&gt;5000,100*C13,50*C13)</f>
        <v>4.1718500088857</v>
      </c>
      <c r="D17" s="78">
        <f>IF(N11&gt;5000,100*D13,50*D13)</f>
        <v>3.8708459214502</v>
      </c>
      <c r="E17" s="78">
        <f>IF(N11&gt;5000,100*E13,50*E13)</f>
        <v>9.0301226230673</v>
      </c>
      <c r="F17" s="78">
        <f>IF(N11&gt;5000,100*F13,50*F13)</f>
        <v>7.9416207570642</v>
      </c>
      <c r="G17" s="78">
        <f>IF(N11&gt;5000,100*G13,50*G13)</f>
        <v>6.2200106628754</v>
      </c>
      <c r="H17" s="78">
        <f>IF(N11&gt;5000,100*H13,50*H13)</f>
        <v>6.0645103963035</v>
      </c>
      <c r="I17" s="78">
        <f>IF(N11&gt;5000,100*I13,50*I13)</f>
        <v>2.8878620934779</v>
      </c>
      <c r="J17" s="78">
        <f>IF(N11&gt;5000,100*J13,50*J13)</f>
        <v>1.0163053136663</v>
      </c>
      <c r="K17" s="78">
        <f>IF(N11&gt;5000,100*K13,50*K13)</f>
        <v>2.8656477696819</v>
      </c>
      <c r="L17" s="78">
        <f>IF(N11&gt;5000,100*L13,50*L13)</f>
        <v>3.9319353118891</v>
      </c>
      <c r="M17" s="78">
        <f>IF(N11&gt;5000,100*M13,50*M13)</f>
        <v>1.9992891416385</v>
      </c>
      <c r="N17" s="86">
        <f>SUM(C17:M17)</f>
        <v>50</v>
      </c>
    </row>
    <row r="18" spans="1:18">
      <c r="B18" t="s">
        <v>109</v>
      </c>
      <c r="C18" s="78">
        <f>C15+C17</f>
        <v>212.86330673538</v>
      </c>
      <c r="D18" s="78">
        <f>D15+D17</f>
        <v>197.50495845922</v>
      </c>
      <c r="E18" s="78">
        <f>E15+E17</f>
        <v>460.75044828505</v>
      </c>
      <c r="F18" s="78">
        <f>F15+F17</f>
        <v>405.21103385463</v>
      </c>
      <c r="G18" s="78">
        <f>G15+G17</f>
        <v>317.36808245957</v>
      </c>
      <c r="H18" s="78">
        <f>H15+H17</f>
        <v>309.43388039808</v>
      </c>
      <c r="I18" s="78">
        <f>I15+I17</f>
        <v>147.34946685623</v>
      </c>
      <c r="J18" s="78">
        <f>J15+J17</f>
        <v>51.855677759019</v>
      </c>
      <c r="K18" s="78">
        <f>K15+K17</f>
        <v>146.21600941887</v>
      </c>
      <c r="L18" s="78">
        <f>L15+L17</f>
        <v>200.62196641194</v>
      </c>
      <c r="M18" s="78">
        <f>M15+M17</f>
        <v>102.011169362</v>
      </c>
      <c r="N18" s="86">
        <f>SUM(C18:M18)</f>
        <v>2551.186</v>
      </c>
    </row>
    <row r="19" spans="1:18">
      <c r="B19" s="77" t="s">
        <v>110</v>
      </c>
      <c r="C19" s="78">
        <f>C16+C17</f>
        <v>25.063306735383</v>
      </c>
      <c r="D19" s="78">
        <f>D16+D17</f>
        <v>23.254958459215</v>
      </c>
      <c r="E19" s="78">
        <f>E16+E17</f>
        <v>54.250448285054</v>
      </c>
      <c r="F19" s="78">
        <f>F16+F17</f>
        <v>47.711033854629</v>
      </c>
      <c r="G19" s="78">
        <f>G16+G17</f>
        <v>37.36808245957</v>
      </c>
      <c r="H19" s="78">
        <f>H16+H17</f>
        <v>36.433880398081</v>
      </c>
      <c r="I19" s="78">
        <f>I16+I17</f>
        <v>17.349466856229</v>
      </c>
      <c r="J19" s="78">
        <f>J16+J17</f>
        <v>6.105677759019</v>
      </c>
      <c r="K19" s="78">
        <f>K16+K17</f>
        <v>17.216009418873</v>
      </c>
      <c r="L19" s="78">
        <f>L16+L17</f>
        <v>23.621966411942</v>
      </c>
      <c r="M19" s="78">
        <f>M16+M17</f>
        <v>12.011169362005</v>
      </c>
      <c r="N19" s="86">
        <f>SUM(C19:M19)</f>
        <v>300.386</v>
      </c>
    </row>
    <row r="23" spans="1:18">
      <c r="B23" s="74" t="s">
        <v>120</v>
      </c>
      <c r="C23"/>
      <c r="D23"/>
      <c r="E23"/>
    </row>
    <row r="26" spans="1:18">
      <c r="B26" t="s">
        <v>121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f>SUM(C26:M26)</f>
        <v>0</v>
      </c>
    </row>
    <row r="27" spans="1:18">
      <c r="C27" s="84">
        <v>0.0</v>
      </c>
      <c r="D27" s="84">
        <v>0.0</v>
      </c>
      <c r="E27" s="84">
        <v>0.0</v>
      </c>
      <c r="F27" s="84">
        <v>0.0</v>
      </c>
      <c r="G27" s="84">
        <v>0.0</v>
      </c>
      <c r="H27" s="84">
        <v>0.0</v>
      </c>
      <c r="I27" s="84">
        <v>0</v>
      </c>
      <c r="J27" s="84">
        <v>0</v>
      </c>
      <c r="K27" s="84">
        <v>0.0</v>
      </c>
      <c r="L27" s="84">
        <v>0.0</v>
      </c>
      <c r="M27" s="84">
        <v>0.0</v>
      </c>
      <c r="N27" s="83">
        <f>SUM(C27:M27)</f>
        <v>0</v>
      </c>
    </row>
    <row r="28" spans="1:18">
      <c r="B28" t="s">
        <v>114</v>
      </c>
      <c r="C28" s="78">
        <f>MAX(C19,C18)*C27</f>
        <v>0</v>
      </c>
      <c r="D28" s="78">
        <f>MAX(D19,D18)*D27</f>
        <v>0</v>
      </c>
      <c r="E28" s="78">
        <f>MAX(E19,E18)*E27</f>
        <v>0</v>
      </c>
      <c r="F28" s="78">
        <f>MAX(F19,F18)*F27</f>
        <v>0</v>
      </c>
      <c r="G28" s="78">
        <f>MAX(G19,G18)*G27</f>
        <v>0</v>
      </c>
      <c r="H28" s="78">
        <f>MAX(H19,H18)*H27</f>
        <v>0</v>
      </c>
      <c r="I28" s="78">
        <f>MAX(I19,I18)*I27</f>
        <v>0</v>
      </c>
      <c r="J28" s="78">
        <f>MAX(J19,J18)*J27</f>
        <v>0</v>
      </c>
      <c r="K28" s="78">
        <f>MAX(K19,K18)*K27</f>
        <v>0</v>
      </c>
      <c r="L28" s="78">
        <f>MAX(L19,L18)*L27</f>
        <v>0</v>
      </c>
      <c r="M28" s="78">
        <f>MAX(M19,M18)*M27</f>
        <v>0</v>
      </c>
      <c r="N28" s="78">
        <f>SUM(C28:M28)</f>
        <v>0</v>
      </c>
    </row>
    <row r="29" spans="1:18">
      <c r="B29" t="s">
        <v>31</v>
      </c>
      <c r="C29" s="78">
        <f>0.16*(MAX(C19,C18)+C28)</f>
        <v>34.058129077661</v>
      </c>
      <c r="D29" s="78">
        <f>0.16*(MAX(D19,D18)+D28)</f>
        <v>31.600793353475</v>
      </c>
      <c r="E29" s="78">
        <f>0.16*(MAX(E19,E18)+E28)</f>
        <v>73.720071725609</v>
      </c>
      <c r="F29" s="78">
        <f>0.16*(MAX(F19,F18)+F28)</f>
        <v>64.833765416741</v>
      </c>
      <c r="G29" s="78">
        <f>0.16*(MAX(G19,G18)+G28)</f>
        <v>50.778893193531</v>
      </c>
      <c r="H29" s="78">
        <f>0.16*(MAX(H19,H18)+H28)</f>
        <v>49.509420863693</v>
      </c>
      <c r="I29" s="78">
        <f>0.16*(MAX(I19,I18)+I28)</f>
        <v>23.575914696997</v>
      </c>
      <c r="J29" s="78">
        <f>0.16*(MAX(J19,J18)+J28)</f>
        <v>8.296908441443</v>
      </c>
      <c r="K29" s="78">
        <f>0.16*(MAX(K19,K18)+K28)</f>
        <v>23.39456150702</v>
      </c>
      <c r="L29" s="78">
        <f>0.16*(MAX(L19,L18)+L28)</f>
        <v>32.099514625911</v>
      </c>
      <c r="M29" s="78">
        <f>0.16*(MAX(M19,M18)+M28)</f>
        <v>16.321787097921</v>
      </c>
      <c r="N29" s="78">
        <f>SUM(C29:M29)</f>
        <v>408.18976</v>
      </c>
    </row>
    <row r="30" spans="1:18">
      <c r="B30" t="s">
        <v>32</v>
      </c>
      <c r="C30" s="78">
        <f>0.02*(MAX(C19,C18)+C28)</f>
        <v>4.2572661347077</v>
      </c>
      <c r="D30" s="78">
        <f>0.02*(MAX(D19,D18)+D28)</f>
        <v>3.9500991691843</v>
      </c>
      <c r="E30" s="78">
        <f>0.02*(MAX(E19,E18)+E28)</f>
        <v>9.2150089657011</v>
      </c>
      <c r="F30" s="78">
        <f>0.02*(MAX(F19,F18)+F28)</f>
        <v>8.1042206770926</v>
      </c>
      <c r="G30" s="78">
        <f>0.02*(MAX(G19,G18)+G28)</f>
        <v>6.3473616491914</v>
      </c>
      <c r="H30" s="78">
        <f>0.02*(MAX(H19,H18)+H28)</f>
        <v>6.1886776079616</v>
      </c>
      <c r="I30" s="78">
        <f>0.02*(MAX(I19,I18)+I28)</f>
        <v>2.9469893371246</v>
      </c>
      <c r="J30" s="78">
        <f>0.02*(MAX(J19,J18)+J28)</f>
        <v>1.0371135551804</v>
      </c>
      <c r="K30" s="78">
        <f>0.02*(MAX(K19,K18)+K28)</f>
        <v>2.9243201883775</v>
      </c>
      <c r="L30" s="78">
        <f>0.02*(MAX(L19,L18)+L28)</f>
        <v>4.0124393282388</v>
      </c>
      <c r="M30" s="78">
        <f>0.02*(MAX(M19,M18)+M28)</f>
        <v>2.0402233872401</v>
      </c>
      <c r="N30" s="78">
        <f>SUM(C30:M30)</f>
        <v>51.02372</v>
      </c>
    </row>
    <row r="31" spans="1:18">
      <c r="B31" t="s">
        <v>115</v>
      </c>
      <c r="C31" s="78">
        <f>0.035*(MAX(C18,C19) +C28+C29+C30)</f>
        <v>8.7912545681713</v>
      </c>
      <c r="D31" s="78">
        <f>0.035*(MAX(D18,D19) +D28+D29+D30)</f>
        <v>8.1569547843656</v>
      </c>
      <c r="E31" s="78">
        <f>0.035*(MAX(E18,E19) +E28+E29+E30)</f>
        <v>19.028993514173</v>
      </c>
      <c r="F31" s="78">
        <f>0.035*(MAX(F18,F19) +F28+F29+F30)</f>
        <v>16.735215698196</v>
      </c>
      <c r="G31" s="78">
        <f>0.035*(MAX(G18,G19) +G28+G29+G30)</f>
        <v>13.10730180558</v>
      </c>
      <c r="H31" s="78">
        <f>0.035*(MAX(H18,H19) +H28+H29+H30)</f>
        <v>12.779619260441</v>
      </c>
      <c r="I31" s="78">
        <f>0.035*(MAX(I18,I19) +I28+I29+I30)</f>
        <v>6.0855329811623</v>
      </c>
      <c r="J31" s="78">
        <f>0.035*(MAX(J18,J19) +J28+J29+J30)</f>
        <v>2.1416394914475</v>
      </c>
      <c r="K31" s="78">
        <f>0.035*(MAX(K18,K19) +K28+K29+K30)</f>
        <v>6.0387211889995</v>
      </c>
      <c r="L31" s="78">
        <f>0.035*(MAX(L18,L19) +L28+L29+L30)</f>
        <v>8.2856872128132</v>
      </c>
      <c r="M31" s="78">
        <f>0.035*(MAX(M18,M19) +M28+M29+M30)</f>
        <v>4.2130612946508</v>
      </c>
      <c r="N31" s="78">
        <f>SUM(C31:M31)</f>
        <v>105.3639818</v>
      </c>
    </row>
    <row r="32" spans="1:18">
      <c r="B32" t="s">
        <v>36</v>
      </c>
      <c r="C32" s="78">
        <f>SUM(C28:C31)</f>
        <v>47.10664978054</v>
      </c>
      <c r="D32" s="78">
        <f>SUM(D28:D31)</f>
        <v>43.707847307024</v>
      </c>
      <c r="E32" s="78">
        <f>SUM(E28:E31)</f>
        <v>101.96407420548</v>
      </c>
      <c r="F32" s="78">
        <f>SUM(F28:F31)</f>
        <v>89.673201792029</v>
      </c>
      <c r="G32" s="78">
        <f>SUM(G28:G31)</f>
        <v>70.233556648303</v>
      </c>
      <c r="H32" s="78">
        <f>SUM(H28:H31)</f>
        <v>68.477717732095</v>
      </c>
      <c r="I32" s="78">
        <f>SUM(I28:I31)</f>
        <v>32.608437015283</v>
      </c>
      <c r="J32" s="78">
        <f>SUM(J28:J31)</f>
        <v>11.475661488071</v>
      </c>
      <c r="K32" s="78">
        <f>SUM(K28:K31)</f>
        <v>32.357602884397</v>
      </c>
      <c r="L32" s="78">
        <f>SUM(L28:L31)</f>
        <v>44.397641166963</v>
      </c>
      <c r="M32" s="78">
        <f>SUM(M28:M31)</f>
        <v>22.575071779812</v>
      </c>
      <c r="N32" s="78">
        <f>SUM(N28:N31)</f>
        <v>564.5774618</v>
      </c>
    </row>
    <row r="37" spans="1:18">
      <c r="B37" s="74" t="s">
        <v>122</v>
      </c>
      <c r="C37"/>
      <c r="D37"/>
      <c r="E37"/>
    </row>
    <row r="40" spans="1:18">
      <c r="B40" t="s">
        <v>116</v>
      </c>
      <c r="C40" s="78">
        <f>C13*N40</f>
        <v>13.927637817665</v>
      </c>
      <c r="D40" s="78">
        <f>D13*N40</f>
        <v>12.922741691843</v>
      </c>
      <c r="E40" s="78">
        <f>E13*N40</f>
        <v>30.146883774658</v>
      </c>
      <c r="F40" s="78">
        <f>F13*N40</f>
        <v>26.512942065044</v>
      </c>
      <c r="G40" s="78">
        <f>G13*N40</f>
        <v>20.765381197796</v>
      </c>
      <c r="H40" s="78">
        <f>H13*N40</f>
        <v>20.246246667851</v>
      </c>
      <c r="I40" s="78">
        <f>I13*N40</f>
        <v>9.641069841834</v>
      </c>
      <c r="J40" s="78">
        <f>J13*N40</f>
        <v>3.3929149635685</v>
      </c>
      <c r="K40" s="78">
        <f>K13*N40</f>
        <v>9.5669077661276</v>
      </c>
      <c r="L40" s="78">
        <f>L13*N40</f>
        <v>13.126687400036</v>
      </c>
      <c r="M40" s="78">
        <f>M13*N40</f>
        <v>6.6745868135774</v>
      </c>
      <c r="N40" s="78">
        <f>IF(N7&lt;1, R7*0.4,R7*0.4*N7)</f>
        <v>166.924</v>
      </c>
    </row>
    <row r="41" spans="1:18">
      <c r="B41"/>
    </row>
    <row r="43" spans="1:18">
      <c r="B43" t="s">
        <v>116</v>
      </c>
      <c r="C43" t="s">
        <v>49</v>
      </c>
      <c r="D43" t="s">
        <v>50</v>
      </c>
      <c r="E43" t="s">
        <v>51</v>
      </c>
      <c r="F43" t="s">
        <v>52</v>
      </c>
      <c r="G43" t="s">
        <v>53</v>
      </c>
      <c r="H43" t="s">
        <v>54</v>
      </c>
      <c r="I43" t="s">
        <v>55</v>
      </c>
      <c r="J43" t="s">
        <v>56</v>
      </c>
      <c r="K43" t="s">
        <v>57</v>
      </c>
      <c r="L43" t="s">
        <v>58</v>
      </c>
      <c r="M43" t="s">
        <v>93</v>
      </c>
      <c r="N43" t="s">
        <v>113</v>
      </c>
    </row>
    <row r="44" spans="1:18">
      <c r="B44" t="s">
        <v>117</v>
      </c>
      <c r="C44" s="78">
        <f>SUM(C15,C40,C32,(C26))</f>
        <v>269.7257443247</v>
      </c>
      <c r="D44" s="78">
        <f>SUM(D15,D40,D32,(D26))</f>
        <v>250.26470153663</v>
      </c>
      <c r="E44" s="78">
        <f>SUM(E15,E40,E32,(E26))</f>
        <v>583.83128364213</v>
      </c>
      <c r="F44" s="78">
        <f>SUM(F15,F40,F32,(F26))</f>
        <v>513.45555695464</v>
      </c>
      <c r="G44" s="78">
        <f>SUM(G15,G40,G32,(G26))</f>
        <v>402.14700964279</v>
      </c>
      <c r="H44" s="78">
        <f>SUM(H15,H40,H32,(H26))</f>
        <v>392.09333440172</v>
      </c>
      <c r="I44" s="78">
        <f>SUM(I15,I40,I32,(I26))</f>
        <v>186.71111161987</v>
      </c>
      <c r="J44" s="78">
        <f>SUM(J15,J40,J32,(J26))</f>
        <v>65.707948896992</v>
      </c>
      <c r="K44" s="78">
        <f>SUM(K15,K40,K32,(K26))</f>
        <v>185.27487229972</v>
      </c>
      <c r="L44" s="78">
        <f>SUM(L15,L40,L32,(L26))</f>
        <v>254.21435966705</v>
      </c>
      <c r="M44" s="78">
        <f>SUM(M15,M40,M32,(M26))</f>
        <v>129.26153881376</v>
      </c>
      <c r="N44" s="78">
        <f>SUM(C44:M44)</f>
        <v>3232.6874618</v>
      </c>
    </row>
    <row r="45" spans="1:18">
      <c r="B45" t="s">
        <v>45</v>
      </c>
      <c r="C45">
        <v>300.0</v>
      </c>
      <c r="D45">
        <v>325.0</v>
      </c>
      <c r="E45">
        <v>150.0</v>
      </c>
      <c r="F45">
        <v>250.0</v>
      </c>
      <c r="G45">
        <v>200.0</v>
      </c>
      <c r="H45">
        <v>200.0</v>
      </c>
      <c r="I45">
        <v>200.0</v>
      </c>
      <c r="J45">
        <v>25.0</v>
      </c>
      <c r="K45">
        <v>300.0</v>
      </c>
      <c r="L45">
        <v>500.0</v>
      </c>
      <c r="M45">
        <v>300.0</v>
      </c>
      <c r="N45"/>
    </row>
    <row r="46" spans="1:18">
      <c r="B46" t="s">
        <v>118</v>
      </c>
      <c r="C46" s="78">
        <f>SUM(C44/C45)</f>
        <v>0.89908581441567</v>
      </c>
      <c r="D46" s="78">
        <f>SUM(D44/D45)</f>
        <v>0.77004523549733</v>
      </c>
      <c r="E46" s="78">
        <f>SUM(E44/E45)</f>
        <v>3.8922085576142</v>
      </c>
      <c r="F46" s="78">
        <f>SUM(F44/F45)</f>
        <v>2.0538222278186</v>
      </c>
      <c r="G46" s="78">
        <f>SUM(G44/G45)</f>
        <v>2.010735048214</v>
      </c>
      <c r="H46" s="78">
        <f>SUM(H44/H45)</f>
        <v>1.9604666720086</v>
      </c>
      <c r="I46" s="78">
        <f>SUM(I44/I45)</f>
        <v>0.93355555809934</v>
      </c>
      <c r="J46" s="78">
        <f>SUM(J44/J45)</f>
        <v>2.6283179558797</v>
      </c>
      <c r="K46" s="78">
        <f>SUM(K44/K45)</f>
        <v>0.61758290766572</v>
      </c>
      <c r="L46" s="78">
        <f>SUM(L44/L45)</f>
        <v>0.5084287193341</v>
      </c>
      <c r="M46" s="78">
        <f>SUM(M44/M45)</f>
        <v>0.43087179604585</v>
      </c>
      <c r="N46"/>
    </row>
    <row r="47" spans="1:18">
      <c r="B47" t="s">
        <v>119</v>
      </c>
      <c r="C47" s="85">
        <f>C46*3.7</f>
        <v>3.326617513338</v>
      </c>
      <c r="D47" s="85">
        <f>D46*3.7</f>
        <v>2.8491673713401</v>
      </c>
      <c r="E47" s="85">
        <f>E46*3.7</f>
        <v>14.401171663172</v>
      </c>
      <c r="F47" s="85">
        <f>F46*3.7</f>
        <v>7.5991422429286</v>
      </c>
      <c r="G47" s="85">
        <f>G46*3.7</f>
        <v>7.4397196783917</v>
      </c>
      <c r="H47" s="85">
        <f>H46*3.7</f>
        <v>7.2537266864319</v>
      </c>
      <c r="I47" s="85">
        <f>I46*3.7</f>
        <v>3.4541555649676</v>
      </c>
      <c r="J47" s="85">
        <f>J46*3.7</f>
        <v>9.7247764367548</v>
      </c>
      <c r="K47" s="85">
        <f>K46*3.7</f>
        <v>2.2850567583632</v>
      </c>
      <c r="L47" s="85">
        <f>L46*3.7</f>
        <v>1.8811862615362</v>
      </c>
      <c r="M47" s="85">
        <f>M46*3.7</f>
        <v>1.5942256453696</v>
      </c>
      <c r="N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