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'1'!$A$1:$M$103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<sst xmlns="http://schemas.openxmlformats.org/spreadsheetml/2006/main" uniqueCount="118">
  <si>
    <t>PRO MUNDO COMEX S.A.C.</t>
  </si>
  <si>
    <t xml:space="preserve">         RUC: 20612452432</t>
  </si>
  <si>
    <t>COTIZACION N002</t>
  </si>
  <si>
    <t>NOMBRE:</t>
  </si>
  <si>
    <t>SARITA CRUZADO SANTAMARIA</t>
  </si>
  <si>
    <t>SERVICIO:</t>
  </si>
  <si>
    <t>CARGA CONSOLIDADA</t>
  </si>
  <si>
    <t>N° CAJAS:</t>
  </si>
  <si>
    <t>APELLIDO:</t>
  </si>
  <si>
    <t>FECHA:</t>
  </si>
  <si>
    <t>PESO:</t>
  </si>
  <si>
    <t>209 Kg</t>
  </si>
  <si>
    <t>DNI/RUC:</t>
  </si>
  <si>
    <t>ORIGEN:</t>
  </si>
  <si>
    <t>CHINA</t>
  </si>
  <si>
    <t>MEDIDA:</t>
  </si>
  <si>
    <t>TELEFONO:</t>
  </si>
  <si>
    <t>51 982097245</t>
  </si>
  <si>
    <t>CLIENTE:</t>
  </si>
  <si>
    <t>NUEVO</t>
  </si>
  <si>
    <t>CBM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</si>
  <si>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</si>
  <si>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</si>
  <si>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</si>
  <si>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</si>
  <si>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</si>
  <si>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</si>
  <si>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</si>
  <si>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</si>
  <si>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</si>
  <si>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</si>
  <si>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IGV</t>
  </si>
  <si>
    <t>IPM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</si>
  <si>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</si>
  <si>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</si>
  <si>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</si>
  <si>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</si>
  <si>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</si>
  <si>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</si>
  <si>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</si>
  <si>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</si>
  <si>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</si>
  <si>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SIMULACIÓN DEL PRECIO PUESTO EN PERÚ POR PIEZA</t>
  </si>
  <si>
    <t># ITEM</t>
  </si>
  <si>
    <t>NOMBRE PRODUCTO</t>
  </si>
  <si>
    <t>CANTIDAD</t>
  </si>
  <si>
    <t>COSTO UNI.</t>
  </si>
  <si>
    <t>PRECIO U.</t>
  </si>
  <si>
    <t>PRECIO UNIT. (SOLES)</t>
  </si>
  <si>
    <t>CORONA DE DISFRAZ SEMICIRCULAR</t>
  </si>
  <si>
    <t>CORONA DE DISFRAZ CIRCULAR</t>
  </si>
  <si>
    <t>TIARA DE DISFRAZ SEMICIRCULAR</t>
  </si>
  <si>
    <t>PELUCA LACIO DE DISFRAZ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</si>
  <si>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</si>
  <si>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</si>
  <si>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</si>
  <si>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los </t>
    </r>
    <r>
      <rPr>
        <rFont val="Calibri Light"/>
        <b val="true"/>
        <i val="false"/>
        <strike val="false"/>
        <color rgb="FF000000"/>
        <sz val="14"/>
        <u val="none"/>
      </rPr>
      <t xml:space="preserve">Gastos Logísticos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</si>
  <si>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</si>
  <si>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3.70</t>
    </r>
  </si>
  <si>
    <t xml:space="preserve">       RUC: 20612452432</t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</si>
  <si>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</si>
  <si>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</si>
  <si>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</si>
  <si>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</si>
  <si>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</si>
  <si>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</si>
  <si>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</si>
  <si>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</si>
  <si>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</si>
  <si>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</si>
  <si>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</si>
  <si>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</si>
  <si>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</si>
  <si>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</si>
  <si>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aduana realiza un ajuste de valor a su importación, el cliente tendrá que pagar la diferencia.</t>
  </si>
  <si>
    <t>11. El costo por metro cubico incluye: Flete – Ag. Aduana – Costos en destino.</t>
  </si>
  <si>
    <t>12.No se aceptan productos restringido.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</si>
  <si>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</si>
  <si>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</si>
  <si>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</si>
  <si>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</si>
  <si>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</si>
  <si>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</si>
  <si>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</si>
  <si>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</si>
  <si>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</si>
  <si>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</si>
  <si>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</si>
  <si>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monto facturado sera en base al valor de la mercaderia + Gastos Logisticos</t>
  </si>
  <si>
    <t>Hola SARITA CRUZADO SANTAMARIA 😁 un gusto saludarte!
        A continuación te envío la cotización final de tu importación📋📦.
        🙋‍♂️ PAGO PENDIENTE :
        ☑️Costo CBM: $445.5
        ☑️Impuestos: $129.22
        ☑️ Total: $574.72
        Pronto le aviso nuevos avances, que tengan buen día🚢
        Último día de pago: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</si>
  <si>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</si>
  <si>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</si>
  <si>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</si>
  <si>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</si>
  <si>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</si>
  <si>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</si>
  <si>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</si>
  <si>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</si>
  <si>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</si>
  <si>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</si>
  <si>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</si>
  <si>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</si>
  <si>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</si>
  <si>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</si>
  <si>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</si>
  <si>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</si>
  <si>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Tipo Cliente</t>
  </si>
  <si>
    <t>Tarifa</t>
  </si>
  <si>
    <t>Total</t>
  </si>
  <si>
    <t>AD VALOREM</t>
  </si>
  <si>
    <t>PERCEPCION</t>
  </si>
  <si>
    <t>ITEM</t>
  </si>
  <si>
    <t>COSTO TOTAL</t>
  </si>
  <si>
    <t>COSTO UNITARIO</t>
  </si>
  <si>
    <t>COSTO SOLES</t>
  </si>
  <si>
    <t>Tributos Aplicables</t>
  </si>
  <si>
    <t>ANTIDUMPING</t>
  </si>
  <si>
    <t>Costos Destinos</t>
  </si>
</sst>
</file>

<file path=xl/styles.xml><?xml version="1.0" encoding="utf-8"?>
<styleSheet xmlns="http://schemas.openxmlformats.org/spreadsheetml/2006/main" xml:space="preserve">
  <numFmts count="10">
    <numFmt numFmtId="164" formatCode="[$$-409]#,##0"/>
    <numFmt numFmtId="165" formatCode="_-[$$-540A]* #,##0.00_ ;_-[$$-540A]* \-#,##0.00\ ;_-[$$-540A]* &quot;-&quot;??_ ;_-@_ "/>
    <numFmt numFmtId="166" formatCode="_-[$S/-280A]\ * #,##0.00_-;\-[$S/-280A]\ * #,##0.00_-;_-[$S/-280A]\ * &quot;-&quot;??_-;_-@_-"/>
    <numFmt numFmtId="167" formatCode="0.0\ &quot;kg&quot;"/>
    <numFmt numFmtId="168" formatCode="0.0\ &quot;cm&quot;"/>
    <numFmt numFmtId="169" formatCode="#,##0.000\ &quot;m3&quot;"/>
    <numFmt numFmtId="170" formatCode="&quot;$&quot;#,##0_-"/>
    <numFmt numFmtId="171" formatCode="0.00&quot; Kg&quot;"/>
    <numFmt numFmtId="172" formatCode="&quot;S/.&quot; #,##0.00_-"/>
    <numFmt numFmtId="173" formatCode="_-[$$-409]* #,##0.00_ ;_-[$$-409]* \-#,##0.00\ ;_-[$$-409]* &quot;-&quot;??_ ;_-@_ "/>
  </numFmts>
  <fonts count="20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single"/>
      <sz val="11"/>
      <color rgb="FF000000"/>
      <name val="Calibri"/>
      <scheme val="minor"/>
    </font>
    <font>
      <b val="1"/>
      <i val="0"/>
      <strike val="0"/>
      <u val="none"/>
      <sz val="20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1"/>
      <i val="0"/>
      <strike val="0"/>
      <u val="none"/>
      <sz val="20"/>
      <color rgb="FFFF500B"/>
      <name val="Calibri"/>
      <scheme val="min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9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/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2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1" applyBorder="0" applyAlignment="0"/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165" fillId="2" borderId="0" applyFont="1" applyNumberFormat="1" applyFill="1" applyBorder="0" applyAlignment="1">
      <alignment horizontal="center" vertical="bottom" textRotation="0" wrapText="false" shrinkToFit="false"/>
    </xf>
    <xf xfId="0" fontId="1" numFmtId="165" fillId="2" borderId="2" applyFont="1" applyNumberFormat="1" applyFill="1" applyBorder="1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0"/>
    <xf xfId="0" fontId="2" numFmtId="0" fillId="2" borderId="4" applyFont="1" applyNumberFormat="0" applyFill="1" applyBorder="1" applyAlignment="0"/>
    <xf xfId="0" fontId="2" numFmtId="0" fillId="2" borderId="5" applyFont="1" applyNumberFormat="0" applyFill="1" applyBorder="1" applyAlignment="0"/>
    <xf xfId="0" fontId="2" numFmtId="0" fillId="0" borderId="0" applyFont="1" applyNumberFormat="0" applyFill="0" applyBorder="0" applyAlignment="0"/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5" numFmtId="0" fillId="2" borderId="4" applyFont="1" applyNumberFormat="0" applyFill="1" applyBorder="1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0"/>
    <xf xfId="0" fontId="1" numFmtId="0" fillId="2" borderId="7" applyFont="1" applyNumberFormat="0" applyFill="1" applyBorder="1" applyAlignment="1">
      <alignment horizontal="center" vertical="bottom" textRotation="0" wrapText="false" shrinkToFit="false"/>
    </xf>
    <xf xfId="0" fontId="1" numFmtId="165" fillId="2" borderId="7" applyFont="1" applyNumberFormat="1" applyFill="1" applyBorder="1" applyAlignment="1">
      <alignment horizontal="center" vertical="bottom" textRotation="0" wrapText="false" shrinkToFit="false"/>
    </xf>
    <xf xfId="0" fontId="5" numFmtId="166" fillId="2" borderId="0" applyFont="1" applyNumberFormat="1" applyFill="1" applyBorder="0" applyAlignment="1">
      <alignment horizontal="right" vertical="bottom" textRotation="0" wrapText="false" shrinkToFit="false"/>
    </xf>
    <xf xfId="0" fontId="8" numFmtId="166" fillId="2" borderId="0" applyFont="1" applyNumberFormat="1" applyFill="1" applyBorder="0" applyAlignment="1">
      <alignment horizontal="left" vertical="bottom" textRotation="0" wrapText="false" shrinkToFit="false"/>
    </xf>
    <xf xfId="0" fontId="1" numFmtId="166" fillId="2" borderId="0" applyFont="1" applyNumberFormat="1" applyFill="1" applyBorder="0" applyAlignment="0"/>
    <xf xfId="0" fontId="0" numFmtId="166" fillId="2" borderId="0" applyFont="0" applyNumberFormat="1" applyFill="1" applyBorder="0" applyAlignment="0"/>
    <xf xfId="0" fontId="1" numFmtId="0" fillId="2" borderId="0" applyFont="1" applyNumberFormat="0" applyFill="1" applyBorder="0" applyAlignment="1">
      <alignment vertical="center" textRotation="0" wrapText="false" shrinkToFit="false"/>
    </xf>
    <xf xfId="0" fontId="0" numFmtId="0" fillId="2" borderId="4" applyFont="0" applyNumberFormat="0" applyFill="1" applyBorder="1" applyAlignment="0"/>
    <xf xfId="0" fontId="3" numFmtId="0" fillId="2" borderId="8" applyFont="1" applyNumberFormat="0" applyFill="1" applyBorder="1" applyAlignment="0"/>
    <xf xfId="0" fontId="6" numFmtId="0" fillId="2" borderId="8" applyFont="1" applyNumberFormat="0" applyFill="1" applyBorder="1" applyAlignment="1">
      <alignment vertical="center" textRotation="0" wrapText="false" shrinkToFit="false"/>
    </xf>
    <xf xfId="0" fontId="9" numFmtId="0" fillId="2" borderId="0" applyFont="1" applyNumberFormat="0" applyFill="1" applyBorder="0" applyAlignment="0"/>
    <xf xfId="0" fontId="10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1" numFmtId="167" fillId="6" borderId="0" applyFont="1" applyNumberFormat="1" applyFill="1" applyBorder="0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14" fillId="2" borderId="0" applyFont="1" applyNumberFormat="1" applyFill="1" applyBorder="0" applyAlignment="1">
      <alignment horizontal="left" vertical="bottom" textRotation="0" wrapText="false" shrinkToFit="false"/>
    </xf>
    <xf xfId="0" fontId="1" numFmtId="14" fillId="2" borderId="8" applyFont="1" applyNumberFormat="1" applyFill="1" applyBorder="1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0"/>
    <xf xfId="0" fontId="0" numFmtId="0" fillId="2" borderId="8" applyFont="0" applyNumberFormat="0" applyFill="1" applyBorder="1" applyAlignment="0"/>
    <xf xfId="0" fontId="1" numFmtId="0" fillId="2" borderId="7" applyFont="1" applyNumberFormat="0" applyFill="1" applyBorder="1" applyAlignment="0"/>
    <xf xfId="0" fontId="1" numFmtId="0" fillId="2" borderId="9" applyFont="1" applyNumberFormat="0" applyFill="1" applyBorder="1" applyAlignment="0"/>
    <xf xfId="0" fontId="6" numFmtId="166" fillId="3" borderId="1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0"/>
    <xf xfId="0" fontId="1" numFmtId="0" fillId="2" borderId="0" applyFont="1" applyNumberFormat="0" applyFill="1" applyBorder="0" applyAlignment="0"/>
    <xf xfId="0" fontId="2" numFmtId="0" fillId="2" borderId="2" applyFont="1" applyNumberFormat="0" applyFill="1" applyBorder="1" applyAlignment="0"/>
    <xf xfId="0" fontId="2" numFmtId="0" fillId="2" borderId="7" applyFont="1" applyNumberFormat="0" applyFill="1" applyBorder="1" applyAlignment="0"/>
    <xf xfId="0" fontId="11" numFmtId="0" fillId="5" borderId="0" applyFont="1" applyNumberFormat="0" applyFill="1" applyBorder="0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1" applyBorder="0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13" numFmtId="0" fillId="3" borderId="10" applyFont="1" applyNumberFormat="0" applyFill="1" applyBorder="1" applyAlignment="1">
      <alignment horizontal="center" vertical="bottom" textRotation="0" wrapText="false" shrinkToFit="false"/>
    </xf>
    <xf xfId="0" fontId="13" numFmtId="0" fillId="3" borderId="6" applyFont="1" applyNumberFormat="0" applyFill="1" applyBorder="1" applyAlignment="1">
      <alignment horizontal="center" vertical="bottom" textRotation="0" wrapText="false" shrinkToFit="false"/>
    </xf>
    <xf xfId="0" fontId="13" numFmtId="0" fillId="3" borderId="11" applyFont="1" applyNumberFormat="0" applyFill="1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1" numFmtId="168" fillId="6" borderId="0" applyFont="1" applyNumberFormat="1" applyFill="1" applyBorder="0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/>
    <xf xfId="0" fontId="1" numFmtId="0" fillId="2" borderId="12" applyFont="1" applyNumberFormat="0" applyFill="1" applyBorder="1" applyAlignment="0"/>
    <xf xfId="0" fontId="15" numFmtId="0" fillId="3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2" applyFont="1" applyNumberFormat="0" applyFill="1" applyBorder="1" applyAlignment="1">
      <alignment horizontal="left" vertical="bottom" textRotation="0" wrapText="false" shrinkToFit="false"/>
    </xf>
    <xf xfId="0" fontId="15" numFmtId="0" fillId="3" borderId="0" applyFont="1" applyNumberFormat="0" applyFill="1" applyBorder="0" applyAlignment="1">
      <alignment horizontal="left" vertical="bottom" textRotation="0" wrapText="false" shrinkToFit="false"/>
    </xf>
    <xf xfId="0" fontId="16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1" numFmtId="0" fillId="2" borderId="0" applyFont="1" applyNumberFormat="0" applyFill="1" applyBorder="0" applyAlignment="1">
      <alignment vertical="center" textRotation="0" wrapText="false" shrinkToFit="false"/>
    </xf>
    <xf xfId="0" fontId="6" numFmtId="166" fillId="3" borderId="11" applyFont="1" applyNumberFormat="1" applyFill="1" applyBorder="1" applyAlignment="1">
      <alignment horizontal="center" vertical="bottom" textRotation="0" wrapText="false" shrinkToFit="false"/>
    </xf>
    <xf xfId="0" fontId="1" numFmtId="169" fillId="6" borderId="0" applyFont="1" applyNumberFormat="1" applyFill="1" applyBorder="0" applyAlignment="1">
      <alignment horizontal="center" vertical="bottom" textRotation="0" wrapText="fals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6" numFmtId="0" fillId="8" borderId="0" applyFont="1" applyNumberFormat="0" applyFill="1" applyBorder="0" applyAlignment="0"/>
    <xf xfId="0" fontId="6" numFmtId="0" fillId="8" borderId="0" applyFont="1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/>
    <xf xfId="0" fontId="0" numFmtId="170" fillId="0" borderId="0" applyFont="0" applyNumberFormat="1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0" numFmtId="171" fillId="0" borderId="0" applyFont="0" applyNumberFormat="1" applyFill="0" applyBorder="0" applyAlignment="1">
      <alignment horizontal="right" vertical="bottom" textRotation="0" wrapText="false" shrinkToFit="false"/>
    </xf>
    <xf xfId="0" fontId="5" numFmtId="0" fillId="0" borderId="0" applyFont="1" applyNumberFormat="0" applyFill="0" applyBorder="0" applyAlignment="0"/>
    <xf xfId="0" fontId="0" numFmtId="10" fillId="0" borderId="0" applyFont="0" applyNumberFormat="1" applyFill="0" applyBorder="0" applyAlignment="0"/>
    <xf xfId="0" fontId="17" numFmtId="10" fillId="0" borderId="0" applyFont="1" applyNumberFormat="1" applyFill="0" applyBorder="0" applyAlignment="0"/>
    <xf xfId="0" fontId="0" numFmtId="172" fillId="0" borderId="0" applyFont="0" applyNumberFormat="1" applyFill="0" applyBorder="0" applyAlignment="0"/>
    <xf xfId="0" fontId="5" numFmtId="170" fillId="0" borderId="0" applyFont="1" applyNumberFormat="1" applyFill="0" applyBorder="0" applyAlignment="0"/>
    <xf xfId="0" fontId="18" numFmtId="0" fillId="2" borderId="1" applyFont="1" applyNumberFormat="0" applyFill="1" applyBorder="1" applyAlignment="1">
      <alignment horizontal="center" vertical="bottom" textRotation="0" wrapText="false" shrinkToFit="false"/>
    </xf>
    <xf xfId="0" fontId="18" numFmtId="0" fillId="2" borderId="10" applyFont="1" applyNumberFormat="0" applyFill="1" applyBorder="1" applyAlignment="1">
      <alignment horizontal="center" vertical="bottom" textRotation="0" wrapText="false" shrinkToFit="false"/>
    </xf>
    <xf xfId="0" fontId="18" numFmtId="0" fillId="2" borderId="6" applyFont="1" applyNumberFormat="0" applyFill="1" applyBorder="1" applyAlignment="1">
      <alignment horizontal="center" vertical="bottom" textRotation="0" wrapText="false" shrinkToFit="false"/>
    </xf>
    <xf xfId="0" fontId="18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170" fillId="2" borderId="10" applyFont="1" applyNumberFormat="1" applyFill="1" applyBorder="1" applyAlignment="1">
      <alignment horizontal="center" vertical="bottom" textRotation="0" wrapText="false" shrinkToFit="false"/>
    </xf>
    <xf xfId="0" fontId="18" numFmtId="173" fillId="2" borderId="11" applyFont="1" applyNumberFormat="1" applyFill="1" applyBorder="1" applyAlignment="1">
      <alignment horizontal="center" vertical="bottom" textRotation="0" wrapText="false" shrinkToFit="false"/>
    </xf>
    <xf xfId="0" fontId="19" numFmtId="172" fillId="3" borderId="1" applyFont="1" applyNumberFormat="1" applyFill="1" applyBorder="1" applyAlignment="1">
      <alignment horizontal="center" vertical="bottom" textRotation="0" wrapText="false" shrinkToFit="false"/>
    </xf>
    <xf xfId="0" fontId="19" numFmtId="172" fillId="3" borderId="10" applyFont="1" applyNumberFormat="1" applyFill="1" applyBorder="1" applyAlignment="1">
      <alignment horizontal="center" vertical="bottom" textRotation="0" wrapText="false" shrinkToFit="false"/>
    </xf>
    <xf xfId="0" fontId="18" numFmtId="0" fillId="2" borderId="0" applyFont="1" applyNumberFormat="0" applyFill="1" applyBorder="0" applyAlignment="1">
      <alignment horizontal="center" vertical="bottom" textRotation="0" wrapText="false" shrinkToFit="false"/>
    </xf>
    <xf xfId="0" fontId="18" numFmtId="170" fillId="2" borderId="0" applyFont="1" applyNumberFormat="1" applyFill="1" applyBorder="0" applyAlignment="1">
      <alignment horizontal="center" vertical="bottom" textRotation="0" wrapText="false" shrinkToFit="false"/>
    </xf>
    <xf xfId="0" fontId="18" numFmtId="170" fillId="0" borderId="0" applyFont="1" applyNumberFormat="1" applyFill="0" applyBorder="0" applyAlignment="1">
      <alignment horizontal="center" vertical="bottom" textRotation="0" wrapText="false" shrinkToFit="false"/>
    </xf>
    <xf xfId="0" fontId="18" numFmtId="170" fillId="2" borderId="7" applyFont="1" applyNumberFormat="1" applyFill="1" applyBorder="1" applyAlignment="1">
      <alignment horizontal="center" vertical="bottom" textRotation="0" wrapText="false" shrinkToFit="false"/>
    </xf>
    <xf xfId="0" fontId="19" numFmtId="172" fillId="3" borderId="0" applyFont="1" applyNumberFormat="1" applyFill="1" applyBorder="0" applyAlignment="1">
      <alignment horizontal="center" vertical="bottom" textRotation="0" wrapText="false" shrinkToFit="false"/>
    </xf>
    <xf xfId="0" fontId="5" numFmtId="170" fillId="2" borderId="0" applyFont="1" applyNumberFormat="1" applyFill="1" applyBorder="0" applyAlignment="1">
      <alignment horizontal="center" vertical="bottom" textRotation="0" wrapText="false" shrinkToFit="false"/>
    </xf>
    <xf xfId="0" fontId="5" numFmtId="166" fillId="2" borderId="0" applyFont="1" applyNumberFormat="1" applyFill="1" applyBorder="0" applyAlignment="1">
      <alignment horizontal="left" vertical="bottom" textRotation="0" wrapText="false" shrinkToFit="false"/>
    </xf>
    <xf xfId="0" fontId="1" numFmtId="4" fillId="6" borderId="0" applyFont="1" applyNumberFormat="1" applyFill="1" applyBorder="0" applyAlignment="1">
      <alignment horizontal="center" vertical="bottom" textRotation="0" wrapText="false" shrinkToFit="false"/>
    </xf>
    <xf xfId="0" fontId="1" numFmtId="1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f78b0b20a5af0f63523c85db991bfe.png"/><Relationship Id="rId2" Type="http://schemas.openxmlformats.org/officeDocument/2006/relationships/image" Target="../media/01f78b0b20a5af0f63523c85db991bfe.png"/><Relationship Id="rId3" Type="http://schemas.openxmlformats.org/officeDocument/2006/relationships/image" Target="../media/8420f0b723481e6ca4d872a85aacfd7b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1</xdr:row>
      <xdr:rowOff>66675</xdr:rowOff>
    </xdr:from>
    <xdr:ext cx="1209675" cy="1190625"/>
    <xdr:pic>
      <xdr:nvPicPr>
        <xdr:cNvPr id="1" name="Imagen 2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514350</xdr:colOff>
      <xdr:row>48</xdr:row>
      <xdr:rowOff>9525</xdr:rowOff>
    </xdr:from>
    <xdr:ext cx="1209675" cy="1190625"/>
    <xdr:pic>
      <xdr:nvPicPr>
        <xdr:cNvPr id="2" name="Imagen 2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2</xdr:col>
      <xdr:colOff>695325</xdr:colOff>
      <xdr:row>84</xdr:row>
      <xdr:rowOff>104775</xdr:rowOff>
    </xdr:from>
    <xdr:to>
      <xdr:col>8</xdr:col>
      <xdr:colOff>504825</xdr:colOff>
      <xdr:row>102</xdr:row>
      <xdr:rowOff>171450</xdr:rowOff>
    </xdr:to>
    <xdr:pic>
      <xdr:nvPicPr>
        <xdr:cNvPr id="3" name="Imagen 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405765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100"/>
  <sheetViews>
    <sheetView tabSelected="0" workbookViewId="0" zoomScale="85" zoomScaleNormal="85" showGridLines="false" showRowColHeaders="1" topLeftCell="A40">
      <selection activeCell="C8" sqref="C8"/>
    </sheetView>
  </sheetViews>
  <sheetFormatPr defaultRowHeight="14.4" defaultColWidth="10.77734375" outlineLevelRow="0" outlineLevelCol="0"/>
  <cols>
    <col min="1" max="1" width="7.109375" customWidth="true" style="1"/>
    <col min="2" max="2" width="11.77734375" customWidth="true" style="1"/>
    <col min="3" max="3" width="21.44140625" customWidth="true" style="1"/>
    <col min="4" max="4" width="0.88671875" customWidth="true" style="1"/>
    <col min="5" max="5" width="12.109375" customWidth="true" style="1"/>
    <col min="6" max="6" width="10.77734375" style="1"/>
    <col min="7" max="7" width="15.88671875" customWidth="true" style="1"/>
    <col min="8" max="8" width="0.88671875" customWidth="true" style="1"/>
    <col min="9" max="9" width="11.711" bestFit="true" customWidth="true" style="1"/>
    <col min="10" max="10" width="10.6640625" customWidth="true" style="1"/>
    <col min="11" max="11" width="10.77734375" style="1"/>
    <col min="12" max="12" width="8.77734375" customWidth="true" style="1"/>
    <col min="13" max="13" width="10.77734375" style="1"/>
  </cols>
  <sheetData>
    <row r="1" spans="1:14" customHeight="1" ht="18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</row>
    <row r="2" spans="1:14" customHeight="1" ht="18">
      <c r="B2" s="41"/>
      <c r="C2" s="41"/>
      <c r="E2" s="46"/>
      <c r="F2" s="46"/>
      <c r="G2" s="46"/>
      <c r="H2" s="46"/>
      <c r="I2" s="46"/>
      <c r="J2" s="46"/>
      <c r="K2" s="46"/>
      <c r="L2" s="46"/>
    </row>
    <row r="3" spans="1:14" customHeight="1" ht="25.8">
      <c r="B3" s="41"/>
      <c r="C3" s="41"/>
      <c r="E3" s="57" t="s">
        <v>0</v>
      </c>
      <c r="F3" s="57"/>
      <c r="G3" s="57"/>
      <c r="H3" s="57"/>
      <c r="I3" s="57"/>
      <c r="J3" s="57"/>
    </row>
    <row r="4" spans="1:14" customHeight="1" ht="25.8">
      <c r="B4" s="41"/>
      <c r="C4" s="41"/>
      <c r="E4" s="58" t="s">
        <v>1</v>
      </c>
      <c r="F4" s="58"/>
      <c r="G4" s="58"/>
      <c r="H4" s="58"/>
      <c r="I4" s="58"/>
      <c r="J4" s="58"/>
      <c r="K4" s="11"/>
    </row>
    <row r="5" spans="1:14">
      <c r="B5" s="41"/>
      <c r="C5" s="41"/>
      <c r="D5" s="39"/>
    </row>
    <row r="6" spans="1:14">
      <c r="B6" s="41"/>
      <c r="C6" s="41"/>
      <c r="D6" s="24"/>
      <c r="F6" s="24"/>
      <c r="G6" s="24"/>
      <c r="H6" s="24"/>
    </row>
    <row r="7" spans="1:14">
      <c r="A7" s="41"/>
      <c r="B7" s="41"/>
      <c r="C7" s="41"/>
      <c r="E7" s="43" t="s">
        <v>2</v>
      </c>
      <c r="F7" s="43"/>
      <c r="G7" s="43"/>
      <c r="I7" s="41"/>
      <c r="J7" s="41"/>
      <c r="K7" s="41"/>
      <c r="L7" s="41"/>
    </row>
    <row r="8" spans="1:14">
      <c r="B8" s="6" t="s">
        <v>3</v>
      </c>
      <c r="C8" s="108" t="s">
        <v>4</v>
      </c>
      <c r="D8" s="37"/>
      <c r="E8" s="21" t="s">
        <v>5</v>
      </c>
      <c r="F8" s="48" t="s">
        <v>6</v>
      </c>
      <c r="G8" s="49"/>
      <c r="H8" s="36"/>
      <c r="I8" s="1" t="s">
        <v>7</v>
      </c>
      <c r="J8" s="65">
        <f>+'2'!F7</f>
        <v>0</v>
      </c>
      <c r="K8" s="65"/>
      <c r="L8" s="65"/>
    </row>
    <row r="9" spans="1:14">
      <c r="B9" s="6" t="s">
        <v>8</v>
      </c>
      <c r="C9" s="15"/>
      <c r="D9" s="37"/>
      <c r="E9" s="22" t="s">
        <v>9</v>
      </c>
      <c r="F9" s="44">
        <f>+TODAY()</f>
        <v>45943</v>
      </c>
      <c r="G9" s="45"/>
      <c r="H9" s="36"/>
      <c r="I9" s="1" t="s">
        <v>10</v>
      </c>
      <c r="J9" s="107" t="s">
        <v>11</v>
      </c>
      <c r="K9" s="42"/>
      <c r="L9" s="42"/>
    </row>
    <row r="10" spans="1:14">
      <c r="B10" s="6" t="s">
        <v>12</v>
      </c>
      <c r="C10" s="15">
        <v>44361377</v>
      </c>
      <c r="D10" s="37"/>
      <c r="E10" s="26" t="s">
        <v>13</v>
      </c>
      <c r="F10" s="46" t="s">
        <v>14</v>
      </c>
      <c r="G10" s="47"/>
      <c r="H10" s="36"/>
      <c r="I10" s="1" t="s">
        <v>15</v>
      </c>
      <c r="J10" s="66"/>
      <c r="K10" s="107"/>
      <c r="L10" s="66"/>
    </row>
    <row r="11" spans="1:14">
      <c r="B11" s="6" t="s">
        <v>16</v>
      </c>
      <c r="C11" s="16" t="s">
        <v>17</v>
      </c>
      <c r="D11" s="38"/>
      <c r="E11" s="23" t="s">
        <v>18</v>
      </c>
      <c r="F11" s="51" t="s">
        <v>19</v>
      </c>
      <c r="G11" s="68"/>
      <c r="H11" s="36"/>
      <c r="I11" s="1" t="s">
        <v>20</v>
      </c>
      <c r="J11" s="106">
        <f>'2'!G7</f>
        <v>1.22</v>
      </c>
      <c r="K11" s="77"/>
      <c r="L11" s="77"/>
    </row>
    <row r="12" spans="1:14"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</row>
    <row r="13" spans="1:14">
      <c r="B13" s="69" t="s">
        <v>21</v>
      </c>
      <c r="C13" s="69"/>
      <c r="D13" s="69"/>
      <c r="E13" s="69"/>
      <c r="F13" s="69"/>
      <c r="G13" s="69"/>
      <c r="H13" s="69"/>
      <c r="I13" s="69"/>
      <c r="J13" s="69"/>
      <c r="K13" s="8" t="s">
        <v>22</v>
      </c>
      <c r="L13" s="8" t="s">
        <v>23</v>
      </c>
    </row>
    <row r="14" spans="1:14">
      <c r="B14" s="70" t="s">
        <v>24</v>
      </c>
      <c r="C14" s="70"/>
      <c r="D14" s="70"/>
      <c r="E14" s="70"/>
      <c r="F14" s="70"/>
      <c r="G14" s="70"/>
      <c r="H14" s="70"/>
      <c r="I14" s="70"/>
      <c r="J14" s="70"/>
      <c r="K14" s="13">
        <f>'2'!F11</f>
        <v>516.39</v>
      </c>
      <c r="L14" s="7" t="s">
        <v>25</v>
      </c>
    </row>
    <row r="15" spans="1:14">
      <c r="B15" s="71" t="s">
        <v>26</v>
      </c>
      <c r="C15" s="71"/>
      <c r="D15" s="71"/>
      <c r="E15" s="71"/>
      <c r="F15" s="71"/>
      <c r="G15" s="71"/>
      <c r="H15" s="71"/>
      <c r="I15" s="71"/>
      <c r="J15" s="71"/>
      <c r="K15" s="14">
        <f>'2'!F14 + '2'!F17</f>
        <v>67.54183357252</v>
      </c>
      <c r="L15" s="10" t="s">
        <v>25</v>
      </c>
    </row>
    <row r="16" spans="1:14">
      <c r="B16" s="54" t="s">
        <v>27</v>
      </c>
      <c r="C16" s="54"/>
      <c r="D16" s="54"/>
      <c r="E16" s="54"/>
      <c r="F16" s="54"/>
      <c r="G16" s="54"/>
      <c r="H16" s="54"/>
      <c r="I16" s="54"/>
      <c r="J16" s="54"/>
      <c r="K16" s="13">
        <f>SUM(K14:K15)</f>
        <v>583.93183357252</v>
      </c>
      <c r="L16" s="7" t="s">
        <v>25</v>
      </c>
    </row>
    <row r="17" spans="1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4">
      <c r="B19" s="72" t="s">
        <v>28</v>
      </c>
      <c r="C19" s="72"/>
      <c r="D19" s="72"/>
      <c r="E19" s="72"/>
      <c r="F19" s="72"/>
      <c r="G19" s="17"/>
      <c r="H19" s="17"/>
      <c r="I19" s="17"/>
      <c r="J19" s="8" t="s">
        <v>29</v>
      </c>
      <c r="K19" s="8" t="s">
        <v>22</v>
      </c>
      <c r="L19" s="8" t="s">
        <v>23</v>
      </c>
    </row>
    <row r="20" spans="1:14">
      <c r="B20" s="52" t="s">
        <v>30</v>
      </c>
      <c r="C20" s="52"/>
      <c r="D20" s="52"/>
      <c r="E20" s="52"/>
      <c r="F20" s="52"/>
      <c r="G20" s="52"/>
      <c r="H20" s="52"/>
      <c r="I20" s="52"/>
      <c r="J20" s="19">
        <f>MAX('2'!C27:E27)</f>
        <v>0</v>
      </c>
      <c r="K20" s="13">
        <f>'2'!F28</f>
        <v>0</v>
      </c>
      <c r="L20" s="7" t="s">
        <v>25</v>
      </c>
      <c r="N20" t="s">
        <v>89</v>
      </c>
    </row>
    <row r="21" spans="1:14">
      <c r="B21" s="52" t="s">
        <v>31</v>
      </c>
      <c r="C21" s="52"/>
      <c r="D21" s="52"/>
      <c r="E21" s="52"/>
      <c r="F21" s="52"/>
      <c r="G21" s="52"/>
      <c r="H21" s="52"/>
      <c r="I21" s="52"/>
      <c r="J21" s="19">
        <v>0.16</v>
      </c>
      <c r="K21" s="13">
        <f>'2'!F29</f>
        <v>93.429093371603</v>
      </c>
      <c r="L21" s="7" t="s">
        <v>25</v>
      </c>
    </row>
    <row r="22" spans="1:14">
      <c r="B22" s="51" t="s">
        <v>32</v>
      </c>
      <c r="C22" s="51"/>
      <c r="D22" s="51"/>
      <c r="E22" s="51"/>
      <c r="F22" s="51"/>
      <c r="G22" s="51"/>
      <c r="H22" s="51"/>
      <c r="I22" s="51"/>
      <c r="J22" s="19">
        <v>0.02</v>
      </c>
      <c r="K22" s="13">
        <f>'2'!F30</f>
        <v>11.67863667145</v>
      </c>
      <c r="L22" s="7" t="s">
        <v>25</v>
      </c>
    </row>
    <row r="23" spans="1:14">
      <c r="B23" s="54" t="s">
        <v>33</v>
      </c>
      <c r="C23" s="54"/>
      <c r="D23" s="54"/>
      <c r="E23" s="54"/>
      <c r="F23" s="54"/>
      <c r="G23" s="54"/>
      <c r="H23" s="54"/>
      <c r="I23" s="54"/>
      <c r="J23" s="29"/>
      <c r="K23" s="30">
        <f>SUM(K20:K22)</f>
        <v>105.10773004305</v>
      </c>
      <c r="L23" s="29" t="s">
        <v>25</v>
      </c>
    </row>
    <row r="24" spans="1:14">
      <c r="B24" s="52"/>
      <c r="C24" s="52"/>
      <c r="D24" s="52"/>
      <c r="E24" s="52"/>
      <c r="F24" s="52"/>
      <c r="G24" s="52"/>
      <c r="H24" s="52"/>
      <c r="I24" s="52"/>
      <c r="J24" s="2"/>
      <c r="K24" s="9"/>
      <c r="L24" s="7"/>
    </row>
    <row r="25" spans="1:14">
      <c r="B25" s="51" t="s">
        <v>34</v>
      </c>
      <c r="C25" s="51"/>
      <c r="D25" s="51"/>
      <c r="E25" s="51"/>
      <c r="F25" s="51"/>
      <c r="G25" s="51"/>
      <c r="H25" s="51"/>
      <c r="I25" s="51"/>
      <c r="J25" s="20" t="s">
        <v>35</v>
      </c>
      <c r="K25" s="14">
        <f>'2'!F31</f>
        <v>24.116384726545</v>
      </c>
      <c r="L25" s="10" t="s">
        <v>25</v>
      </c>
    </row>
    <row r="26" spans="1:14">
      <c r="B26" s="54" t="s">
        <v>36</v>
      </c>
      <c r="C26" s="54"/>
      <c r="D26" s="54"/>
      <c r="E26" s="54"/>
      <c r="F26" s="54"/>
      <c r="G26" s="54"/>
      <c r="H26" s="54"/>
      <c r="I26" s="54"/>
      <c r="K26" s="13">
        <f>K23+K25</f>
        <v>129.2241147696</v>
      </c>
      <c r="L26" s="7" t="s">
        <v>25</v>
      </c>
    </row>
    <row r="27" spans="1:14">
      <c r="B27" s="46"/>
      <c r="C27" s="46"/>
      <c r="D27" s="46"/>
      <c r="E27" s="46"/>
      <c r="F27" s="46"/>
      <c r="G27" s="46"/>
      <c r="H27" s="46"/>
      <c r="I27" s="46"/>
    </row>
    <row r="28" spans="1:14" customHeight="1" ht="15.6">
      <c r="B28" s="55" t="s">
        <v>37</v>
      </c>
      <c r="C28" s="55"/>
      <c r="D28" s="55"/>
      <c r="E28" s="55"/>
      <c r="F28" s="55"/>
      <c r="G28" s="55"/>
      <c r="H28" s="55"/>
      <c r="I28" s="55"/>
      <c r="J28" s="55"/>
      <c r="K28" s="27" t="s">
        <v>22</v>
      </c>
      <c r="L28" s="27" t="s">
        <v>23</v>
      </c>
    </row>
    <row r="29" spans="1:14">
      <c r="B29" s="52" t="s">
        <v>38</v>
      </c>
      <c r="C29" s="52"/>
      <c r="D29" s="52"/>
      <c r="E29" s="52"/>
      <c r="F29" s="52"/>
      <c r="G29" s="52"/>
      <c r="H29" s="52"/>
      <c r="I29" s="52"/>
      <c r="J29" s="52"/>
      <c r="K29" s="13">
        <f>K14</f>
        <v>516.39</v>
      </c>
      <c r="L29" s="7" t="s">
        <v>25</v>
      </c>
    </row>
    <row r="30" spans="1:14">
      <c r="B30" s="52" t="s">
        <v>39</v>
      </c>
      <c r="C30" s="52"/>
      <c r="D30" s="52"/>
      <c r="E30" s="52"/>
      <c r="F30" s="52"/>
      <c r="G30" s="52"/>
      <c r="H30" s="52"/>
      <c r="I30" s="52"/>
      <c r="J30" s="52"/>
      <c r="K30" s="13">
        <f>IF(J11&lt;1, '2'!K7, '2'!K7*J11)</f>
        <v>457.5</v>
      </c>
      <c r="L30" s="7" t="s">
        <v>25</v>
      </c>
    </row>
    <row r="31" spans="1:14">
      <c r="B31" s="51" t="s">
        <v>40</v>
      </c>
      <c r="C31" s="51"/>
      <c r="D31" s="51"/>
      <c r="E31" s="51"/>
      <c r="F31" s="51"/>
      <c r="G31" s="51"/>
      <c r="H31" s="51"/>
      <c r="I31" s="51"/>
      <c r="J31" s="51"/>
      <c r="K31" s="14">
        <f>K26</f>
        <v>129.2241147696</v>
      </c>
      <c r="L31" s="10" t="s">
        <v>25</v>
      </c>
    </row>
    <row r="32" spans="1:14">
      <c r="B32" s="54" t="s">
        <v>41</v>
      </c>
      <c r="C32" s="54"/>
      <c r="D32" s="54"/>
      <c r="E32" s="54"/>
      <c r="F32" s="54"/>
      <c r="G32" s="54"/>
      <c r="H32" s="54"/>
      <c r="I32" s="54"/>
      <c r="J32" s="54"/>
      <c r="K32" s="13">
        <f>SUM(K29:K31)</f>
        <v>1103.1141147696</v>
      </c>
      <c r="L32" s="7" t="s">
        <v>25</v>
      </c>
    </row>
    <row r="33" spans="1:14"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</row>
    <row r="34" spans="1:14">
      <c r="B34" s="62" t="s">
        <v>42</v>
      </c>
      <c r="C34" s="63"/>
      <c r="D34" s="63"/>
      <c r="E34" s="63"/>
      <c r="F34" s="63"/>
      <c r="G34" s="63"/>
      <c r="H34" s="63"/>
      <c r="I34" s="63"/>
      <c r="J34" s="63"/>
      <c r="K34" s="63"/>
      <c r="L34" s="64"/>
    </row>
    <row r="35" spans="1:14">
      <c r="B35" s="18" t="s">
        <v>43</v>
      </c>
      <c r="C35" s="59" t="s">
        <v>44</v>
      </c>
      <c r="D35" s="60"/>
      <c r="E35" s="61"/>
      <c r="F35" s="4" t="s">
        <v>45</v>
      </c>
      <c r="G35" s="59" t="s">
        <v>46</v>
      </c>
      <c r="H35" s="61"/>
      <c r="I35" s="3" t="s">
        <v>47</v>
      </c>
      <c r="J35" s="25" t="s">
        <v>36</v>
      </c>
      <c r="K35" s="50" t="s">
        <v>48</v>
      </c>
      <c r="L35" s="50"/>
    </row>
    <row r="36" spans="1:14">
      <c r="A36" s="1"/>
      <c r="B36" s="91">
        <v>1</v>
      </c>
      <c r="C36" s="92" t="s">
        <v>49</v>
      </c>
      <c r="D36" s="93"/>
      <c r="E36" s="94"/>
      <c r="F36" s="91">
        <f>'2'!C10</f>
        <v>500</v>
      </c>
      <c r="G36" s="95">
        <f>'2'!C8</f>
        <v>1.714284</v>
      </c>
      <c r="H36" s="96"/>
      <c r="I36" s="95">
        <f>'2'!C46</f>
        <v>2.4593969438785</v>
      </c>
      <c r="J36" s="95">
        <f>'2'!C44</f>
        <v>1229.6984719392</v>
      </c>
      <c r="K36" s="97">
        <f>'2'!C47</f>
        <v>9.0997686923504</v>
      </c>
      <c r="L36" s="50"/>
    </row>
    <row r="37" spans="1:14">
      <c r="A37" s="1"/>
      <c r="B37" s="91">
        <v>2</v>
      </c>
      <c r="C37" s="92" t="s">
        <v>50</v>
      </c>
      <c r="D37" s="93"/>
      <c r="E37" s="94"/>
      <c r="F37" s="91">
        <f>'2'!D10</f>
        <v>200</v>
      </c>
      <c r="G37" s="95">
        <f>'2'!D8</f>
        <v>2.142856</v>
      </c>
      <c r="H37" s="96"/>
      <c r="I37" s="95">
        <f>'2'!D46</f>
        <v>3.0742476144977</v>
      </c>
      <c r="J37" s="95">
        <f>'2'!D44</f>
        <v>614.84952289955</v>
      </c>
      <c r="K37" s="97">
        <f>'2'!D47</f>
        <v>11.374716173642</v>
      </c>
      <c r="L37" s="50"/>
    </row>
    <row r="38" spans="1:14">
      <c r="A38" s="1"/>
      <c r="B38" s="91">
        <v>3</v>
      </c>
      <c r="C38" s="92" t="s">
        <v>51</v>
      </c>
      <c r="D38" s="93"/>
      <c r="E38" s="94"/>
      <c r="F38" s="91">
        <f>'2'!E10</f>
        <v>1440</v>
      </c>
      <c r="G38" s="95">
        <f>'2'!E8</f>
        <v>0.471428</v>
      </c>
      <c r="H38" s="96"/>
      <c r="I38" s="95">
        <f>'2'!E46</f>
        <v>0.67633401610162</v>
      </c>
      <c r="J38" s="95">
        <f>'2'!E44</f>
        <v>973.92098318633</v>
      </c>
      <c r="K38" s="98">
        <f>'2'!E47</f>
        <v>2.502435859576</v>
      </c>
      <c r="L38" s="76"/>
    </row>
    <row r="39" spans="1:14" customHeight="1" ht="15.6">
      <c r="A39"/>
      <c r="B39" s="99">
        <v>4</v>
      </c>
      <c r="C39" s="99" t="s">
        <v>52</v>
      </c>
      <c r="D39" s="99"/>
      <c r="E39" s="99"/>
      <c r="F39" s="99">
        <f>'2'!F10</f>
        <v>600</v>
      </c>
      <c r="G39" s="100">
        <f>'2'!F8</f>
        <v>0.86065</v>
      </c>
      <c r="H39" s="99"/>
      <c r="I39" s="101">
        <f>'2'!F46</f>
        <v>1.2347312229181</v>
      </c>
      <c r="J39" s="102">
        <f>'2'!F44</f>
        <v>740.83873375089</v>
      </c>
      <c r="K39" s="103">
        <f>'2'!F47</f>
        <v>4.5685055247971</v>
      </c>
      <c r="L39" s="32"/>
    </row>
    <row r="40" spans="1:14" customHeight="1" ht="15.6">
      <c r="B40" s="12" t="s">
        <v>36</v>
      </c>
      <c r="C40" s="2"/>
      <c r="D40" s="2"/>
      <c r="E40" s="2"/>
      <c r="F40" s="12">
        <f>SUM(F36:F39)</f>
        <v>2740</v>
      </c>
      <c r="G40" s="2"/>
      <c r="H40" s="2"/>
      <c r="I40"/>
      <c r="J40" s="104">
        <f>SUM(J36:J39)</f>
        <v>3559.307711776</v>
      </c>
      <c r="K40" s="31"/>
      <c r="L40" s="105"/>
    </row>
    <row r="41" spans="1:14">
      <c r="B41" s="5"/>
      <c r="C41" s="5"/>
      <c r="D41" s="5"/>
      <c r="E41" s="5"/>
      <c r="F41" s="5"/>
      <c r="G41" s="5"/>
      <c r="H41" s="5"/>
      <c r="I41" s="5"/>
      <c r="J41" s="5"/>
      <c r="K41" s="33"/>
      <c r="L41" s="34"/>
    </row>
    <row r="42" spans="1:14" customHeight="1" ht="18">
      <c r="B42" s="28" t="s">
        <v>53</v>
      </c>
      <c r="C42" s="5"/>
      <c r="D42" s="5"/>
      <c r="E42" s="5"/>
      <c r="F42" s="5"/>
      <c r="G42" s="5"/>
      <c r="H42" s="5"/>
      <c r="I42" s="5"/>
      <c r="J42" s="5"/>
      <c r="K42" s="5"/>
    </row>
    <row r="43" spans="1:14" customHeight="1" ht="18">
      <c r="B43" s="67" t="s">
        <v>54</v>
      </c>
      <c r="C43" s="67"/>
      <c r="D43" s="67"/>
      <c r="E43" s="67"/>
      <c r="F43" s="67"/>
      <c r="G43" s="67"/>
      <c r="H43" s="67"/>
      <c r="I43" s="67"/>
      <c r="J43" s="67"/>
      <c r="K43" s="67"/>
      <c r="L43" s="67"/>
    </row>
    <row r="44" spans="1:14" customHeight="1" ht="18">
      <c r="B44" s="67" t="s">
        <v>55</v>
      </c>
      <c r="C44" s="67"/>
      <c r="D44" s="67"/>
      <c r="E44" s="67"/>
      <c r="F44" s="67"/>
      <c r="G44" s="67"/>
      <c r="H44" s="67"/>
      <c r="I44" s="67"/>
      <c r="J44" s="67"/>
      <c r="K44" s="67"/>
      <c r="L44" s="67"/>
    </row>
    <row r="45" spans="1:14" customHeight="1" ht="18">
      <c r="B45" s="67" t="s">
        <v>56</v>
      </c>
      <c r="C45" s="67"/>
      <c r="D45" s="67"/>
      <c r="E45" s="67"/>
      <c r="F45" s="67"/>
      <c r="G45" s="67"/>
      <c r="H45" s="67"/>
      <c r="I45" s="67"/>
      <c r="J45" s="67"/>
      <c r="K45" s="67"/>
      <c r="L45" s="67"/>
    </row>
    <row r="46" spans="1:14" customHeight="1" ht="18">
      <c r="B46" s="67" t="s">
        <v>57</v>
      </c>
      <c r="C46" s="67"/>
      <c r="D46" s="67"/>
      <c r="E46" s="67"/>
      <c r="F46" s="67"/>
      <c r="G46" s="67"/>
      <c r="H46" s="67"/>
      <c r="I46" s="67"/>
      <c r="J46" s="67"/>
      <c r="K46" s="67"/>
      <c r="L46" s="67"/>
    </row>
    <row r="47" spans="1:14" customHeight="1" ht="18">
      <c r="B47" s="67" t="s">
        <v>58</v>
      </c>
      <c r="C47" s="67"/>
      <c r="D47" s="67"/>
      <c r="E47" s="67"/>
      <c r="F47" s="67"/>
      <c r="G47" s="67"/>
      <c r="H47" s="67"/>
      <c r="I47" s="67"/>
      <c r="J47" s="67"/>
      <c r="K47" s="67"/>
      <c r="L47" s="67"/>
    </row>
    <row r="48" spans="1:14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14" customHeight="1" ht="9">
      <c r="B49" s="41"/>
      <c r="C49" s="41"/>
      <c r="E49" s="41"/>
      <c r="F49" s="41"/>
      <c r="G49" s="41"/>
      <c r="H49" s="41"/>
      <c r="I49" s="41"/>
      <c r="J49" s="41"/>
      <c r="K49" s="41"/>
      <c r="L49" s="41"/>
      <c r="M49" s="41"/>
    </row>
    <row r="50" spans="1:14" customHeight="1" ht="31.8">
      <c r="B50" s="41"/>
      <c r="C50" s="41"/>
      <c r="D50" s="40" t="s">
        <v>0</v>
      </c>
      <c r="E50" s="40"/>
      <c r="F50" s="40"/>
      <c r="G50" s="40"/>
      <c r="H50" s="40"/>
      <c r="I50" s="40"/>
      <c r="J50" s="40"/>
      <c r="K50" s="40"/>
      <c r="L50" s="40"/>
      <c r="M50" s="40"/>
    </row>
    <row r="51" spans="1:14" customHeight="1" ht="21">
      <c r="B51" s="41"/>
      <c r="C51" s="41"/>
      <c r="D51" s="56" t="s">
        <v>59</v>
      </c>
      <c r="E51" s="56"/>
      <c r="F51" s="56"/>
      <c r="G51" s="56"/>
      <c r="H51" s="56"/>
      <c r="I51" s="56"/>
    </row>
    <row r="52" spans="1:14">
      <c r="B52" s="41"/>
      <c r="C52" s="41"/>
    </row>
    <row r="53" spans="1:14">
      <c r="B53" s="41"/>
      <c r="C53" s="41"/>
    </row>
    <row r="54" spans="1:14" customHeight="1" ht="21">
      <c r="B54" s="73" t="s">
        <v>60</v>
      </c>
      <c r="C54" s="73"/>
      <c r="D54" s="73"/>
      <c r="E54" s="73"/>
      <c r="F54" s="73"/>
      <c r="G54" s="73"/>
      <c r="H54" s="73"/>
      <c r="I54" s="73"/>
      <c r="J54" s="73"/>
      <c r="K54" s="73"/>
      <c r="L54" s="73"/>
    </row>
    <row r="56" spans="1:14">
      <c r="B56" s="74" t="s">
        <v>61</v>
      </c>
      <c r="C56" s="74"/>
      <c r="D56" s="74"/>
      <c r="E56" s="74"/>
      <c r="F56" s="74"/>
      <c r="G56" s="74"/>
      <c r="H56" s="74"/>
      <c r="I56" s="74"/>
      <c r="J56" s="74"/>
      <c r="K56" s="74"/>
      <c r="L56" s="74"/>
    </row>
    <row r="57" spans="1:14">
      <c r="B57" s="74" t="s">
        <v>62</v>
      </c>
      <c r="C57" s="74"/>
      <c r="D57" s="74"/>
      <c r="E57" s="74"/>
      <c r="F57" s="74"/>
      <c r="G57" s="74"/>
      <c r="H57" s="74"/>
      <c r="I57" s="74"/>
      <c r="J57" s="74"/>
      <c r="K57" s="74"/>
      <c r="L57" s="74"/>
    </row>
    <row r="58" spans="1:14">
      <c r="B58" s="52" t="s">
        <v>63</v>
      </c>
      <c r="C58" s="52"/>
      <c r="D58" s="52"/>
      <c r="E58" s="52"/>
      <c r="F58" s="52"/>
      <c r="G58" s="52"/>
      <c r="H58" s="52"/>
      <c r="I58" s="52"/>
      <c r="J58" s="52"/>
      <c r="K58" s="52"/>
      <c r="L58" s="52"/>
    </row>
    <row r="59" spans="1:14">
      <c r="B59" s="74" t="s">
        <v>64</v>
      </c>
      <c r="C59" s="74"/>
      <c r="D59" s="74"/>
      <c r="E59" s="74"/>
      <c r="F59" s="74"/>
      <c r="G59" s="74"/>
      <c r="H59" s="74"/>
      <c r="I59" s="74"/>
      <c r="J59" s="74"/>
      <c r="K59" s="74"/>
      <c r="L59" s="74"/>
    </row>
    <row r="60" spans="1:14">
      <c r="B60" s="74" t="s">
        <v>65</v>
      </c>
      <c r="C60" s="74"/>
      <c r="D60" s="74"/>
      <c r="E60" s="74"/>
      <c r="F60" s="74"/>
      <c r="G60" s="74"/>
      <c r="H60" s="74"/>
      <c r="I60" s="74"/>
      <c r="J60" s="74"/>
      <c r="K60" s="74"/>
      <c r="L60" s="74"/>
    </row>
    <row r="61" spans="1:14">
      <c r="B61" s="52" t="s">
        <v>66</v>
      </c>
      <c r="C61" s="52"/>
      <c r="D61" s="52"/>
      <c r="E61" s="52"/>
      <c r="F61" s="52"/>
      <c r="G61" s="52"/>
      <c r="H61" s="52"/>
      <c r="I61" s="52"/>
      <c r="J61" s="52"/>
      <c r="K61" s="52"/>
      <c r="L61" s="52"/>
    </row>
    <row r="62" spans="1:14">
      <c r="B62" s="74" t="s">
        <v>67</v>
      </c>
      <c r="C62" s="74"/>
      <c r="D62" s="74"/>
      <c r="E62" s="74"/>
      <c r="F62" s="74"/>
      <c r="G62" s="74"/>
      <c r="H62" s="74"/>
      <c r="I62" s="74"/>
      <c r="J62" s="74"/>
      <c r="K62" s="74"/>
      <c r="L62" s="74"/>
    </row>
    <row r="63" spans="1:14">
      <c r="B63" s="74" t="s">
        <v>68</v>
      </c>
      <c r="C63" s="74"/>
      <c r="D63" s="74"/>
      <c r="E63" s="74"/>
      <c r="F63" s="74"/>
      <c r="G63" s="74"/>
      <c r="H63" s="74"/>
      <c r="I63" s="74"/>
      <c r="J63" s="74"/>
      <c r="K63" s="74"/>
      <c r="L63" s="74"/>
    </row>
    <row r="64" spans="1:14">
      <c r="B64" s="74" t="s">
        <v>69</v>
      </c>
      <c r="C64" s="74"/>
      <c r="D64" s="74"/>
      <c r="E64" s="74"/>
      <c r="F64" s="74"/>
      <c r="G64" s="74"/>
      <c r="H64" s="74"/>
      <c r="I64" s="74"/>
      <c r="J64" s="74"/>
      <c r="K64" s="74"/>
      <c r="L64" s="74"/>
    </row>
    <row r="65" spans="1:14">
      <c r="B65" s="74" t="s">
        <v>70</v>
      </c>
      <c r="C65" s="74"/>
      <c r="D65" s="74"/>
      <c r="E65" s="74"/>
      <c r="F65" s="74"/>
      <c r="G65" s="74"/>
      <c r="H65" s="74"/>
      <c r="I65" s="74"/>
      <c r="J65" s="74"/>
      <c r="K65" s="74"/>
      <c r="L65" s="74"/>
    </row>
    <row r="66" spans="1:14">
      <c r="B66" s="74" t="s">
        <v>71</v>
      </c>
      <c r="C66" s="74"/>
      <c r="D66" s="74"/>
      <c r="E66" s="74"/>
      <c r="F66" s="74"/>
      <c r="G66" s="74"/>
      <c r="H66" s="74"/>
      <c r="I66" s="74"/>
      <c r="J66" s="74"/>
      <c r="K66" s="74"/>
      <c r="L66" s="74"/>
    </row>
    <row r="67" spans="1:14">
      <c r="B67" s="74" t="s">
        <v>72</v>
      </c>
      <c r="C67" s="74"/>
      <c r="D67" s="74"/>
      <c r="E67" s="74"/>
      <c r="F67" s="74"/>
      <c r="G67" s="74"/>
      <c r="H67" s="74"/>
      <c r="I67" s="74"/>
      <c r="J67" s="74"/>
      <c r="K67" s="74"/>
      <c r="L67" s="74"/>
    </row>
    <row r="68" spans="1:14">
      <c r="B68" s="74" t="s">
        <v>73</v>
      </c>
      <c r="C68" s="74"/>
      <c r="D68" s="74"/>
      <c r="E68" s="74"/>
      <c r="F68" s="74"/>
      <c r="G68" s="74"/>
      <c r="H68" s="74"/>
      <c r="I68" s="74"/>
      <c r="J68" s="74"/>
      <c r="K68" s="74"/>
      <c r="L68" s="74"/>
    </row>
    <row r="69" spans="1:14">
      <c r="B69" s="74" t="s">
        <v>74</v>
      </c>
      <c r="C69" s="74"/>
      <c r="D69" s="74"/>
      <c r="E69" s="74"/>
      <c r="F69" s="74"/>
      <c r="G69" s="74"/>
      <c r="H69" s="74"/>
      <c r="I69" s="74"/>
      <c r="J69" s="74"/>
      <c r="K69" s="74"/>
      <c r="L69" s="74"/>
    </row>
    <row r="70" spans="1:14">
      <c r="B70" s="74" t="s">
        <v>75</v>
      </c>
      <c r="C70" s="74"/>
      <c r="D70" s="74"/>
      <c r="E70" s="74"/>
      <c r="F70" s="74"/>
      <c r="G70" s="74"/>
      <c r="H70" s="74"/>
      <c r="I70" s="74"/>
      <c r="J70" s="74"/>
      <c r="K70" s="74"/>
      <c r="L70" s="74"/>
    </row>
    <row r="71" spans="1:14">
      <c r="B71" s="74" t="s">
        <v>76</v>
      </c>
      <c r="C71" s="74"/>
      <c r="D71" s="74"/>
      <c r="E71" s="74"/>
      <c r="F71" s="74"/>
      <c r="G71" s="74"/>
      <c r="H71" s="74"/>
      <c r="I71" s="74"/>
      <c r="J71" s="74"/>
      <c r="K71" s="74"/>
      <c r="L71" s="74"/>
    </row>
    <row r="72" spans="1:14">
      <c r="B72" s="74" t="s">
        <v>77</v>
      </c>
      <c r="C72" s="74"/>
      <c r="D72" s="74"/>
      <c r="E72" s="74"/>
      <c r="F72" s="74"/>
      <c r="G72" s="74"/>
      <c r="H72" s="74"/>
      <c r="I72" s="74"/>
      <c r="J72" s="74"/>
      <c r="K72" s="74"/>
      <c r="L72" s="74"/>
    </row>
    <row r="73" spans="1:14">
      <c r="B73" s="70" t="s">
        <v>78</v>
      </c>
      <c r="C73" s="70"/>
      <c r="D73" s="70"/>
      <c r="E73" s="70"/>
      <c r="F73" s="70"/>
      <c r="G73" s="70"/>
      <c r="H73" s="70"/>
      <c r="I73" s="70"/>
      <c r="J73" s="70"/>
      <c r="K73" s="70"/>
      <c r="L73" s="70"/>
    </row>
    <row r="74" spans="1:14">
      <c r="B74" s="74" t="s">
        <v>79</v>
      </c>
      <c r="C74" s="74"/>
      <c r="D74" s="74"/>
      <c r="E74" s="74"/>
      <c r="F74" s="74"/>
      <c r="G74" s="74"/>
      <c r="H74" s="74"/>
      <c r="I74" s="74"/>
      <c r="J74" s="74"/>
      <c r="K74" s="74"/>
      <c r="L74" s="74"/>
    </row>
    <row r="75" spans="1:14">
      <c r="B75" s="70" t="s">
        <v>80</v>
      </c>
      <c r="C75" s="70"/>
      <c r="D75" s="70"/>
      <c r="E75" s="70"/>
      <c r="F75" s="70"/>
      <c r="G75" s="70"/>
      <c r="H75" s="70"/>
      <c r="I75" s="70"/>
      <c r="J75" s="70"/>
      <c r="K75" s="70"/>
      <c r="L75" s="70"/>
    </row>
    <row r="76" spans="1:14">
      <c r="B76" s="74" t="s">
        <v>81</v>
      </c>
      <c r="C76" s="74"/>
      <c r="D76" s="74"/>
      <c r="E76" s="74"/>
      <c r="F76" s="74"/>
      <c r="G76" s="74"/>
      <c r="H76" s="74"/>
      <c r="I76" s="74"/>
      <c r="J76" s="74"/>
      <c r="K76" s="74"/>
      <c r="L76" s="74"/>
    </row>
    <row r="77" spans="1:14">
      <c r="B77" s="74" t="s">
        <v>82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</row>
    <row r="78" spans="1:14">
      <c r="B78" s="74" t="s">
        <v>83</v>
      </c>
      <c r="C78" s="74"/>
      <c r="D78" s="74"/>
      <c r="E78" s="74"/>
      <c r="F78" s="74"/>
      <c r="G78" s="74"/>
      <c r="H78" s="74"/>
      <c r="I78" s="74"/>
      <c r="J78" s="74"/>
      <c r="K78" s="74"/>
      <c r="L78" s="74"/>
    </row>
    <row r="79" spans="1:14">
      <c r="B79" s="74" t="s">
        <v>84</v>
      </c>
      <c r="C79" s="74"/>
      <c r="D79" s="74"/>
      <c r="E79" s="74"/>
      <c r="F79" s="74"/>
      <c r="G79" s="74"/>
      <c r="H79" s="74"/>
      <c r="I79" s="74"/>
      <c r="J79" s="74"/>
      <c r="K79" s="74"/>
      <c r="L79" s="74"/>
    </row>
    <row r="80" spans="1:14">
      <c r="B80" s="74" t="s">
        <v>85</v>
      </c>
      <c r="C80" s="74"/>
      <c r="D80" s="74"/>
      <c r="E80" s="74"/>
      <c r="F80" s="74"/>
      <c r="G80" s="74"/>
      <c r="H80" s="74"/>
      <c r="I80" s="74"/>
      <c r="J80" s="74"/>
      <c r="K80" s="74"/>
      <c r="L80" s="74"/>
    </row>
    <row r="81" spans="1:14">
      <c r="A81" s="35"/>
      <c r="B81" s="75" t="s">
        <v>86</v>
      </c>
      <c r="C81" s="75"/>
      <c r="D81" s="75"/>
      <c r="E81" s="75"/>
      <c r="F81" s="75"/>
      <c r="G81" s="75"/>
      <c r="H81" s="75"/>
      <c r="I81" s="75"/>
      <c r="J81" s="75"/>
      <c r="K81" s="75"/>
      <c r="L81" s="75"/>
    </row>
    <row r="82" spans="1:14">
      <c r="A82" s="35"/>
      <c r="B82" s="74" t="s">
        <v>87</v>
      </c>
      <c r="C82" s="74"/>
      <c r="D82" s="74"/>
      <c r="E82" s="74"/>
      <c r="F82" s="74"/>
      <c r="G82" s="74"/>
      <c r="H82" s="74"/>
      <c r="I82" s="74"/>
      <c r="J82" s="74"/>
      <c r="K82" s="74"/>
      <c r="L82" s="74"/>
    </row>
    <row r="83" spans="1:14">
      <c r="A83" s="35"/>
      <c r="B83" s="75" t="s">
        <v>88</v>
      </c>
      <c r="C83" s="75"/>
      <c r="D83" s="75"/>
      <c r="E83" s="75"/>
      <c r="F83" s="75"/>
      <c r="G83" s="75"/>
      <c r="H83" s="75"/>
      <c r="I83" s="75"/>
      <c r="J83" s="75"/>
      <c r="K83" s="75"/>
      <c r="L83" s="75"/>
    </row>
    <row r="85" spans="1:14">
      <c r="C85" s="41"/>
      <c r="D85" s="41"/>
      <c r="E85" s="41"/>
      <c r="F85" s="41"/>
      <c r="G85" s="41"/>
      <c r="H85" s="41"/>
      <c r="I85" s="41"/>
    </row>
    <row r="86" spans="1:14">
      <c r="C86" s="41"/>
      <c r="D86" s="41"/>
      <c r="E86" s="41"/>
      <c r="F86" s="41"/>
      <c r="G86" s="41"/>
      <c r="H86" s="41"/>
      <c r="I86" s="41"/>
    </row>
    <row r="87" spans="1:14">
      <c r="C87" s="41"/>
      <c r="D87" s="41"/>
      <c r="E87" s="41"/>
      <c r="F87" s="41"/>
      <c r="G87" s="41"/>
      <c r="H87" s="41"/>
      <c r="I87" s="41"/>
    </row>
    <row r="88" spans="1:14">
      <c r="C88" s="41"/>
      <c r="D88" s="41"/>
      <c r="E88" s="41"/>
      <c r="F88" s="41"/>
      <c r="G88" s="41"/>
      <c r="H88" s="41"/>
      <c r="I88" s="41"/>
    </row>
    <row r="89" spans="1:14">
      <c r="C89" s="41"/>
      <c r="D89" s="41"/>
      <c r="E89" s="41"/>
      <c r="F89" s="41"/>
      <c r="G89" s="41"/>
      <c r="H89" s="41"/>
      <c r="I89" s="41"/>
    </row>
    <row r="90" spans="1:14">
      <c r="C90" s="41"/>
      <c r="D90" s="41"/>
      <c r="E90" s="41"/>
      <c r="F90" s="41"/>
      <c r="G90" s="41"/>
      <c r="H90" s="41"/>
      <c r="I90" s="41"/>
    </row>
    <row r="91" spans="1:14">
      <c r="C91" s="41"/>
      <c r="D91" s="41"/>
      <c r="E91" s="41"/>
      <c r="F91" s="41"/>
      <c r="G91" s="41"/>
      <c r="H91" s="41"/>
      <c r="I91" s="41"/>
    </row>
    <row r="92" spans="1:14" customHeight="1" ht="15.6">
      <c r="C92" s="41"/>
      <c r="D92" s="41"/>
      <c r="E92" s="41"/>
      <c r="F92" s="41"/>
      <c r="G92" s="41"/>
      <c r="H92" s="41"/>
      <c r="I92" s="41"/>
    </row>
    <row r="93" spans="1:14" customHeight="1" ht="15.6">
      <c r="C93" s="41"/>
      <c r="D93" s="41"/>
      <c r="E93" s="41"/>
      <c r="F93" s="41"/>
      <c r="G93" s="41"/>
      <c r="H93" s="41"/>
      <c r="I93" s="41"/>
    </row>
    <row r="94" spans="1:14">
      <c r="C94" s="41"/>
      <c r="D94" s="41"/>
      <c r="E94" s="41"/>
      <c r="F94" s="41"/>
      <c r="G94" s="41"/>
      <c r="H94" s="41"/>
      <c r="I94" s="41"/>
    </row>
    <row r="100" spans="1:14" customHeight="1" ht="15.6"/>
  </sheetData>
  <sheetProtection selectLockedCells="1"/>
  <mergeCells>
    <mergeCell ref="B73:L73"/>
    <mergeCell ref="B74:L74"/>
    <mergeCell ref="A7:C7"/>
    <mergeCell ref="I7:L7"/>
    <mergeCell ref="B58:L58"/>
    <mergeCell ref="B47:L47"/>
    <mergeCell ref="C38:E38"/>
    <mergeCell ref="K38:L38"/>
    <mergeCell ref="B43:L43"/>
    <mergeCell ref="B56:L56"/>
    <mergeCell ref="B69:L69"/>
    <mergeCell ref="B57:L57"/>
    <mergeCell ref="G37:H37"/>
    <mergeCell ref="J11:L11"/>
    <mergeCell ref="B83:L83"/>
    <mergeCell ref="B66:L66"/>
    <mergeCell ref="B67:L67"/>
    <mergeCell ref="B68:L68"/>
    <mergeCell ref="B59:L59"/>
    <mergeCell ref="B60:L60"/>
    <mergeCell ref="B61:L61"/>
    <mergeCell ref="B62:L62"/>
    <mergeCell ref="B63:L63"/>
    <mergeCell ref="B64:L64"/>
    <mergeCell ref="B65:L65"/>
    <mergeCell ref="B70:L70"/>
    <mergeCell ref="B71:L71"/>
    <mergeCell ref="B72:L72"/>
    <mergeCell ref="B82:L82"/>
    <mergeCell ref="B81:L81"/>
    <mergeCell ref="B80:L80"/>
    <mergeCell ref="B75:L75"/>
    <mergeCell ref="B76:L76"/>
    <mergeCell ref="B77:L77"/>
    <mergeCell ref="B78:L78"/>
    <mergeCell ref="B79:L79"/>
    <mergeCell ref="B49:C53"/>
    <mergeCell ref="B19:F19"/>
    <mergeCell ref="C35:E35"/>
    <mergeCell ref="B54:L54"/>
    <mergeCell ref="B45:L45"/>
    <mergeCell ref="G38:H38"/>
    <mergeCell ref="K37:L37"/>
    <mergeCell ref="C37:E37"/>
    <mergeCell ref="B27:I27"/>
    <mergeCell ref="B23:I23"/>
    <mergeCell ref="B20:I20"/>
    <mergeCell ref="B21:I21"/>
    <mergeCell ref="B22:I22"/>
    <mergeCell ref="D50:J50"/>
    <mergeCell ref="B31:J31"/>
    <mergeCell ref="B26:I26"/>
    <mergeCell ref="B12:L12"/>
    <mergeCell ref="B13:J13"/>
    <mergeCell ref="B14:J14"/>
    <mergeCell ref="B16:J16"/>
    <mergeCell ref="B15:J15"/>
    <mergeCell ref="C85:I94"/>
    <mergeCell ref="A1:L1"/>
    <mergeCell ref="E2:L2"/>
    <mergeCell ref="D51:I51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46:L46"/>
    <mergeCell ref="B44:L44"/>
    <mergeCell ref="F11:G11"/>
    <mergeCell ref="K50:M50"/>
    <mergeCell ref="E49:M49"/>
    <mergeCell ref="J9:L9"/>
    <mergeCell ref="B2:C6"/>
    <mergeCell ref="E7:G7"/>
    <mergeCell ref="F9:G9"/>
    <mergeCell ref="F10:G10"/>
    <mergeCell ref="F8:G8"/>
    <mergeCell ref="K35:L35"/>
    <mergeCell ref="B25:I25"/>
    <mergeCell ref="B24:I24"/>
    <mergeCell ref="B33:L33"/>
    <mergeCell ref="B32:J32"/>
    <mergeCell ref="B28:J28"/>
    <mergeCell ref="B29:J29"/>
    <mergeCell ref="B30:J30"/>
    <mergeCell ref="C39:E39"/>
    <mergeCell ref="G39:H39"/>
    <mergeCell ref="K39:L39"/>
    <mergeCell ref="C8:C9"/>
  </mergeCells>
  <dataValidations count="5">
    <dataValidation type="custom" allowBlank="0" showDropDown="0" showInputMessage="1" showErrorMessage="1" errorTitle="INGRESA EL NOMBRE" error="Ingresa al menos 1 nombre del cliente" sqref="C9">
      <formula1>C8&lt;&gt;0</formula1>
    </dataValidation>
    <dataValidation type="custom" allowBlank="0" showDropDown="0" showInputMessage="1" showErrorMessage="1" errorTitle="INGRESO APELLIDOS" error="Ingresa los apellidos del cliente" sqref="C10">
      <formula1>C9&lt;&gt;0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</dataValidations>
  <printOptions gridLines="false" gridLinesSet="true" horizontalCentered="true"/>
  <pageMargins left="0.23622047244094" right="0.23622047244094" top="0.74803149606299" bottom="0.74803149606299" header="0.31496062992126" footer="0.31496062992126"/>
  <pageSetup paperSize="9" orientation="portrait" scale="71" fitToHeight="2" fitToWidth="2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8" man="1" max="12"/>
  </rowBreaks>
  <ignoredErrors>
    <ignoredError sqref="J25" numberStoredAsText="1"/>
  </ignoredError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47"/>
  <sheetViews>
    <sheetView tabSelected="0" workbookViewId="0" showGridLines="true" showRowColHeaders="1">
      <selection activeCell="G44" sqref="G44"/>
    </sheetView>
  </sheetViews>
  <sheetFormatPr defaultRowHeight="14.4" outlineLevelRow="0" outlineLevelCol="0"/>
  <cols>
    <col min="2" max="2" width="24.708" bestFit="true" customWidth="true" style="0"/>
    <col min="3" max="3" width="36.42" bestFit="true" customWidth="true" style="0"/>
    <col min="4" max="4" width="31.707" bestFit="true" customWidth="true" style="0"/>
    <col min="5" max="5" width="35.277" bestFit="true" customWidth="true" style="0"/>
    <col min="6" max="6" width="28.136" bestFit="true" customWidth="true" style="0"/>
    <col min="7" max="7" width="11.711" bestFit="true" customWidth="true" style="0"/>
  </cols>
  <sheetData>
    <row r="3" spans="1:11">
      <c r="B3" s="78" t="s">
        <v>90</v>
      </c>
      <c r="C3"/>
      <c r="D3"/>
      <c r="E3"/>
      <c r="F3"/>
      <c r="G3"/>
    </row>
    <row r="5" spans="1:11">
      <c r="B5" s="80" t="s">
        <v>91</v>
      </c>
      <c r="C5" s="79" t="s">
        <v>49</v>
      </c>
      <c r="D5" s="79" t="s">
        <v>50</v>
      </c>
      <c r="E5" s="79" t="s">
        <v>51</v>
      </c>
      <c r="F5" s="79" t="s">
        <v>52</v>
      </c>
      <c r="G5" s="79" t="s">
        <v>108</v>
      </c>
    </row>
    <row r="6" spans="1:11">
      <c r="B6" t="s">
        <v>92</v>
      </c>
      <c r="C6">
        <v>0</v>
      </c>
      <c r="D6">
        <v>0</v>
      </c>
      <c r="E6">
        <v>0</v>
      </c>
      <c r="F6">
        <v>0</v>
      </c>
      <c r="G6" s="85">
        <v>209.0</v>
      </c>
      <c r="J6" s="83" t="s">
        <v>106</v>
      </c>
      <c r="K6" s="83" t="s">
        <v>107</v>
      </c>
    </row>
    <row r="7" spans="1:11">
      <c r="B7" t="s">
        <v>93</v>
      </c>
      <c r="C7">
        <v>0</v>
      </c>
      <c r="D7">
        <v>0</v>
      </c>
      <c r="E7">
        <v>0</v>
      </c>
      <c r="F7">
        <v>0</v>
      </c>
      <c r="G7" s="86">
        <v>1.22</v>
      </c>
      <c r="J7" s="84" t="s">
        <v>19</v>
      </c>
      <c r="K7" s="84">
        <v>375</v>
      </c>
    </row>
    <row r="8" spans="1:11">
      <c r="B8" t="s">
        <v>94</v>
      </c>
      <c r="C8" s="82">
        <v>1.714284</v>
      </c>
      <c r="D8" s="82">
        <v>2.142856</v>
      </c>
      <c r="E8" s="82">
        <v>0.471428</v>
      </c>
      <c r="F8" s="82">
        <v>0.86065</v>
      </c>
      <c r="G8"/>
    </row>
    <row r="9" spans="1:11">
      <c r="B9" s="81" t="s">
        <v>95</v>
      </c>
      <c r="C9" s="82">
        <v>0.0</v>
      </c>
      <c r="D9" s="82">
        <v>0.0</v>
      </c>
      <c r="E9" s="82">
        <v>0.0</v>
      </c>
      <c r="F9" s="82">
        <v>0.0</v>
      </c>
      <c r="G9"/>
    </row>
    <row r="10" spans="1:11">
      <c r="B10" t="s">
        <v>96</v>
      </c>
      <c r="C10">
        <v>500.0</v>
      </c>
      <c r="D10">
        <v>200.0</v>
      </c>
      <c r="E10">
        <v>1440.0</v>
      </c>
      <c r="F10">
        <v>600.0</v>
      </c>
      <c r="G10">
        <f>SUM(C10:F10)</f>
        <v>2740</v>
      </c>
    </row>
    <row r="11" spans="1:11">
      <c r="B11" t="s">
        <v>97</v>
      </c>
      <c r="C11" s="82">
        <f>C8*C10</f>
        <v>857.142</v>
      </c>
      <c r="D11" s="82">
        <f>D8*D10</f>
        <v>428.5712</v>
      </c>
      <c r="E11" s="82">
        <f>E8*E10</f>
        <v>678.85632</v>
      </c>
      <c r="F11" s="82">
        <f>F8*F10</f>
        <v>516.39</v>
      </c>
      <c r="G11" s="90">
        <f>SUM(C11:F11)</f>
        <v>2480.95952</v>
      </c>
    </row>
    <row r="12" spans="1:11">
      <c r="B12" s="81" t="s">
        <v>98</v>
      </c>
      <c r="C12" s="82">
        <f>C10*C9</f>
        <v>0</v>
      </c>
      <c r="D12" s="82">
        <f>D10*D9</f>
        <v>0</v>
      </c>
      <c r="E12" s="82">
        <f>E10*E9</f>
        <v>0</v>
      </c>
      <c r="F12" s="82">
        <f>F10*F9</f>
        <v>0</v>
      </c>
      <c r="G12" s="90">
        <f>SUM(C12:F12)</f>
        <v>0</v>
      </c>
    </row>
    <row r="13" spans="1:11">
      <c r="B13" t="s">
        <v>99</v>
      </c>
      <c r="C13" s="87">
        <f>C11/G11</f>
        <v>0.34548810373174</v>
      </c>
      <c r="D13" s="87">
        <f>D11/G11</f>
        <v>0.17274413247984</v>
      </c>
      <c r="E13" s="87">
        <f>E11/G11</f>
        <v>0.27362652011348</v>
      </c>
      <c r="F13" s="87">
        <f>F11/G11</f>
        <v>0.20814124367495</v>
      </c>
      <c r="G13"/>
    </row>
    <row r="14" spans="1:11">
      <c r="B14" t="s">
        <v>100</v>
      </c>
      <c r="C14" s="82">
        <f>G14*C13</f>
        <v>94.836484474362</v>
      </c>
      <c r="D14" s="82">
        <f>G14*D13</f>
        <v>47.418264365716</v>
      </c>
      <c r="E14" s="82">
        <f>G14*E13</f>
        <v>75.110479771149</v>
      </c>
      <c r="F14" s="82">
        <f>G14*F13</f>
        <v>57.134771388773</v>
      </c>
      <c r="G14" s="90">
        <f>IF(G7&lt;1, K7*0.6, K7*0.6*G7)</f>
        <v>274.5</v>
      </c>
    </row>
    <row r="15" spans="1:11">
      <c r="B15" t="s">
        <v>101</v>
      </c>
      <c r="C15" s="82">
        <f>C11+C14</f>
        <v>951.97848447436</v>
      </c>
      <c r="D15" s="82">
        <f>D11+D14</f>
        <v>475.98946436572</v>
      </c>
      <c r="E15" s="82">
        <f>E11+E14</f>
        <v>753.96679977115</v>
      </c>
      <c r="F15" s="82">
        <f>F11+F14</f>
        <v>573.52477138877</v>
      </c>
      <c r="G15" s="90">
        <f>SUM(C15:F15)</f>
        <v>2755.45952</v>
      </c>
    </row>
    <row r="16" spans="1:11">
      <c r="B16" s="81" t="s">
        <v>102</v>
      </c>
      <c r="C16" s="82">
        <f>C12+C14</f>
        <v>94.836484474362</v>
      </c>
      <c r="D16" s="82">
        <f>D12+D14</f>
        <v>47.418264365716</v>
      </c>
      <c r="E16" s="82">
        <f>E12+E14</f>
        <v>75.110479771149</v>
      </c>
      <c r="F16" s="82">
        <f>F12+F14</f>
        <v>57.134771388773</v>
      </c>
      <c r="G16" s="90">
        <f>SUM(C16:F16)</f>
        <v>274.5</v>
      </c>
    </row>
    <row r="17" spans="1:11">
      <c r="B17" t="s">
        <v>103</v>
      </c>
      <c r="C17" s="82">
        <f>IF(G11&gt;5000,100*C13,50*C13)</f>
        <v>17.274405186587</v>
      </c>
      <c r="D17" s="82">
        <f>IF(G11&gt;5000,100*D13,50*D13)</f>
        <v>8.637206623992</v>
      </c>
      <c r="E17" s="82">
        <f>IF(G11&gt;5000,100*E13,50*E13)</f>
        <v>13.681326005674</v>
      </c>
      <c r="F17" s="82">
        <f>IF(G11&gt;5000,100*F13,50*F13)</f>
        <v>10.407062183747</v>
      </c>
      <c r="G17" s="90">
        <f>SUM(C17:F17)</f>
        <v>50</v>
      </c>
    </row>
    <row r="18" spans="1:11">
      <c r="B18" t="s">
        <v>104</v>
      </c>
      <c r="C18" s="82">
        <f>C15+C17</f>
        <v>969.25288966095</v>
      </c>
      <c r="D18" s="82">
        <f>D15+D17</f>
        <v>484.62667098971</v>
      </c>
      <c r="E18" s="82">
        <f>E15+E17</f>
        <v>767.64812577682</v>
      </c>
      <c r="F18" s="82">
        <f>F15+F17</f>
        <v>583.93183357252</v>
      </c>
      <c r="G18" s="90">
        <f>SUM(C18:F18)</f>
        <v>2805.45952</v>
      </c>
    </row>
    <row r="19" spans="1:11">
      <c r="B19" s="81" t="s">
        <v>105</v>
      </c>
      <c r="C19" s="82">
        <f>C16+C17</f>
        <v>112.11088966095</v>
      </c>
      <c r="D19" s="82">
        <f>D16+D17</f>
        <v>56.055470989708</v>
      </c>
      <c r="E19" s="82">
        <f>E16+E17</f>
        <v>88.791805776823</v>
      </c>
      <c r="F19" s="82">
        <f>F16+F17</f>
        <v>67.54183357252</v>
      </c>
      <c r="G19" s="90">
        <f>SUM(C19:F19)</f>
        <v>324.5</v>
      </c>
    </row>
    <row r="23" spans="1:11">
      <c r="B23" s="78" t="s">
        <v>115</v>
      </c>
      <c r="C23"/>
      <c r="D23"/>
      <c r="E23"/>
    </row>
    <row r="26" spans="1:11">
      <c r="B26" t="s">
        <v>116</v>
      </c>
      <c r="C26" s="82">
        <v>0</v>
      </c>
      <c r="D26" s="82">
        <v>0</v>
      </c>
      <c r="E26" s="82">
        <v>0</v>
      </c>
      <c r="F26" s="82">
        <v>0</v>
      </c>
      <c r="G26" s="82">
        <f>SUM(C26:F26)</f>
        <v>0</v>
      </c>
    </row>
    <row r="27" spans="1:11">
      <c r="C27" s="88">
        <v>0.0</v>
      </c>
      <c r="D27" s="88">
        <v>0</v>
      </c>
      <c r="E27" s="88">
        <v>0</v>
      </c>
      <c r="F27" s="88">
        <v>0</v>
      </c>
      <c r="G27" s="87">
        <f>SUM(C27:F27)</f>
        <v>0</v>
      </c>
    </row>
    <row r="28" spans="1:11">
      <c r="B28" t="s">
        <v>109</v>
      </c>
      <c r="C28" s="82">
        <f>MAX(C19,C18)*C27</f>
        <v>0</v>
      </c>
      <c r="D28" s="82">
        <f>MAX(D19,D18)*D27</f>
        <v>0</v>
      </c>
      <c r="E28" s="82">
        <f>MAX(E19,E18)*E27</f>
        <v>0</v>
      </c>
      <c r="F28" s="82">
        <f>MAX(F19,F18)*F27</f>
        <v>0</v>
      </c>
      <c r="G28" s="82">
        <f>SUM(C28:F28)</f>
        <v>0</v>
      </c>
    </row>
    <row r="29" spans="1:11">
      <c r="B29" t="s">
        <v>31</v>
      </c>
      <c r="C29" s="82">
        <f>0.16*(MAX(C19,C18)+C28)</f>
        <v>155.08046234575</v>
      </c>
      <c r="D29" s="82">
        <f>0.16*(MAX(D19,D18)+D28)</f>
        <v>77.540267358353</v>
      </c>
      <c r="E29" s="82">
        <f>0.16*(MAX(E19,E18)+E28)</f>
        <v>122.82370012429</v>
      </c>
      <c r="F29" s="82">
        <f>0.16*(MAX(F19,F18)+F28)</f>
        <v>93.429093371603</v>
      </c>
      <c r="G29" s="82">
        <f>SUM(C29:F29)</f>
        <v>448.8735232</v>
      </c>
    </row>
    <row r="30" spans="1:11">
      <c r="B30" t="s">
        <v>32</v>
      </c>
      <c r="C30" s="82">
        <f>0.02*(MAX(C19,C18)+C28)</f>
        <v>19.385057793219</v>
      </c>
      <c r="D30" s="82">
        <f>0.02*(MAX(D19,D18)+D28)</f>
        <v>9.6925334197942</v>
      </c>
      <c r="E30" s="82">
        <f>0.02*(MAX(E19,E18)+E28)</f>
        <v>15.352962515536</v>
      </c>
      <c r="F30" s="82">
        <f>0.02*(MAX(F19,F18)+F28)</f>
        <v>11.67863667145</v>
      </c>
      <c r="G30" s="82">
        <f>SUM(C30:F30)</f>
        <v>56.1091904</v>
      </c>
    </row>
    <row r="31" spans="1:11">
      <c r="B31" t="s">
        <v>110</v>
      </c>
      <c r="C31" s="82">
        <f>0.035*(MAX(C18,C19) +C28+C29+C30)</f>
        <v>40.030144342997</v>
      </c>
      <c r="D31" s="82">
        <f>0.035*(MAX(D18,D19) +D28+D29+D30)</f>
        <v>20.015081511875</v>
      </c>
      <c r="E31" s="82">
        <f>0.035*(MAX(E18,E19) +E28+E29+E30)</f>
        <v>31.703867594583</v>
      </c>
      <c r="F31" s="82">
        <f>0.035*(MAX(F18,F19) +F28+F29+F30)</f>
        <v>24.116384726545</v>
      </c>
      <c r="G31" s="82">
        <f>SUM(C31:F31)</f>
        <v>115.865478176</v>
      </c>
    </row>
    <row r="32" spans="1:11">
      <c r="B32" t="s">
        <v>36</v>
      </c>
      <c r="C32" s="82">
        <f>SUM(C28:C31)</f>
        <v>214.49566448197</v>
      </c>
      <c r="D32" s="82">
        <f>SUM(D28:D31)</f>
        <v>107.24788229002</v>
      </c>
      <c r="E32" s="82">
        <f>SUM(E28:E31)</f>
        <v>169.88053023441</v>
      </c>
      <c r="F32" s="82">
        <f>SUM(F28:F31)</f>
        <v>129.2241147696</v>
      </c>
      <c r="G32" s="82">
        <f>SUM(G28:G31)</f>
        <v>620.848191776</v>
      </c>
    </row>
    <row r="37" spans="1:11">
      <c r="B37" s="78" t="s">
        <v>117</v>
      </c>
      <c r="C37"/>
      <c r="D37"/>
      <c r="E37"/>
    </row>
    <row r="40" spans="1:11">
      <c r="B40" t="s">
        <v>111</v>
      </c>
      <c r="C40" s="82">
        <f>C13*G40</f>
        <v>63.224322982908</v>
      </c>
      <c r="D40" s="82">
        <f>D13*G40</f>
        <v>31.612176243811</v>
      </c>
      <c r="E40" s="82">
        <f>E13*G40</f>
        <v>50.073653180766</v>
      </c>
      <c r="F40" s="82">
        <f>F13*G40</f>
        <v>38.089847592515</v>
      </c>
      <c r="G40" s="82">
        <f>IF(G7&lt;1, K7*0.4,K7*0.4*G7)</f>
        <v>183</v>
      </c>
    </row>
    <row r="41" spans="1:11">
      <c r="B41"/>
    </row>
    <row r="43" spans="1:11">
      <c r="B43" t="s">
        <v>111</v>
      </c>
      <c r="C43" t="s">
        <v>49</v>
      </c>
      <c r="D43" t="s">
        <v>50</v>
      </c>
      <c r="E43" t="s">
        <v>51</v>
      </c>
      <c r="F43" t="s">
        <v>52</v>
      </c>
      <c r="G43" t="s">
        <v>108</v>
      </c>
    </row>
    <row r="44" spans="1:11">
      <c r="B44" t="s">
        <v>112</v>
      </c>
      <c r="C44" s="82">
        <f>SUM(C15,C40,C32,(C26))</f>
        <v>1229.6984719392</v>
      </c>
      <c r="D44" s="82">
        <f>SUM(D15,D40,D32,(D26))</f>
        <v>614.84952289955</v>
      </c>
      <c r="E44" s="82">
        <f>SUM(E15,E40,E32,(E26))</f>
        <v>973.92098318633</v>
      </c>
      <c r="F44" s="82">
        <f>SUM(F15,F40,F32,(F26))</f>
        <v>740.83873375089</v>
      </c>
      <c r="G44" s="82">
        <f>SUM(C44:F44)</f>
        <v>3559.307711776</v>
      </c>
    </row>
    <row r="45" spans="1:11">
      <c r="B45" t="s">
        <v>45</v>
      </c>
      <c r="C45">
        <v>500.0</v>
      </c>
      <c r="D45">
        <v>200.0</v>
      </c>
      <c r="E45">
        <v>1440.0</v>
      </c>
      <c r="F45">
        <v>600.0</v>
      </c>
      <c r="G45"/>
    </row>
    <row r="46" spans="1:11">
      <c r="B46" t="s">
        <v>113</v>
      </c>
      <c r="C46" s="82">
        <f>SUM(C44/C45)</f>
        <v>2.4593969438785</v>
      </c>
      <c r="D46" s="82">
        <f>SUM(D44/D45)</f>
        <v>3.0742476144977</v>
      </c>
      <c r="E46" s="82">
        <f>SUM(E44/E45)</f>
        <v>0.67633401610162</v>
      </c>
      <c r="F46" s="82">
        <f>SUM(F44/F45)</f>
        <v>1.2347312229181</v>
      </c>
      <c r="G46"/>
    </row>
    <row r="47" spans="1:11">
      <c r="B47" t="s">
        <v>114</v>
      </c>
      <c r="C47" s="89">
        <f>C46*3.7</f>
        <v>9.0997686923504</v>
      </c>
      <c r="D47" s="89">
        <f>D46*3.7</f>
        <v>11.374716173642</v>
      </c>
      <c r="E47" s="89">
        <f>E46*3.7</f>
        <v>2.502435859576</v>
      </c>
      <c r="F47" s="89">
        <f>F46*3.7</f>
        <v>4.5685055247971</v>
      </c>
      <c r="G47"/>
    </row>
  </sheetData>
  <mergeCells>
    <mergeCell ref="B3:G3"/>
    <mergeCell ref="B23:E23"/>
    <mergeCell ref="B37:E37"/>
    <mergeCell ref="B41:E4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2022-02-19T20:43:21+00:00</dcterms:created>
  <dcterms:modified xsi:type="dcterms:W3CDTF">2024-08-17T18:43:18+00:00</dcterms:modified>
  <dc:title/>
  <dc:description/>
  <dc:subject/>
  <cp:keywords/>
  <cp:category/>
</cp:coreProperties>
</file>