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<sst xmlns="http://schemas.openxmlformats.org/spreadsheetml/2006/main" uniqueCount="115">
  <si>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</si>
  <si>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</si>
  <si>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</si>
  <si>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</si>
  <si>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SEBASTIAN TIMARCHI BRAVO</t>
  </si>
  <si>
    <t>SERVICIO:</t>
  </si>
  <si>
    <t>CARGA CONSOLIDADA</t>
  </si>
  <si>
    <t>N° CAJAS:</t>
  </si>
  <si>
    <t>APELLIDO:</t>
  </si>
  <si>
    <t>FECHA:</t>
  </si>
  <si>
    <t>PESO:</t>
  </si>
  <si>
    <t>435 Kg</t>
  </si>
  <si>
    <t>DNI/RUC:</t>
  </si>
  <si>
    <t>ORIGEN:</t>
  </si>
  <si>
    <t>CHINA</t>
  </si>
  <si>
    <t>MEDIDA:</t>
  </si>
  <si>
    <t>TELEFONO:</t>
  </si>
  <si>
    <t>51 954714458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</si>
  <si>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</si>
  <si>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</si>
  <si>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</si>
  <si>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</si>
  <si>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</si>
  <si>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</si>
  <si>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</si>
  <si>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</si>
  <si>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</si>
  <si>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</si>
  <si>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</si>
  <si>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</si>
  <si>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</si>
  <si>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</si>
  <si>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</si>
  <si>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</si>
  <si>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</si>
  <si>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</si>
  <si>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</si>
  <si>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</si>
  <si>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</si>
  <si>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</si>
  <si>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</si>
  <si>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</si>
  <si>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</si>
  <si>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</si>
  <si>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</si>
  <si>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</si>
  <si>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</si>
  <si>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</si>
  <si>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</si>
  <si>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REMOLQUE NAUTICO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</si>
  <si>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</si>
  <si>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</si>
  <si>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</si>
  <si>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</si>
  <si>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</si>
  <si>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</si>
  <si>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</si>
  <si>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</si>
  <si>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</si>
  <si>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</si>
  <si>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</si>
  <si>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</si>
  <si>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</si>
  <si>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</si>
  <si>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</si>
  <si>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</si>
  <si>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</si>
  <si>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</si>
  <si>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</si>
  <si>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</si>
  <si>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</si>
  <si>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</si>
  <si>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</si>
  <si>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</si>
  <si>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</si>
  <si>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</si>
  <si>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</si>
  <si>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</si>
  <si>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</si>
  <si>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</si>
  <si>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</si>
  <si>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</si>
  <si>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</si>
  <si>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</si>
  <si>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</si>
  <si>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</si>
  <si>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SEBASTIAN TIMARCHI BRAVO 😁 un gusto saludarte!
        A continuación te envío la cotización final de tu importación📋📦.
        🙋‍♂️ PAGO PENDIENTE :
        ☑️Costo CBM: $386.1
        ☑️Impuestos: $775.44
        ☑️ Total: $1161.54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</si>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</sst>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70470521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3.2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2830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674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3504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560.64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70.08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630.72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144.7152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775.4352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2830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1040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775.4352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4645.4352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1</v>
      </c>
      <c r="G36" s="102">
        <f>'2'!C8</f>
        <v>2830</v>
      </c>
      <c r="H36" s="103"/>
      <c r="I36" s="102">
        <f>'2'!C46</f>
        <v>4645.4352</v>
      </c>
      <c r="J36" s="102">
        <f>'2'!C44</f>
        <v>4645.4352</v>
      </c>
      <c r="K36" s="104">
        <f>'2'!C47</f>
        <v>17188.11024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1</v>
      </c>
      <c r="G37" s="67"/>
      <c r="H37" s="68"/>
      <c r="I37" s="28"/>
      <c r="J37" s="108">
        <f>SUM(J36:J36)</f>
        <v>4645.4352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11.711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435.0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3.2</v>
      </c>
      <c r="G7" s="91" t="s">
        <v>19</v>
      </c>
      <c r="H7" s="91">
        <v>325</v>
      </c>
    </row>
    <row r="8" spans="1:8">
      <c r="B8" t="s">
        <v>91</v>
      </c>
      <c r="C8" s="89">
        <v>2830.0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1.0</v>
      </c>
      <c r="D10">
        <f>SUM(C10:C10)</f>
        <v>1</v>
      </c>
    </row>
    <row r="11" spans="1:8">
      <c r="B11" t="s">
        <v>94</v>
      </c>
      <c r="C11" s="89">
        <f>C8*C10</f>
        <v>2830</v>
      </c>
      <c r="D11" s="97">
        <f>SUM(C11:C11)</f>
        <v>2830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624</v>
      </c>
      <c r="D14" s="97">
        <f>IF(D7&lt;1, H7*0.6, H7*0.6*D7)</f>
        <v>624</v>
      </c>
    </row>
    <row r="15" spans="1:8">
      <c r="B15" t="s">
        <v>98</v>
      </c>
      <c r="C15" s="89">
        <f>C11+C14</f>
        <v>3454</v>
      </c>
      <c r="D15" s="97">
        <f>SUM(C15:C15)</f>
        <v>3454</v>
      </c>
    </row>
    <row r="16" spans="1:8">
      <c r="B16" s="88" t="s">
        <v>99</v>
      </c>
      <c r="C16" s="89">
        <f>C12+C14</f>
        <v>624</v>
      </c>
      <c r="D16" s="97">
        <f>SUM(C16:C16)</f>
        <v>624</v>
      </c>
    </row>
    <row r="17" spans="1:8">
      <c r="B17" t="s">
        <v>100</v>
      </c>
      <c r="C17" s="89">
        <f>IF(D11&gt;5000,100*C13,50*C13)</f>
        <v>50</v>
      </c>
      <c r="D17" s="97">
        <f>SUM(C17:C17)</f>
        <v>50</v>
      </c>
    </row>
    <row r="18" spans="1:8">
      <c r="B18" t="s">
        <v>101</v>
      </c>
      <c r="C18" s="89">
        <f>C15+C17</f>
        <v>3504</v>
      </c>
      <c r="D18" s="97">
        <f>SUM(C18:C18)</f>
        <v>3504</v>
      </c>
    </row>
    <row r="19" spans="1:8">
      <c r="B19" s="88" t="s">
        <v>102</v>
      </c>
      <c r="C19" s="89">
        <f>C16+C17</f>
        <v>674</v>
      </c>
      <c r="D19" s="97">
        <f>SUM(C19:C19)</f>
        <v>674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0.0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560.64</v>
      </c>
      <c r="D29" s="89">
        <f>SUM(C29:C29)</f>
        <v>560.64</v>
      </c>
    </row>
    <row r="30" spans="1:8">
      <c r="B30" t="s">
        <v>32</v>
      </c>
      <c r="C30" s="89">
        <f>0.02*(MAX(C19,C18)+C28)</f>
        <v>70.08</v>
      </c>
      <c r="D30" s="89">
        <f>SUM(C30:C30)</f>
        <v>70.08</v>
      </c>
    </row>
    <row r="31" spans="1:8">
      <c r="B31" t="s">
        <v>107</v>
      </c>
      <c r="C31" s="89">
        <f>0.035*(MAX(C18,C19) +C28+C29+C30)</f>
        <v>144.7152</v>
      </c>
      <c r="D31" s="89">
        <f>SUM(C31:C31)</f>
        <v>144.7152</v>
      </c>
    </row>
    <row r="32" spans="1:8">
      <c r="B32" t="s">
        <v>36</v>
      </c>
      <c r="C32" s="89">
        <f>SUM(C28:C31)</f>
        <v>775.4352</v>
      </c>
      <c r="D32" s="89">
        <f>SUM(D28:D31)</f>
        <v>775.4352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416</v>
      </c>
      <c r="D40" s="89">
        <f>IF(D7&lt;1, H7*0.4,H7*0.4*D7)</f>
        <v>416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4645.4352</v>
      </c>
      <c r="D44" s="89">
        <f>SUM(C44:C44)</f>
        <v>4645.4352</v>
      </c>
    </row>
    <row r="45" spans="1:8">
      <c r="B45" t="s">
        <v>45</v>
      </c>
      <c r="C45">
        <v>1.0</v>
      </c>
      <c r="D45"/>
    </row>
    <row r="46" spans="1:8">
      <c r="B46" t="s">
        <v>110</v>
      </c>
      <c r="C46" s="89">
        <f>SUM(C44/C45)</f>
        <v>4645.4352</v>
      </c>
      <c r="D46"/>
    </row>
    <row r="47" spans="1:8">
      <c r="B47" t="s">
        <v>111</v>
      </c>
      <c r="C47" s="96">
        <f>C46*3.7</f>
        <v>17188.11024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