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<sst xmlns="http://schemas.openxmlformats.org/spreadsheetml/2006/main" uniqueCount="116">
  <si>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PRO MUNDO COMEX S.A.C.</t>
  </si>
  <si>
    <t xml:space="preserve">         RUC: 20612452432</t>
  </si>
  <si>
    <t>COTIZACION N002</t>
  </si>
  <si>
    <t>NOMBRE:</t>
  </si>
  <si>
    <t>GERARDO JOSE GUTIERREZ GOTELLI</t>
  </si>
  <si>
    <t>SERVICIO:</t>
  </si>
  <si>
    <t>CARGA CONSOLIDADA</t>
  </si>
  <si>
    <t>N° CAJAS:</t>
  </si>
  <si>
    <t>APELLIDO:</t>
  </si>
  <si>
    <t>FECHA:</t>
  </si>
  <si>
    <t>PESO:</t>
  </si>
  <si>
    <t>725 Kg</t>
  </si>
  <si>
    <t>DNI/RUC:</t>
  </si>
  <si>
    <t>ORIGEN:</t>
  </si>
  <si>
    <t>CHINA</t>
  </si>
  <si>
    <t>MEDIDA:</t>
  </si>
  <si>
    <t>TELEFONO:</t>
  </si>
  <si>
    <t>51 980 306 086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</si>
  <si>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</si>
  <si>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</si>
  <si>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</si>
  <si>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</si>
  <si>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</si>
  <si>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</si>
  <si>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</si>
  <si>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</si>
  <si>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</si>
  <si>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</si>
  <si>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</si>
  <si>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</si>
  <si>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</si>
  <si>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</si>
  <si>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</si>
  <si>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</si>
  <si>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</si>
  <si>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</si>
  <si>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</si>
  <si>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</si>
  <si>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</si>
  <si>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</si>
  <si>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</si>
  <si>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</si>
  <si>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</si>
  <si>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</si>
  <si>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</si>
  <si>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</si>
  <si>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</si>
  <si>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</si>
  <si>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</si>
  <si>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SCOOTER ELECTRICO MODELO D2</t>
  </si>
  <si>
    <t>SCOOTER ELECTRICO MODELO D3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</si>
  <si>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</si>
  <si>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</si>
  <si>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</si>
  <si>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</si>
  <si>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</si>
  <si>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</si>
  <si>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</si>
  <si>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</si>
  <si>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</si>
  <si>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</si>
  <si>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</si>
  <si>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</si>
  <si>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</si>
  <si>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</si>
  <si>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</si>
  <si>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</si>
  <si>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</si>
  <si>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</si>
  <si>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</si>
  <si>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</si>
  <si>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</si>
  <si>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</si>
  <si>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</si>
  <si>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</si>
  <si>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</si>
  <si>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</si>
  <si>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</si>
  <si>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</si>
  <si>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</si>
  <si>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</si>
  <si>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</si>
  <si>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</si>
  <si>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</si>
  <si>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</si>
  <si>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</si>
  <si>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</si>
  <si>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GERARDO JOSE GUTIERREZ GOTELLI 😁 un gusto saludarte!
        A continuación te envío la cotización final de tu importación📋📦.
        🙋‍♂️ PAGO PENDIENTE :
        ☑️Costo CBM: $332.64
        ☑️Impuestos: $1774.7
        ☑️ Total: $2107.34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</si>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</sst>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17" numFmtId="173" fillId="0" borderId="1" applyFont="1" applyNumberFormat="1" applyFill="0" applyBorder="1" applyAlignment="1">
      <alignment horizontal="center" vertical="bottom" textRotation="0" wrapText="false" shrinkToFit="false"/>
    </xf>
    <xf xfId="0" fontId="19" numFmtId="166" fillId="2" borderId="1" applyFont="1" applyNumberFormat="1" applyFill="1" applyBorder="1" applyAlignment="1">
      <alignment horizontal="left" vertical="bottom" textRotation="0" wrapText="false" shrinkToFit="false"/>
    </xf>
    <xf xfId="0" fontId="5" numFmtId="170" fillId="2" borderId="0" applyFont="1" applyNumberFormat="1" applyFill="1" applyBorder="0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9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8" t="s">
        <v>11</v>
      </c>
      <c r="K9" s="67"/>
      <c r="L9" s="67"/>
    </row>
    <row r="10" spans="1:14">
      <c r="B10" s="6" t="s">
        <v>12</v>
      </c>
      <c r="C10" s="15">
        <v>20612718173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8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4" t="s">
        <v>19</v>
      </c>
      <c r="G11" s="66"/>
      <c r="H11" s="35"/>
      <c r="I11" s="1" t="s">
        <v>20</v>
      </c>
      <c r="J11" s="97">
        <f>'2'!E7</f>
        <v>4.58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21</v>
      </c>
      <c r="C13" s="56"/>
      <c r="D13" s="56"/>
      <c r="E13" s="56"/>
      <c r="F13" s="56"/>
      <c r="G13" s="56"/>
      <c r="H13" s="56"/>
      <c r="I13" s="56"/>
      <c r="J13" s="56"/>
      <c r="K13" s="8" t="s">
        <v>22</v>
      </c>
      <c r="L13" s="8" t="s">
        <v>23</v>
      </c>
    </row>
    <row r="14" spans="1:14">
      <c r="B14" s="39" t="s">
        <v>24</v>
      </c>
      <c r="C14" s="39"/>
      <c r="D14" s="39"/>
      <c r="E14" s="39"/>
      <c r="F14" s="39"/>
      <c r="G14" s="39"/>
      <c r="H14" s="39"/>
      <c r="I14" s="39"/>
      <c r="J14" s="39"/>
      <c r="K14" s="13">
        <f>'2'!E11</f>
        <v>7150</v>
      </c>
      <c r="L14" s="7" t="s">
        <v>25</v>
      </c>
    </row>
    <row r="15" spans="1:14">
      <c r="B15" s="57" t="s">
        <v>26</v>
      </c>
      <c r="C15" s="57"/>
      <c r="D15" s="57"/>
      <c r="E15" s="57"/>
      <c r="F15" s="57"/>
      <c r="G15" s="57"/>
      <c r="H15" s="57"/>
      <c r="I15" s="57"/>
      <c r="J15" s="57"/>
      <c r="K15" s="14">
        <f>'2'!E14 + '2'!E17</f>
        <v>869.44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8019.44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28</v>
      </c>
      <c r="C19" s="49"/>
      <c r="D19" s="49"/>
      <c r="E19" s="49"/>
      <c r="F19" s="49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42" t="s">
        <v>30</v>
      </c>
      <c r="C20" s="42"/>
      <c r="D20" s="42"/>
      <c r="E20" s="42"/>
      <c r="F20" s="42"/>
      <c r="G20" s="42"/>
      <c r="H20" s="42"/>
      <c r="I20" s="42"/>
      <c r="J20" s="19">
        <f>MAX('2'!C27:C27)</f>
        <v>0</v>
      </c>
      <c r="K20" s="13">
        <f>'2'!E28</f>
        <v>0</v>
      </c>
      <c r="L20" s="7" t="s">
        <v>25</v>
      </c>
      <c r="N20" t="s">
        <v>87</v>
      </c>
    </row>
    <row r="21" spans="1:14">
      <c r="B21" s="42" t="s">
        <v>31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'2'!E29</f>
        <v>1283.1104</v>
      </c>
      <c r="L21" s="7" t="s">
        <v>25</v>
      </c>
    </row>
    <row r="22" spans="1:14">
      <c r="B22" s="54" t="s">
        <v>32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'2'!E30</f>
        <v>160.3888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1443.4992</v>
      </c>
      <c r="L23" s="29" t="s">
        <v>25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34</v>
      </c>
      <c r="C25" s="54"/>
      <c r="D25" s="54"/>
      <c r="E25" s="54"/>
      <c r="F25" s="54"/>
      <c r="G25" s="54"/>
      <c r="H25" s="54"/>
      <c r="I25" s="54"/>
      <c r="J25" s="20" t="s">
        <v>35</v>
      </c>
      <c r="K25" s="14">
        <f>'2'!E31</f>
        <v>331.202872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1774.702072</v>
      </c>
      <c r="L26" s="7" t="s">
        <v>25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37</v>
      </c>
      <c r="C28" s="75"/>
      <c r="D28" s="75"/>
      <c r="E28" s="75"/>
      <c r="F28" s="75"/>
      <c r="G28" s="75"/>
      <c r="H28" s="75"/>
      <c r="I28" s="75"/>
      <c r="J28" s="75"/>
      <c r="K28" s="27" t="s">
        <v>22</v>
      </c>
      <c r="L28" s="27" t="s">
        <v>23</v>
      </c>
    </row>
    <row r="29" spans="1:14">
      <c r="B29" s="42" t="s">
        <v>38</v>
      </c>
      <c r="C29" s="42"/>
      <c r="D29" s="42"/>
      <c r="E29" s="42"/>
      <c r="F29" s="42"/>
      <c r="G29" s="42"/>
      <c r="H29" s="42"/>
      <c r="I29" s="42"/>
      <c r="J29" s="42"/>
      <c r="K29" s="13">
        <f>K14</f>
        <v>7150</v>
      </c>
      <c r="L29" s="7" t="s">
        <v>25</v>
      </c>
    </row>
    <row r="30" spans="1:14">
      <c r="B30" s="42" t="s">
        <v>39</v>
      </c>
      <c r="C30" s="42"/>
      <c r="D30" s="42"/>
      <c r="E30" s="42"/>
      <c r="F30" s="42"/>
      <c r="G30" s="42"/>
      <c r="H30" s="42"/>
      <c r="I30" s="42"/>
      <c r="J30" s="42"/>
      <c r="K30" s="13">
        <f>IF(J11&lt;1, '2'!I7, '2'!I7*J11)</f>
        <v>1282.4</v>
      </c>
      <c r="L30" s="7" t="s">
        <v>25</v>
      </c>
    </row>
    <row r="31" spans="1:14">
      <c r="B31" s="54" t="s">
        <v>40</v>
      </c>
      <c r="C31" s="54"/>
      <c r="D31" s="54"/>
      <c r="E31" s="54"/>
      <c r="F31" s="54"/>
      <c r="G31" s="54"/>
      <c r="H31" s="54"/>
      <c r="I31" s="54"/>
      <c r="J31" s="54"/>
      <c r="K31" s="14">
        <f>K26</f>
        <v>1774.702072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10207.102072</v>
      </c>
      <c r="L32" s="7" t="s">
        <v>25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44" t="s">
        <v>44</v>
      </c>
      <c r="D35" s="45"/>
      <c r="E35" s="46"/>
      <c r="F35" s="4" t="s">
        <v>45</v>
      </c>
      <c r="G35" s="44" t="s">
        <v>46</v>
      </c>
      <c r="H35" s="46"/>
      <c r="I35" s="3" t="s">
        <v>47</v>
      </c>
      <c r="J35" s="25" t="s">
        <v>36</v>
      </c>
      <c r="K35" s="51" t="s">
        <v>48</v>
      </c>
      <c r="L35" s="51"/>
    </row>
    <row r="36" spans="1:14">
      <c r="A36" s="1"/>
      <c r="B36" s="89">
        <v>1</v>
      </c>
      <c r="C36" s="89" t="s">
        <v>49</v>
      </c>
      <c r="D36" s="89"/>
      <c r="E36" s="89"/>
      <c r="F36" s="89">
        <f>'2'!C10</f>
        <v>15</v>
      </c>
      <c r="G36" s="91">
        <f>'2'!C8</f>
        <v>264</v>
      </c>
      <c r="H36" s="92"/>
      <c r="I36" s="91">
        <f>'2'!C46</f>
        <v>376.87761496615</v>
      </c>
      <c r="J36" s="91">
        <f>'2'!C44</f>
        <v>5653.1642244923</v>
      </c>
      <c r="K36" s="90">
        <f>'2'!C47</f>
        <v>1394.4471753748</v>
      </c>
      <c r="L36" s="51"/>
    </row>
    <row r="37" spans="1:14" customHeight="1" ht="15.75">
      <c r="A37"/>
      <c r="B37" s="89">
        <v>2</v>
      </c>
      <c r="C37" s="89" t="s">
        <v>50</v>
      </c>
      <c r="D37" s="89"/>
      <c r="E37" s="89"/>
      <c r="F37" s="89">
        <f>'2'!D10</f>
        <v>11</v>
      </c>
      <c r="G37" s="91">
        <f>'2'!D8</f>
        <v>290</v>
      </c>
      <c r="H37" s="89"/>
      <c r="I37" s="93">
        <f>'2'!D46</f>
        <v>413.99434977343</v>
      </c>
      <c r="J37" s="91">
        <f>'2'!D44</f>
        <v>4553.9378475077</v>
      </c>
      <c r="K37" s="90">
        <f>'2'!D47</f>
        <v>1531.7790941617</v>
      </c>
      <c r="L37" s="94"/>
    </row>
    <row r="38" spans="1:14" customHeight="1" ht="15.75">
      <c r="A38"/>
      <c r="B38" s="12" t="s">
        <v>36</v>
      </c>
      <c r="C38" s="2"/>
      <c r="D38" s="2"/>
      <c r="E38" s="2"/>
      <c r="F38" s="12">
        <f>SUM(F36:F37)</f>
        <v>26</v>
      </c>
      <c r="G38" s="2"/>
      <c r="H38" s="2"/>
      <c r="I38"/>
      <c r="J38" s="95">
        <f>SUM(J36:J37)</f>
        <v>10207.102072</v>
      </c>
      <c r="K38" s="31"/>
      <c r="L38" s="96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51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52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53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54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55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57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58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59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60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61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62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63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65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66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67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68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69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70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71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72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73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74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75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76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77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78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79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80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81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82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83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84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85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C37:E37"/>
    <mergeCell ref="G37:H37"/>
    <mergeCell ref="K37:L37"/>
    <mergeCell ref="B38:E38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0" workbookViewId="0" showGridLines="true" showRowColHeaders="1">
      <selection activeCell="E44" sqref="E44"/>
    </sheetView>
  </sheetViews>
  <sheetFormatPr defaultRowHeight="14.4" outlineLevelRow="0" outlineLevelCol="0"/>
  <cols>
    <col min="2" max="2" width="24.708" bestFit="true" customWidth="true" style="0"/>
    <col min="3" max="3" width="32.992" bestFit="true" customWidth="true" style="0"/>
    <col min="4" max="4" width="32.992" bestFit="true" customWidth="true" style="0"/>
    <col min="5" max="5" width="11.711" bestFit="true" customWidth="true" style="0"/>
  </cols>
  <sheetData>
    <row r="3" spans="1:9">
      <c r="B3" s="76" t="s">
        <v>88</v>
      </c>
      <c r="C3"/>
      <c r="D3"/>
      <c r="E3"/>
      <c r="F3"/>
      <c r="G3"/>
    </row>
    <row r="5" spans="1:9">
      <c r="B5" s="78" t="s">
        <v>89</v>
      </c>
      <c r="C5" s="77" t="s">
        <v>49</v>
      </c>
      <c r="D5" s="77" t="s">
        <v>50</v>
      </c>
      <c r="E5" s="77" t="s">
        <v>106</v>
      </c>
    </row>
    <row r="6" spans="1:9">
      <c r="B6" t="s">
        <v>90</v>
      </c>
      <c r="C6">
        <v>0</v>
      </c>
      <c r="D6">
        <v>0</v>
      </c>
      <c r="E6" s="83">
        <v>725.0</v>
      </c>
      <c r="H6" s="81" t="s">
        <v>104</v>
      </c>
      <c r="I6" s="81" t="s">
        <v>105</v>
      </c>
    </row>
    <row r="7" spans="1:9">
      <c r="B7" t="s">
        <v>91</v>
      </c>
      <c r="C7">
        <v>0</v>
      </c>
      <c r="D7">
        <v>0</v>
      </c>
      <c r="E7" s="84">
        <v>4.58</v>
      </c>
      <c r="H7" s="82" t="s">
        <v>19</v>
      </c>
      <c r="I7" s="82">
        <v>280</v>
      </c>
    </row>
    <row r="8" spans="1:9">
      <c r="B8" t="s">
        <v>92</v>
      </c>
      <c r="C8" s="80">
        <v>264.0</v>
      </c>
      <c r="D8" s="80">
        <v>290.0</v>
      </c>
      <c r="E8"/>
    </row>
    <row r="9" spans="1:9">
      <c r="B9" s="79" t="s">
        <v>93</v>
      </c>
      <c r="C9" s="80">
        <v>0.0</v>
      </c>
      <c r="D9" s="80">
        <v>0.0</v>
      </c>
      <c r="E9"/>
    </row>
    <row r="10" spans="1:9">
      <c r="B10" t="s">
        <v>94</v>
      </c>
      <c r="C10">
        <v>15.0</v>
      </c>
      <c r="D10">
        <v>11.0</v>
      </c>
      <c r="E10">
        <f>SUM(C10:D10)</f>
        <v>26</v>
      </c>
    </row>
    <row r="11" spans="1:9">
      <c r="B11" t="s">
        <v>95</v>
      </c>
      <c r="C11" s="80">
        <f>C8*C10</f>
        <v>3960</v>
      </c>
      <c r="D11" s="80">
        <f>D8*D10</f>
        <v>3190</v>
      </c>
      <c r="E11" s="88">
        <f>SUM(C11:D11)</f>
        <v>7150</v>
      </c>
    </row>
    <row r="12" spans="1:9">
      <c r="B12" s="79" t="s">
        <v>96</v>
      </c>
      <c r="C12" s="80">
        <f>C10*C9</f>
        <v>0</v>
      </c>
      <c r="D12" s="80">
        <f>D10*D9</f>
        <v>0</v>
      </c>
      <c r="E12" s="88">
        <f>SUM(C12:D12)</f>
        <v>0</v>
      </c>
    </row>
    <row r="13" spans="1:9">
      <c r="B13" t="s">
        <v>97</v>
      </c>
      <c r="C13" s="85">
        <f>C11/E11</f>
        <v>0.55384615384615</v>
      </c>
      <c r="D13" s="85">
        <f>D11/E11</f>
        <v>0.44615384615385</v>
      </c>
      <c r="E13"/>
    </row>
    <row r="14" spans="1:9">
      <c r="B14" t="s">
        <v>98</v>
      </c>
      <c r="C14" s="80">
        <f>E14*C13</f>
        <v>426.15138461538</v>
      </c>
      <c r="D14" s="80">
        <f>E14*D13</f>
        <v>343.28861538462</v>
      </c>
      <c r="E14" s="88">
        <f>IF(E7&lt;1, I7*0.6, I7*0.6*E7)</f>
        <v>769.44</v>
      </c>
    </row>
    <row r="15" spans="1:9">
      <c r="B15" t="s">
        <v>99</v>
      </c>
      <c r="C15" s="80">
        <f>C11+C14</f>
        <v>4386.1513846154</v>
      </c>
      <c r="D15" s="80">
        <f>D11+D14</f>
        <v>3533.2886153846</v>
      </c>
      <c r="E15" s="88">
        <f>SUM(C15:D15)</f>
        <v>7919.44</v>
      </c>
    </row>
    <row r="16" spans="1:9">
      <c r="B16" s="79" t="s">
        <v>100</v>
      </c>
      <c r="C16" s="80">
        <f>C12+C14</f>
        <v>426.15138461538</v>
      </c>
      <c r="D16" s="80">
        <f>D12+D14</f>
        <v>343.28861538462</v>
      </c>
      <c r="E16" s="88">
        <f>SUM(C16:D16)</f>
        <v>769.44</v>
      </c>
    </row>
    <row r="17" spans="1:9">
      <c r="B17" t="s">
        <v>101</v>
      </c>
      <c r="C17" s="80">
        <f>IF(E11&gt;5000,100*C13,50*C13)</f>
        <v>55.384615384615</v>
      </c>
      <c r="D17" s="80">
        <f>IF(E11&gt;5000,100*D13,50*D13)</f>
        <v>44.615384615385</v>
      </c>
      <c r="E17" s="88">
        <f>SUM(C17:D17)</f>
        <v>100</v>
      </c>
    </row>
    <row r="18" spans="1:9">
      <c r="B18" t="s">
        <v>102</v>
      </c>
      <c r="C18" s="80">
        <f>C15+C17</f>
        <v>4441.536</v>
      </c>
      <c r="D18" s="80">
        <f>D15+D17</f>
        <v>3577.904</v>
      </c>
      <c r="E18" s="88">
        <f>SUM(C18:D18)</f>
        <v>8019.44</v>
      </c>
    </row>
    <row r="19" spans="1:9">
      <c r="B19" s="79" t="s">
        <v>103</v>
      </c>
      <c r="C19" s="80">
        <f>C16+C17</f>
        <v>481.536</v>
      </c>
      <c r="D19" s="80">
        <f>D16+D17</f>
        <v>387.904</v>
      </c>
      <c r="E19" s="88">
        <f>SUM(C19:D19)</f>
        <v>869.44</v>
      </c>
    </row>
    <row r="23" spans="1:9">
      <c r="B23" s="76" t="s">
        <v>113</v>
      </c>
      <c r="C23"/>
      <c r="D23"/>
      <c r="E23"/>
    </row>
    <row r="26" spans="1:9">
      <c r="B26" t="s">
        <v>114</v>
      </c>
      <c r="C26" s="80">
        <v>0</v>
      </c>
      <c r="D26" s="80">
        <v>0</v>
      </c>
      <c r="E26" s="80">
        <f>SUM(C26:D26)</f>
        <v>0</v>
      </c>
    </row>
    <row r="27" spans="1:9">
      <c r="C27" s="86">
        <v>0</v>
      </c>
      <c r="D27" s="86">
        <v>0</v>
      </c>
      <c r="E27" s="85">
        <f>SUM(C27:D27)</f>
        <v>0</v>
      </c>
    </row>
    <row r="28" spans="1:9">
      <c r="B28" t="s">
        <v>107</v>
      </c>
      <c r="C28" s="80">
        <f>MAX(C19,C18)*C27</f>
        <v>0</v>
      </c>
      <c r="D28" s="80">
        <f>MAX(D19,D18)*D27</f>
        <v>0</v>
      </c>
      <c r="E28" s="80">
        <f>SUM(C28:D28)</f>
        <v>0</v>
      </c>
    </row>
    <row r="29" spans="1:9">
      <c r="B29" t="s">
        <v>31</v>
      </c>
      <c r="C29" s="80">
        <f>0.16*(MAX(C19,C18)+C28)</f>
        <v>710.64576</v>
      </c>
      <c r="D29" s="80">
        <f>0.16*(MAX(D19,D18)+D28)</f>
        <v>572.46464</v>
      </c>
      <c r="E29" s="80">
        <f>SUM(C29:D29)</f>
        <v>1283.1104</v>
      </c>
    </row>
    <row r="30" spans="1:9">
      <c r="B30" t="s">
        <v>32</v>
      </c>
      <c r="C30" s="80">
        <f>0.02*(MAX(C19,C18)+C28)</f>
        <v>88.83072</v>
      </c>
      <c r="D30" s="80">
        <f>0.02*(MAX(D19,D18)+D28)</f>
        <v>71.55808</v>
      </c>
      <c r="E30" s="80">
        <f>SUM(C30:D30)</f>
        <v>160.3888</v>
      </c>
    </row>
    <row r="31" spans="1:9">
      <c r="B31" t="s">
        <v>108</v>
      </c>
      <c r="C31" s="80">
        <f>0.035*(MAX(C18,C19) +C28+C29+C30)</f>
        <v>183.4354368</v>
      </c>
      <c r="D31" s="80">
        <f>0.035*(MAX(D18,D19) +D28+D29+D30)</f>
        <v>147.7674352</v>
      </c>
      <c r="E31" s="80">
        <f>SUM(C31:D31)</f>
        <v>331.202872</v>
      </c>
    </row>
    <row r="32" spans="1:9">
      <c r="B32" t="s">
        <v>36</v>
      </c>
      <c r="C32" s="80">
        <f>SUM(C28:C31)</f>
        <v>982.9119168</v>
      </c>
      <c r="D32" s="80">
        <f>SUM(D28:D31)</f>
        <v>791.7901552</v>
      </c>
      <c r="E32" s="80">
        <f>SUM(E28:E31)</f>
        <v>1774.702072</v>
      </c>
    </row>
    <row r="37" spans="1:9">
      <c r="B37" s="76" t="s">
        <v>115</v>
      </c>
      <c r="C37"/>
      <c r="D37"/>
      <c r="E37"/>
    </row>
    <row r="40" spans="1:9">
      <c r="B40" t="s">
        <v>109</v>
      </c>
      <c r="C40" s="80">
        <f>C13*E40</f>
        <v>284.10092307692</v>
      </c>
      <c r="D40" s="80">
        <f>D13*E40</f>
        <v>228.85907692308</v>
      </c>
      <c r="E40" s="80">
        <f>IF(E7&lt;1, I7*0.4,I7*0.4*E7)</f>
        <v>512.96</v>
      </c>
    </row>
    <row r="41" spans="1:9">
      <c r="B41"/>
    </row>
    <row r="43" spans="1:9">
      <c r="B43" t="s">
        <v>109</v>
      </c>
      <c r="C43" t="s">
        <v>49</v>
      </c>
      <c r="D43" t="s">
        <v>50</v>
      </c>
      <c r="E43" t="s">
        <v>106</v>
      </c>
    </row>
    <row r="44" spans="1:9">
      <c r="B44" t="s">
        <v>110</v>
      </c>
      <c r="C44" s="80">
        <f>SUM(C15,C40,C32,(C26))</f>
        <v>5653.1642244923</v>
      </c>
      <c r="D44" s="80">
        <f>SUM(D15,D40,D32,(D26))</f>
        <v>4553.9378475077</v>
      </c>
      <c r="E44" s="80">
        <f>SUM(C44:D44)</f>
        <v>10207.102072</v>
      </c>
    </row>
    <row r="45" spans="1:9">
      <c r="B45" t="s">
        <v>45</v>
      </c>
      <c r="C45">
        <v>15.0</v>
      </c>
      <c r="D45">
        <v>11.0</v>
      </c>
      <c r="E45"/>
    </row>
    <row r="46" spans="1:9">
      <c r="B46" t="s">
        <v>111</v>
      </c>
      <c r="C46" s="80">
        <f>SUM(C44/C45)</f>
        <v>376.87761496615</v>
      </c>
      <c r="D46" s="80">
        <f>SUM(D44/D45)</f>
        <v>413.99434977343</v>
      </c>
      <c r="E46"/>
    </row>
    <row r="47" spans="1:9">
      <c r="B47" t="s">
        <v>112</v>
      </c>
      <c r="C47" s="87">
        <f>C46*3.7</f>
        <v>1394.4471753748</v>
      </c>
      <c r="D47" s="87">
        <f>D46*3.7</f>
        <v>1531.7790941617</v>
      </c>
      <c r="E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