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<sst xmlns="http://schemas.openxmlformats.org/spreadsheetml/2006/main" uniqueCount="116">
  <si>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</si>
  <si>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</si>
  <si>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</si>
  <si>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</si>
  <si>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ROY REQUEJO OLIVERA</t>
  </si>
  <si>
    <t>SERVICIO:</t>
  </si>
  <si>
    <t>CARGA CONSOLIDADA</t>
  </si>
  <si>
    <t>N° CAJAS:</t>
  </si>
  <si>
    <t>APELLIDO:</t>
  </si>
  <si>
    <t>FECHA:</t>
  </si>
  <si>
    <t>PESO:</t>
  </si>
  <si>
    <t>150 Kg</t>
  </si>
  <si>
    <t>DNI/RUC:</t>
  </si>
  <si>
    <t>ORIGEN:</t>
  </si>
  <si>
    <t>CHINA</t>
  </si>
  <si>
    <t>MEDIDA:</t>
  </si>
  <si>
    <t>TELEFONO:</t>
  </si>
  <si>
    <t>51 929539406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</si>
  <si>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</si>
  <si>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</si>
  <si>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</si>
  <si>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</si>
  <si>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</si>
  <si>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</si>
  <si>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</si>
  <si>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</si>
  <si>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</si>
  <si>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</si>
  <si>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</si>
  <si>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</si>
  <si>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</si>
  <si>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</si>
  <si>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</si>
  <si>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</si>
  <si>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</si>
  <si>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</si>
  <si>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</si>
  <si>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</si>
  <si>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</si>
  <si>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</si>
  <si>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</si>
  <si>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</si>
  <si>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</si>
  <si>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</si>
  <si>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</si>
  <si>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</si>
  <si>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</si>
  <si>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</si>
  <si>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</si>
  <si>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MAQUINA CARGADOR DE COCHE 5000A</t>
  </si>
  <si>
    <t>MAQUINA CARGADOR DE COCHE 9000A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</si>
  <si>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</si>
  <si>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</si>
  <si>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</si>
  <si>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</si>
  <si>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</si>
  <si>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</si>
  <si>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</si>
  <si>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</si>
  <si>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</si>
  <si>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</si>
  <si>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</si>
  <si>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</si>
  <si>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</si>
  <si>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</si>
  <si>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</si>
  <si>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</si>
  <si>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</si>
  <si>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</si>
  <si>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</si>
  <si>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</si>
  <si>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</si>
  <si>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</si>
  <si>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</si>
  <si>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</si>
  <si>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</si>
  <si>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</si>
  <si>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</si>
  <si>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</si>
  <si>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</si>
  <si>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</si>
  <si>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</si>
  <si>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</si>
  <si>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</si>
  <si>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</si>
  <si>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</si>
  <si>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</si>
  <si>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ROY REQUEJO OLIVERA 😁 un gusto saludarte!
        A continuación te envío la cotización final de tu importación📋📦.
        🙋‍♂️ PAGO PENDIENTE :
        ☑️Costo CBM: $332.64
        ☑️Impuestos: $185.45
        ☑️ Total: $518.09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</si>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</sst>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17" numFmtId="173" fillId="0" borderId="1" applyFont="1" applyNumberFormat="1" applyFill="0" applyBorder="1" applyAlignment="1">
      <alignment horizontal="center" vertical="bottom" textRotation="0" wrapText="false" shrinkToFit="false"/>
    </xf>
    <xf xfId="0" fontId="19" numFmtId="166" fillId="2" borderId="1" applyFont="1" applyNumberFormat="1" applyFill="1" applyBorder="1" applyAlignment="1">
      <alignment horizontal="left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9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8" t="s">
        <v>11</v>
      </c>
      <c r="K9" s="67"/>
      <c r="L9" s="67"/>
    </row>
    <row r="10" spans="1:14">
      <c r="B10" s="6" t="s">
        <v>12</v>
      </c>
      <c r="C10" s="15">
        <v>74307153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8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7">
        <f>'2'!E7</f>
        <v>0.36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'2'!E11</f>
        <v>620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'2'!E14 + '2'!E17</f>
        <v>218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838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MAX('2'!C27:C27)</f>
        <v>0</v>
      </c>
      <c r="K20" s="13">
        <f>'2'!E28</f>
        <v>0</v>
      </c>
      <c r="L20" s="7" t="s">
        <v>25</v>
      </c>
      <c r="N20" t="s">
        <v>87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'2'!E29</f>
        <v>134.08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'2'!E30</f>
        <v>16.76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150.84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'2'!E31</f>
        <v>34.6094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185.4494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620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'2'!I7, '2'!I7*J11)</f>
        <v>280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185.4494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1085.4494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1</v>
      </c>
      <c r="G36" s="91">
        <f>'2'!C8</f>
        <v>370</v>
      </c>
      <c r="H36" s="92"/>
      <c r="I36" s="91">
        <f>'2'!C46</f>
        <v>647.76819032258</v>
      </c>
      <c r="J36" s="91">
        <f>'2'!C44</f>
        <v>647.76819032258</v>
      </c>
      <c r="K36" s="90">
        <f>'2'!C47</f>
        <v>2396.7423041935</v>
      </c>
      <c r="L36" s="51"/>
    </row>
    <row r="37" spans="1:14" customHeight="1" ht="15.75">
      <c r="A37"/>
      <c r="B37" s="89">
        <v>2</v>
      </c>
      <c r="C37" s="89" t="s">
        <v>50</v>
      </c>
      <c r="D37" s="89"/>
      <c r="E37" s="89"/>
      <c r="F37" s="89">
        <f>'2'!D10</f>
        <v>1</v>
      </c>
      <c r="G37" s="91">
        <f>'2'!D8</f>
        <v>250</v>
      </c>
      <c r="H37" s="89"/>
      <c r="I37" s="93">
        <f>'2'!D46</f>
        <v>437.68120967742</v>
      </c>
      <c r="J37" s="91">
        <f>'2'!D44</f>
        <v>437.68120967742</v>
      </c>
      <c r="K37" s="90">
        <f>'2'!D47</f>
        <v>1619.4204758065</v>
      </c>
      <c r="L37" s="94"/>
    </row>
    <row r="38" spans="1:14" customHeight="1" ht="15.75">
      <c r="A38"/>
      <c r="B38" s="12" t="s">
        <v>36</v>
      </c>
      <c r="C38" s="2"/>
      <c r="D38" s="2"/>
      <c r="E38" s="2"/>
      <c r="F38" s="12">
        <f>SUM(F36:F37)</f>
        <v>2</v>
      </c>
      <c r="G38" s="2"/>
      <c r="H38" s="2"/>
      <c r="I38"/>
      <c r="J38" s="95">
        <f>SUM(J36:J37)</f>
        <v>1085.4494</v>
      </c>
      <c r="K38" s="31"/>
      <c r="L38" s="96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51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54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57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59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60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62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67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68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69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70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71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72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73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74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75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76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77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79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80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81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82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83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84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85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B38:E38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0" workbookViewId="0" showGridLines="true" showRowColHeaders="1">
      <selection activeCell="E44" sqref="E44"/>
    </sheetView>
  </sheetViews>
  <sheetFormatPr defaultRowHeight="14.4" outlineLevelRow="0" outlineLevelCol="0"/>
  <cols>
    <col min="2" max="2" width="24.708" bestFit="true" customWidth="true" style="0"/>
    <col min="3" max="3" width="37.705" bestFit="true" customWidth="true" style="0"/>
    <col min="4" max="4" width="37.705" bestFit="true" customWidth="true" style="0"/>
    <col min="5" max="5" width="11.711" bestFit="true" customWidth="true" style="0"/>
  </cols>
  <sheetData>
    <row r="3" spans="1:9">
      <c r="B3" s="76" t="s">
        <v>88</v>
      </c>
      <c r="C3"/>
      <c r="D3"/>
      <c r="E3"/>
      <c r="F3"/>
      <c r="G3"/>
    </row>
    <row r="5" spans="1:9">
      <c r="B5" s="78" t="s">
        <v>89</v>
      </c>
      <c r="C5" s="77" t="s">
        <v>49</v>
      </c>
      <c r="D5" s="77" t="s">
        <v>50</v>
      </c>
      <c r="E5" s="77" t="s">
        <v>106</v>
      </c>
    </row>
    <row r="6" spans="1:9">
      <c r="B6" t="s">
        <v>90</v>
      </c>
      <c r="C6">
        <v>0</v>
      </c>
      <c r="D6">
        <v>0</v>
      </c>
      <c r="E6" s="83">
        <v>150.0</v>
      </c>
      <c r="H6" s="81" t="s">
        <v>104</v>
      </c>
      <c r="I6" s="81" t="s">
        <v>105</v>
      </c>
    </row>
    <row r="7" spans="1:9">
      <c r="B7" t="s">
        <v>91</v>
      </c>
      <c r="C7">
        <v>0</v>
      </c>
      <c r="D7">
        <v>0</v>
      </c>
      <c r="E7" s="84">
        <v>0.36</v>
      </c>
      <c r="H7" s="82" t="s">
        <v>19</v>
      </c>
      <c r="I7" s="82">
        <v>280</v>
      </c>
    </row>
    <row r="8" spans="1:9">
      <c r="B8" t="s">
        <v>92</v>
      </c>
      <c r="C8" s="80">
        <v>370.0</v>
      </c>
      <c r="D8" s="80">
        <v>250.0</v>
      </c>
      <c r="E8"/>
    </row>
    <row r="9" spans="1:9">
      <c r="B9" s="79" t="s">
        <v>93</v>
      </c>
      <c r="C9" s="80">
        <v>0.0</v>
      </c>
      <c r="D9" s="80">
        <v>0.0</v>
      </c>
      <c r="E9"/>
    </row>
    <row r="10" spans="1:9">
      <c r="B10" t="s">
        <v>94</v>
      </c>
      <c r="C10">
        <v>1.0</v>
      </c>
      <c r="D10">
        <v>1.0</v>
      </c>
      <c r="E10">
        <f>SUM(C10:D10)</f>
        <v>2</v>
      </c>
    </row>
    <row r="11" spans="1:9">
      <c r="B11" t="s">
        <v>95</v>
      </c>
      <c r="C11" s="80">
        <f>C8*C10</f>
        <v>370</v>
      </c>
      <c r="D11" s="80">
        <f>D8*D10</f>
        <v>250</v>
      </c>
      <c r="E11" s="88">
        <f>SUM(C11:D11)</f>
        <v>620</v>
      </c>
    </row>
    <row r="12" spans="1:9">
      <c r="B12" s="79" t="s">
        <v>96</v>
      </c>
      <c r="C12" s="80">
        <f>C10*C9</f>
        <v>0</v>
      </c>
      <c r="D12" s="80">
        <f>D10*D9</f>
        <v>0</v>
      </c>
      <c r="E12" s="88">
        <f>SUM(C12:D12)</f>
        <v>0</v>
      </c>
    </row>
    <row r="13" spans="1:9">
      <c r="B13" t="s">
        <v>97</v>
      </c>
      <c r="C13" s="85">
        <f>C11/E11</f>
        <v>0.59677419354839</v>
      </c>
      <c r="D13" s="85">
        <f>D11/E11</f>
        <v>0.40322580645161</v>
      </c>
      <c r="E13"/>
    </row>
    <row r="14" spans="1:9">
      <c r="B14" t="s">
        <v>98</v>
      </c>
      <c r="C14" s="80">
        <f>E14*C13</f>
        <v>100.25806451613</v>
      </c>
      <c r="D14" s="80">
        <f>E14*D13</f>
        <v>67.741935483871</v>
      </c>
      <c r="E14" s="88">
        <f>IF(E7&lt;1, I7*0.6, I7*0.6*E7)</f>
        <v>168</v>
      </c>
    </row>
    <row r="15" spans="1:9">
      <c r="B15" t="s">
        <v>99</v>
      </c>
      <c r="C15" s="80">
        <f>C11+C14</f>
        <v>470.25806451613</v>
      </c>
      <c r="D15" s="80">
        <f>D11+D14</f>
        <v>317.74193548387</v>
      </c>
      <c r="E15" s="88">
        <f>SUM(C15:D15)</f>
        <v>788</v>
      </c>
    </row>
    <row r="16" spans="1:9">
      <c r="B16" s="79" t="s">
        <v>100</v>
      </c>
      <c r="C16" s="80">
        <f>C12+C14</f>
        <v>100.25806451613</v>
      </c>
      <c r="D16" s="80">
        <f>D12+D14</f>
        <v>67.741935483871</v>
      </c>
      <c r="E16" s="88">
        <f>SUM(C16:D16)</f>
        <v>168</v>
      </c>
    </row>
    <row r="17" spans="1:9">
      <c r="B17" t="s">
        <v>101</v>
      </c>
      <c r="C17" s="80">
        <f>IF(E11&gt;5000,100*C13,50*C13)</f>
        <v>29.838709677419</v>
      </c>
      <c r="D17" s="80">
        <f>IF(E11&gt;5000,100*D13,50*D13)</f>
        <v>20.161290322581</v>
      </c>
      <c r="E17" s="88">
        <f>SUM(C17:D17)</f>
        <v>50</v>
      </c>
    </row>
    <row r="18" spans="1:9">
      <c r="B18" t="s">
        <v>102</v>
      </c>
      <c r="C18" s="80">
        <f>C15+C17</f>
        <v>500.09677419355</v>
      </c>
      <c r="D18" s="80">
        <f>D15+D17</f>
        <v>337.90322580645</v>
      </c>
      <c r="E18" s="88">
        <f>SUM(C18:D18)</f>
        <v>838</v>
      </c>
    </row>
    <row r="19" spans="1:9">
      <c r="B19" s="79" t="s">
        <v>103</v>
      </c>
      <c r="C19" s="80">
        <f>C16+C17</f>
        <v>130.09677419355</v>
      </c>
      <c r="D19" s="80">
        <f>D16+D17</f>
        <v>87.903225806452</v>
      </c>
      <c r="E19" s="88">
        <f>SUM(C19:D19)</f>
        <v>218</v>
      </c>
    </row>
    <row r="23" spans="1:9">
      <c r="B23" s="76" t="s">
        <v>113</v>
      </c>
      <c r="C23"/>
      <c r="D23"/>
      <c r="E23"/>
    </row>
    <row r="26" spans="1:9">
      <c r="B26" t="s">
        <v>114</v>
      </c>
      <c r="C26" s="80">
        <v>0</v>
      </c>
      <c r="D26" s="80">
        <v>0</v>
      </c>
      <c r="E26" s="80">
        <f>SUM(C26:D26)</f>
        <v>0</v>
      </c>
    </row>
    <row r="27" spans="1:9">
      <c r="C27" s="86">
        <v>0.0</v>
      </c>
      <c r="D27" s="86">
        <v>0.0</v>
      </c>
      <c r="E27" s="85">
        <f>SUM(C27:D27)</f>
        <v>0</v>
      </c>
    </row>
    <row r="28" spans="1:9">
      <c r="B28" t="s">
        <v>107</v>
      </c>
      <c r="C28" s="80">
        <f>MAX(C19,C18)*C27</f>
        <v>0</v>
      </c>
      <c r="D28" s="80">
        <f>MAX(D19,D18)*D27</f>
        <v>0</v>
      </c>
      <c r="E28" s="80">
        <f>SUM(C28:D28)</f>
        <v>0</v>
      </c>
    </row>
    <row r="29" spans="1:9">
      <c r="B29" t="s">
        <v>31</v>
      </c>
      <c r="C29" s="80">
        <f>0.16*(MAX(C19,C18)+C28)</f>
        <v>80.015483870968</v>
      </c>
      <c r="D29" s="80">
        <f>0.16*(MAX(D19,D18)+D28)</f>
        <v>54.064516129032</v>
      </c>
      <c r="E29" s="80">
        <f>SUM(C29:D29)</f>
        <v>134.08</v>
      </c>
    </row>
    <row r="30" spans="1:9">
      <c r="B30" t="s">
        <v>32</v>
      </c>
      <c r="C30" s="80">
        <f>0.02*(MAX(C19,C18)+C28)</f>
        <v>10.001935483871</v>
      </c>
      <c r="D30" s="80">
        <f>0.02*(MAX(D19,D18)+D28)</f>
        <v>6.758064516129</v>
      </c>
      <c r="E30" s="80">
        <f>SUM(C30:D30)</f>
        <v>16.76</v>
      </c>
    </row>
    <row r="31" spans="1:9">
      <c r="B31" t="s">
        <v>108</v>
      </c>
      <c r="C31" s="80">
        <f>0.035*(MAX(C18,C19) +C28+C29+C30)</f>
        <v>20.653996774194</v>
      </c>
      <c r="D31" s="80">
        <f>0.035*(MAX(D18,D19) +D28+D29+D30)</f>
        <v>13.955403225806</v>
      </c>
      <c r="E31" s="80">
        <f>SUM(C31:D31)</f>
        <v>34.6094</v>
      </c>
    </row>
    <row r="32" spans="1:9">
      <c r="B32" t="s">
        <v>36</v>
      </c>
      <c r="C32" s="80">
        <f>SUM(C28:C31)</f>
        <v>110.67141612903</v>
      </c>
      <c r="D32" s="80">
        <f>SUM(D28:D31)</f>
        <v>74.777983870968</v>
      </c>
      <c r="E32" s="80">
        <f>SUM(E28:E31)</f>
        <v>185.4494</v>
      </c>
    </row>
    <row r="37" spans="1:9">
      <c r="B37" s="76" t="s">
        <v>115</v>
      </c>
      <c r="C37"/>
      <c r="D37"/>
      <c r="E37"/>
    </row>
    <row r="40" spans="1:9">
      <c r="B40" t="s">
        <v>109</v>
      </c>
      <c r="C40" s="80">
        <f>C13*E40</f>
        <v>66.838709677419</v>
      </c>
      <c r="D40" s="80">
        <f>D13*E40</f>
        <v>45.161290322581</v>
      </c>
      <c r="E40" s="80">
        <f>IF(E7&lt;1, I7*0.4,I7*0.4*E7)</f>
        <v>112</v>
      </c>
    </row>
    <row r="41" spans="1:9">
      <c r="B41"/>
    </row>
    <row r="43" spans="1:9">
      <c r="B43" t="s">
        <v>109</v>
      </c>
      <c r="C43" t="s">
        <v>49</v>
      </c>
      <c r="D43" t="s">
        <v>50</v>
      </c>
      <c r="E43" t="s">
        <v>106</v>
      </c>
    </row>
    <row r="44" spans="1:9">
      <c r="B44" t="s">
        <v>110</v>
      </c>
      <c r="C44" s="80">
        <f>SUM(C15,C40,C32,(C26))</f>
        <v>647.76819032258</v>
      </c>
      <c r="D44" s="80">
        <f>SUM(D15,D40,D32,(D26))</f>
        <v>437.68120967742</v>
      </c>
      <c r="E44" s="80">
        <f>SUM(C44:D44)</f>
        <v>1085.4494</v>
      </c>
    </row>
    <row r="45" spans="1:9">
      <c r="B45" t="s">
        <v>45</v>
      </c>
      <c r="C45">
        <v>1.0</v>
      </c>
      <c r="D45">
        <v>1.0</v>
      </c>
      <c r="E45"/>
    </row>
    <row r="46" spans="1:9">
      <c r="B46" t="s">
        <v>111</v>
      </c>
      <c r="C46" s="80">
        <f>SUM(C44/C45)</f>
        <v>647.76819032258</v>
      </c>
      <c r="D46" s="80">
        <f>SUM(D44/D45)</f>
        <v>437.68120967742</v>
      </c>
      <c r="E46"/>
    </row>
    <row r="47" spans="1:9">
      <c r="B47" t="s">
        <v>112</v>
      </c>
      <c r="C47" s="87">
        <f>C46*3.7</f>
        <v>2396.7423041935</v>
      </c>
      <c r="D47" s="87">
        <f>D46*3.7</f>
        <v>1619.4204758065</v>
      </c>
      <c r="E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