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<sst xmlns="http://schemas.openxmlformats.org/spreadsheetml/2006/main" uniqueCount="129">
  <si>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</si>
  <si>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</si>
  <si>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</si>
  <si>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DANNY RAMIREZ DE LA CRUZ</t>
  </si>
  <si>
    <t>SERVICIO:</t>
  </si>
  <si>
    <t>CARGA CONSOLIDADA</t>
  </si>
  <si>
    <t>N° CAJAS:</t>
  </si>
  <si>
    <t>DNI/RUC:</t>
  </si>
  <si>
    <t>FECHA:</t>
  </si>
  <si>
    <t>PESO:</t>
  </si>
  <si>
    <t>620 Kg</t>
  </si>
  <si>
    <t>CORREO:</t>
  </si>
  <si>
    <t>ORIGEN:</t>
  </si>
  <si>
    <t>CHINA</t>
  </si>
  <si>
    <t>MEDIDA</t>
  </si>
  <si>
    <t>TELEFONO: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</si>
  <si>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</si>
  <si>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</si>
  <si>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</si>
  <si>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</si>
  <si>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</si>
  <si>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</si>
  <si>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</si>
  <si>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</si>
  <si>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</si>
  <si>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</si>
  <si>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</si>
  <si>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</si>
  <si>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</si>
  <si>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</si>
  <si>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</si>
  <si>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DANNY RAMIREZ DE LA CRUZ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</si>
  <si>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</si>
  <si>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</si>
  <si>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</si>
  <si>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</si>
  <si>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</si>
  <si>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</si>
  <si>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</si>
  <si>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</si>
  <si>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</si>
  <si>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</si>
  <si>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</si>
  <si>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</si>
  <si>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</si>
  <si>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</si>
  <si>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</si>
  <si>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</si>
  <si>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</si>
  <si>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</si>
  <si>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</si>
  <si>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ENVASE TUBULAR DE PAPEL</t>
  </si>
  <si>
    <t>BOLSA DE FILTRO PARA INFUSIONES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</si>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</sst>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BOLSA DE FILTRO PARA INFUSIONES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45940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20609689642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51980533058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507.20178610493</v>
      </c>
      <c r="K14" s="26">
        <f>'2'!D11</f>
        <v>342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165.20178610493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30.432107166296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86.021422923396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10.752677865424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82.055164277901</v>
      </c>
      <c r="J23" s="27">
        <f>'2'!D31</f>
        <v>22.204279792102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22.204279792102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22.204279792102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22.204279792102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342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507.20178610493</v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149.41048774722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22.204279792102</v>
      </c>
      <c r="K32" s="28">
        <f>K29+K30+K31</f>
        <v>771.41048774722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6014</v>
      </c>
      <c r="G36" s="121">
        <f>'2'!C8</f>
        <v>0.46</v>
      </c>
      <c r="H36" s="42"/>
      <c r="I36" s="121">
        <f>'2'!C46</f>
        <v>0.96897450427867</v>
      </c>
      <c r="J36" s="119">
        <f>'2'!C44</f>
        <v>5827.4126687319</v>
      </c>
      <c r="K36" s="120">
        <f>'2'!C47</f>
        <v>3.5852056658311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15000</v>
      </c>
      <c r="G37" s="121">
        <f>'2'!D8</f>
        <v>0.0228</v>
      </c>
      <c r="H37" s="61"/>
      <c r="I37" s="122">
        <f>'2'!D46</f>
        <v>0.050505214116684</v>
      </c>
      <c r="J37" s="119">
        <f>'2'!D44</f>
        <v>757.57821175025</v>
      </c>
      <c r="K37" s="120">
        <f>'2'!D47</f>
        <v>0.18686929223173</v>
      </c>
      <c r="L37" s="42"/>
      <c r="M37" s="39">
        <v>1</v>
      </c>
      <c r="N37" s="40">
        <f>+B37</f>
        <v>2</v>
      </c>
      <c r="O37" s="43">
        <f>+F37</f>
        <v>15000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21014</v>
      </c>
      <c r="G38" s="41"/>
      <c r="H38" s="42"/>
      <c r="I38" s="123"/>
      <c r="J38" s="125">
        <f>SUM(J36:J37)</f>
        <v>6584.9908804822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22.204279792102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28.136" bestFit="true" customWidth="true" style="0"/>
    <col min="4" max="4" width="37.705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620.0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8.64</v>
      </c>
      <c r="F7" s="104"/>
      <c r="H7" t="s">
        <v>18</v>
      </c>
      <c r="I7">
        <v>280</v>
      </c>
    </row>
    <row r="8" spans="1:9">
      <c r="B8" s="104" t="s">
        <v>105</v>
      </c>
      <c r="C8" s="111">
        <v>0.46</v>
      </c>
      <c r="D8" s="111">
        <v>0.0228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6014.0</v>
      </c>
      <c r="D10" s="104">
        <v>15000.0</v>
      </c>
      <c r="E10" s="104">
        <f>SUM(C10:D10)</f>
        <v>21014</v>
      </c>
      <c r="F10" s="104"/>
    </row>
    <row r="11" spans="1:9">
      <c r="B11" s="104" t="s">
        <v>108</v>
      </c>
      <c r="C11" s="111">
        <f>C8*C10</f>
        <v>2766.44</v>
      </c>
      <c r="D11" s="111">
        <f>D8*D10</f>
        <v>342</v>
      </c>
      <c r="E11" s="104">
        <f>SUM(C11:D11)</f>
        <v>3108.44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0.8899769659379</v>
      </c>
      <c r="D13" s="112">
        <f>D11/E11</f>
        <v>0.1100230340621</v>
      </c>
      <c r="E13" s="104"/>
      <c r="F13" s="104"/>
    </row>
    <row r="14" spans="1:9">
      <c r="B14" s="104" t="s">
        <v>111</v>
      </c>
      <c r="C14" s="111">
        <f>E14*C13</f>
        <v>1291.8193655982</v>
      </c>
      <c r="D14" s="111">
        <f>E14*D13</f>
        <v>159.70063440182</v>
      </c>
      <c r="E14" s="104">
        <f>IF(E7&lt;1, I7*0.6, I7*0.6*E7)</f>
        <v>1451.52</v>
      </c>
      <c r="F14" s="104"/>
    </row>
    <row r="15" spans="1:9">
      <c r="B15" s="104" t="s">
        <v>112</v>
      </c>
      <c r="C15" s="111">
        <f>C11+C14</f>
        <v>4058.2593655982</v>
      </c>
      <c r="D15" s="111">
        <f>D11+D14</f>
        <v>501.70063440182</v>
      </c>
      <c r="E15" s="115">
        <f>SUM(C15:D15)</f>
        <v>4559.96</v>
      </c>
      <c r="F15" s="104"/>
    </row>
    <row r="16" spans="1:9">
      <c r="B16" s="109" t="s">
        <v>113</v>
      </c>
      <c r="C16" s="111">
        <f>C12+C14</f>
        <v>1291.8193655982</v>
      </c>
      <c r="D16" s="111">
        <f>D12+D14</f>
        <v>159.70063440182</v>
      </c>
      <c r="E16" s="104"/>
      <c r="F16" s="104"/>
    </row>
    <row r="17" spans="1:9">
      <c r="B17" s="104" t="s">
        <v>114</v>
      </c>
      <c r="C17" s="111">
        <f>IF(E11&gt;5000,100*C13,50*C13)</f>
        <v>44.498848296895</v>
      </c>
      <c r="D17" s="111">
        <f>IF(E11&gt;5000,100*D13,50*D13)</f>
        <v>5.5011517031051</v>
      </c>
      <c r="E17" s="104"/>
      <c r="F17" s="104"/>
    </row>
    <row r="18" spans="1:9">
      <c r="B18" s="104" t="s">
        <v>115</v>
      </c>
      <c r="C18" s="111">
        <f>C15+C17</f>
        <v>4102.7582138951</v>
      </c>
      <c r="D18" s="111">
        <f>D15+D17</f>
        <v>507.20178610493</v>
      </c>
      <c r="E18" s="104"/>
      <c r="F18" s="104"/>
    </row>
    <row r="19" spans="1:9">
      <c r="B19" s="109" t="s">
        <v>116</v>
      </c>
      <c r="C19" s="111">
        <f>C16+C17</f>
        <v>1336.3182138951</v>
      </c>
      <c r="D19" s="111">
        <f>D16+D17</f>
        <v>165.20178610493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0.06</v>
      </c>
    </row>
    <row r="28" spans="1:9">
      <c r="B28" s="104" t="s">
        <v>121</v>
      </c>
      <c r="C28" s="111">
        <f>MAX(C19,C18)*C27</f>
        <v>0</v>
      </c>
      <c r="D28" s="111">
        <f>MAX(D19,D18)*D27</f>
        <v>30.432107166296</v>
      </c>
      <c r="E28" s="111">
        <f>SUM(C28:D28)</f>
        <v>30.432107166296</v>
      </c>
      <c r="F28" s="104"/>
    </row>
    <row r="29" spans="1:9">
      <c r="B29" s="104" t="s">
        <v>32</v>
      </c>
      <c r="C29" s="111">
        <f>0.16*(MAX(C19,C18)+C28)</f>
        <v>656.44131422321</v>
      </c>
      <c r="D29" s="111">
        <f>0.16*(MAX(D19,D18)+D28)</f>
        <v>86.021422923396</v>
      </c>
      <c r="E29" s="111">
        <f>SUM(C29:D29)</f>
        <v>742.46273714661</v>
      </c>
      <c r="F29" s="104"/>
    </row>
    <row r="30" spans="1:9">
      <c r="B30" s="104" t="s">
        <v>33</v>
      </c>
      <c r="C30" s="111">
        <f>0.02*(MAX(C19,C18)+C28)</f>
        <v>82.055164277901</v>
      </c>
      <c r="D30" s="111">
        <f>0.02*(MAX(D19,D18)+D28)</f>
        <v>10.752677865424</v>
      </c>
      <c r="E30" s="111">
        <f>SUM(C30:D30)</f>
        <v>92.807842143326</v>
      </c>
      <c r="F30" s="104"/>
    </row>
    <row r="31" spans="1:9">
      <c r="B31" s="104" t="s">
        <v>122</v>
      </c>
      <c r="C31" s="111">
        <f>0.035*(MAX(C18,C19) +C28+C29+C30)</f>
        <v>169.44391423387</v>
      </c>
      <c r="D31" s="111">
        <f>0.035*(MAX(D18,D19) +D28+D29+D30)</f>
        <v>22.204279792102</v>
      </c>
      <c r="E31" s="111">
        <f>SUM(C31:D31)</f>
        <v>191.64819402597</v>
      </c>
      <c r="F31" s="104"/>
    </row>
    <row r="32" spans="1:9">
      <c r="B32" s="104" t="s">
        <v>38</v>
      </c>
      <c r="C32" s="111">
        <f>SUM(C28:C31)</f>
        <v>907.94039273498</v>
      </c>
      <c r="D32" s="111">
        <f>SUM(D28:D31)</f>
        <v>149.41048774722</v>
      </c>
      <c r="E32" s="111">
        <f>SUM(E28:E31)</f>
        <v>1057.3508804822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861.21291039879</v>
      </c>
      <c r="D40" s="111">
        <f>D13*E40</f>
        <v>106.46708960121</v>
      </c>
      <c r="E40" s="104">
        <f>IF(E7&lt;1, I7*0.4, I7*0.4*E7)</f>
        <v>967.68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5827.4126687319</v>
      </c>
      <c r="D44" s="111">
        <f>SUM(D15,D40,D32,(D26))</f>
        <v>757.57821175025</v>
      </c>
      <c r="E44" s="111">
        <f>SUM(C44:D44)</f>
        <v>6584.9908804822</v>
      </c>
      <c r="F44" s="104"/>
    </row>
    <row r="45" spans="1:9">
      <c r="B45" s="104" t="s">
        <v>126</v>
      </c>
      <c r="C45" s="104">
        <v>6014.0</v>
      </c>
      <c r="D45" s="104">
        <v>15000.0</v>
      </c>
      <c r="E45" s="104"/>
      <c r="F45" s="104"/>
    </row>
    <row r="46" spans="1:9">
      <c r="B46" s="104" t="s">
        <v>127</v>
      </c>
      <c r="C46" s="111">
        <f>SUM(C44/C45)</f>
        <v>0.96897450427867</v>
      </c>
      <c r="D46" s="111">
        <f>SUM(D44/D45)</f>
        <v>0.050505214116684</v>
      </c>
      <c r="E46" s="104"/>
      <c r="F46" s="104"/>
    </row>
    <row r="47" spans="1:9">
      <c r="B47" s="104" t="s">
        <v>128</v>
      </c>
      <c r="C47" s="116">
        <f>C46*3.7</f>
        <v>3.5852056658311</v>
      </c>
      <c r="D47" s="116">
        <f>D46*3.7</f>
        <v>0.18686929223173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