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<sst xmlns="http://schemas.openxmlformats.org/spreadsheetml/2006/main" uniqueCount="131">
  <si>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</si>
  <si>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</si>
  <si>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</si>
  <si>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FREDDY RAMIREZ FLORES</t>
  </si>
  <si>
    <t>SERVICIO:</t>
  </si>
  <si>
    <t>CARGA CONSOLIDADA</t>
  </si>
  <si>
    <t>N° CAJAS:</t>
  </si>
  <si>
    <t>DNI/RUC:</t>
  </si>
  <si>
    <t>FECHA:</t>
  </si>
  <si>
    <t>PESO:</t>
  </si>
  <si>
    <t>814.5 Kg</t>
  </si>
  <si>
    <t>CORREO:</t>
  </si>
  <si>
    <t>ORIGEN:</t>
  </si>
  <si>
    <t>CHINA</t>
  </si>
  <si>
    <t>MEDIDA</t>
  </si>
  <si>
    <t>TELEFONO:</t>
  </si>
  <si>
    <t>51 977 151 514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</si>
  <si>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</si>
  <si>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</si>
  <si>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</si>
  <si>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</si>
  <si>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</si>
  <si>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</si>
  <si>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</si>
  <si>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</si>
  <si>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</si>
  <si>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</si>
  <si>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</si>
  <si>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</si>
  <si>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</si>
  <si>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</si>
  <si>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FREDDY RAMIREZ FLORES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</si>
  <si>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</si>
  <si>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</si>
  <si>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</si>
  <si>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</si>
  <si>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</si>
  <si>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</si>
  <si>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</si>
  <si>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</si>
  <si>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</si>
  <si>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</si>
  <si>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</si>
  <si>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</si>
  <si>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</si>
  <si>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</si>
  <si>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</si>
  <si>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</si>
  <si>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</si>
  <si>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</si>
  <si>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</si>
  <si>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INTERRUPTOR DE CORRIENTE RESIDUAL</t>
  </si>
  <si>
    <t>DISYUNTOR DE CORRIENTE RESIDUAL</t>
  </si>
  <si>
    <t>BATERIA DE PLOMO ACIDO DE 100AH</t>
  </si>
  <si>
    <t>BATERIA DE PLOMO ACIDO DE 200AH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</si>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</sst>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DISYUNTOR DE CORRIENTE RESIDUAL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75433593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'2'!F7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322.12838682784</v>
      </c>
      <c r="K14" s="26">
        <f>'2'!F11</f>
        <v>1250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'2'!F14 + '2'!F17</f>
        <v>143.28887036265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'2'!F28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'2'!F29</f>
        <v>222.92621925802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'2'!F30</f>
        <v>27.865777407253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5.7960817007086</v>
      </c>
      <c r="J23" s="27">
        <f>'2'!D31</f>
        <v>13.30390237599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13.30390237599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'2'!F31</f>
        <v>57.542830345977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13.30390237599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1250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322.12838682784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308.33482701125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13.30390237599</v>
      </c>
      <c r="K32" s="28">
        <f>K29+K30+K31</f>
        <v>1933.3348270113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200</v>
      </c>
      <c r="G36" s="118">
        <f>'2'!C8</f>
        <v>1.3</v>
      </c>
      <c r="H36" s="42"/>
      <c r="I36" s="118">
        <f>'2'!C46</f>
        <v>1.8238778907878</v>
      </c>
      <c r="J36" s="116">
        <f>'2'!C44</f>
        <v>364.77557815757</v>
      </c>
      <c r="K36" s="117">
        <f>'2'!C47</f>
        <v>6.748348195915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100</v>
      </c>
      <c r="G37" s="118">
        <f>'2'!D8</f>
        <v>2.89</v>
      </c>
      <c r="H37" s="58"/>
      <c r="I37" s="119">
        <f>'2'!D46</f>
        <v>4.0546208495206</v>
      </c>
      <c r="J37" s="116">
        <f>'2'!D44</f>
        <v>405.46208495206</v>
      </c>
      <c r="K37" s="117">
        <f>'2'!D47</f>
        <v>15.002097143226</v>
      </c>
      <c r="L37" s="42"/>
      <c r="M37" s="39">
        <v>1</v>
      </c>
      <c r="N37" s="40">
        <f>+B37</f>
        <v>2</v>
      </c>
      <c r="O37" s="43">
        <f>+F37</f>
        <v>100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10</v>
      </c>
      <c r="G38" s="118">
        <f>'2'!E8</f>
        <v>60</v>
      </c>
      <c r="H38" s="42"/>
      <c r="I38" s="120">
        <f>'2'!E46</f>
        <v>84.178979574823</v>
      </c>
      <c r="J38" s="121">
        <f>'2'!E44</f>
        <v>841.78979574823</v>
      </c>
      <c r="K38" s="122">
        <f>'2'!E47</f>
        <v>311.46222442684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10</v>
      </c>
      <c r="G39" s="118">
        <f>'2'!F8</f>
        <v>125</v>
      </c>
      <c r="H39" s="42"/>
      <c r="I39" s="120">
        <f>'2'!F46</f>
        <v>175.37287411421</v>
      </c>
      <c r="J39" s="121">
        <f>'2'!F44</f>
        <v>1753.7287411421</v>
      </c>
      <c r="K39" s="122">
        <f>'2'!F47</f>
        <v>648.87963422259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320</v>
      </c>
      <c r="G40" s="123"/>
      <c r="H40" s="123"/>
      <c r="I40" s="123"/>
      <c r="J40" s="125">
        <f>SUM(J36:J39)</f>
        <v>3365.7562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13.30390237599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1" workbookViewId="0" showGridLines="true" showRowColHeaders="1">
      <selection activeCell="B40" sqref="B40:H47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  <col min="4" max="4" width="37.705" bestFit="true" customWidth="true" style="0"/>
    <col min="5" max="5" width="37.705" bestFit="true" customWidth="true" style="0"/>
    <col min="6" max="6" width="37.705" bestFit="true" customWidth="true" style="0"/>
  </cols>
  <sheetData>
    <row r="3" spans="1:11">
      <c r="B3" s="102" t="s">
        <v>103</v>
      </c>
      <c r="C3" s="101"/>
      <c r="D3" s="101"/>
      <c r="E3" s="101"/>
      <c r="F3" s="101"/>
      <c r="G3" s="101"/>
    </row>
    <row r="5" spans="1:11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1"/>
    </row>
    <row r="6" spans="1:11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10">
        <v>814.5</v>
      </c>
      <c r="H6" s="101"/>
      <c r="J6" t="s">
        <v>120</v>
      </c>
      <c r="K6" t="s">
        <v>121</v>
      </c>
    </row>
    <row r="7" spans="1:11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11">
        <v>0.62</v>
      </c>
      <c r="H7" s="101"/>
      <c r="J7" t="s">
        <v>18</v>
      </c>
      <c r="K7">
        <v>375</v>
      </c>
    </row>
    <row r="8" spans="1:11">
      <c r="B8" s="101" t="s">
        <v>107</v>
      </c>
      <c r="C8" s="108">
        <v>1.3</v>
      </c>
      <c r="D8" s="108">
        <v>2.89</v>
      </c>
      <c r="E8" s="108">
        <v>60.0</v>
      </c>
      <c r="F8" s="108">
        <v>125.0</v>
      </c>
      <c r="G8" s="101"/>
      <c r="H8" s="101"/>
    </row>
    <row r="9" spans="1:11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1"/>
      <c r="H9" s="101"/>
    </row>
    <row r="10" spans="1:11">
      <c r="B10" s="101" t="s">
        <v>109</v>
      </c>
      <c r="C10" s="101">
        <v>200.0</v>
      </c>
      <c r="D10" s="101">
        <v>100.0</v>
      </c>
      <c r="E10" s="101">
        <v>10.0</v>
      </c>
      <c r="F10" s="101">
        <v>10.0</v>
      </c>
      <c r="G10" s="101">
        <f>SUM(C10:F10)</f>
        <v>320</v>
      </c>
      <c r="H10" s="101"/>
    </row>
    <row r="11" spans="1:11">
      <c r="B11" s="101" t="s">
        <v>110</v>
      </c>
      <c r="C11" s="108">
        <f>C8*C10</f>
        <v>260</v>
      </c>
      <c r="D11" s="108">
        <f>D8*D10</f>
        <v>289</v>
      </c>
      <c r="E11" s="108">
        <f>E8*E10</f>
        <v>600</v>
      </c>
      <c r="F11" s="108">
        <f>F8*F10</f>
        <v>1250</v>
      </c>
      <c r="G11" s="101">
        <f>SUM(C11:F11)</f>
        <v>2399</v>
      </c>
      <c r="H11" s="101"/>
    </row>
    <row r="12" spans="1:11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1"/>
      <c r="H12" s="101"/>
    </row>
    <row r="13" spans="1:11">
      <c r="B13" s="101" t="s">
        <v>112</v>
      </c>
      <c r="C13" s="109">
        <f>C11/G11</f>
        <v>0.10837849103793</v>
      </c>
      <c r="D13" s="109">
        <f>D11/G11</f>
        <v>0.12046686119216</v>
      </c>
      <c r="E13" s="109">
        <f>E11/G11</f>
        <v>0.25010421008754</v>
      </c>
      <c r="F13" s="109">
        <f>F11/G11</f>
        <v>0.52105043768237</v>
      </c>
      <c r="G13" s="101"/>
      <c r="H13" s="101"/>
    </row>
    <row r="14" spans="1:11">
      <c r="B14" s="101" t="s">
        <v>113</v>
      </c>
      <c r="C14" s="108">
        <f>G14*C13</f>
        <v>24.385160483535</v>
      </c>
      <c r="D14" s="108">
        <f>G14*D13</f>
        <v>27.105043768237</v>
      </c>
      <c r="E14" s="108">
        <f>G14*E13</f>
        <v>56.273447269696</v>
      </c>
      <c r="F14" s="108">
        <f>G14*F13</f>
        <v>117.23634847853</v>
      </c>
      <c r="G14" s="101">
        <f>IF(G7&lt;1, K7*0.6, K7*0.6*G7)</f>
        <v>225</v>
      </c>
      <c r="H14" s="101"/>
    </row>
    <row r="15" spans="1:11">
      <c r="B15" s="101" t="s">
        <v>114</v>
      </c>
      <c r="C15" s="108">
        <f>C11+C14</f>
        <v>284.38516048353</v>
      </c>
      <c r="D15" s="108">
        <f>D11+D14</f>
        <v>316.10504376824</v>
      </c>
      <c r="E15" s="108">
        <f>E11+E14</f>
        <v>656.2734472697</v>
      </c>
      <c r="F15" s="108">
        <f>F11+F14</f>
        <v>1367.2363484785</v>
      </c>
      <c r="G15" s="112">
        <f>SUM(C15:F15)</f>
        <v>2624</v>
      </c>
      <c r="H15" s="101"/>
    </row>
    <row r="16" spans="1:11">
      <c r="B16" s="106" t="s">
        <v>115</v>
      </c>
      <c r="C16" s="108">
        <f>C12+C14</f>
        <v>24.385160483535</v>
      </c>
      <c r="D16" s="108">
        <f>D12+D14</f>
        <v>27.105043768237</v>
      </c>
      <c r="E16" s="108">
        <f>E12+E14</f>
        <v>56.273447269696</v>
      </c>
      <c r="F16" s="108">
        <f>F12+F14</f>
        <v>117.23634847853</v>
      </c>
      <c r="G16" s="101"/>
      <c r="H16" s="101"/>
    </row>
    <row r="17" spans="1:11">
      <c r="B17" s="101" t="s">
        <v>116</v>
      </c>
      <c r="C17" s="108">
        <f>IF(G11&gt;5000,100*C13,50*C13)</f>
        <v>5.4189245518966</v>
      </c>
      <c r="D17" s="108">
        <f>IF(G11&gt;5000,100*D13,50*D13)</f>
        <v>6.0233430596082</v>
      </c>
      <c r="E17" s="108">
        <f>IF(G11&gt;5000,100*E13,50*E13)</f>
        <v>12.505210504377</v>
      </c>
      <c r="F17" s="108">
        <f>IF(G11&gt;5000,100*F13,50*F13)</f>
        <v>26.052521884118</v>
      </c>
      <c r="G17" s="101"/>
      <c r="H17" s="101"/>
    </row>
    <row r="18" spans="1:11">
      <c r="B18" s="101" t="s">
        <v>117</v>
      </c>
      <c r="C18" s="108">
        <f>C15+C17</f>
        <v>289.80408503543</v>
      </c>
      <c r="D18" s="108">
        <f>D15+D17</f>
        <v>322.12838682784</v>
      </c>
      <c r="E18" s="108">
        <f>E15+E17</f>
        <v>668.77865777407</v>
      </c>
      <c r="F18" s="108">
        <f>F15+F17</f>
        <v>1393.2888703627</v>
      </c>
      <c r="G18" s="101"/>
      <c r="H18" s="101"/>
    </row>
    <row r="19" spans="1:11">
      <c r="B19" s="106" t="s">
        <v>118</v>
      </c>
      <c r="C19" s="108">
        <f>C16+C17</f>
        <v>29.804085035431</v>
      </c>
      <c r="D19" s="108">
        <f>D16+D17</f>
        <v>33.128386827845</v>
      </c>
      <c r="E19" s="108">
        <f>E16+E17</f>
        <v>68.778657774073</v>
      </c>
      <c r="F19" s="108">
        <f>F16+F17</f>
        <v>143.28887036265</v>
      </c>
      <c r="G19" s="101"/>
      <c r="H19" s="101"/>
    </row>
    <row r="23" spans="1:11">
      <c r="B23" s="102" t="s">
        <v>122</v>
      </c>
      <c r="C23" s="101"/>
      <c r="D23" s="101"/>
      <c r="E23" s="101"/>
    </row>
    <row r="26" spans="1:11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f>SUM(C26:F26)</f>
        <v>0</v>
      </c>
    </row>
    <row r="27" spans="1:11">
      <c r="C27" s="104">
        <v>0.0</v>
      </c>
      <c r="D27" s="104">
        <v>0.0</v>
      </c>
      <c r="E27" s="104">
        <v>0.0</v>
      </c>
      <c r="F27" s="104">
        <v>0.0</v>
      </c>
    </row>
    <row r="28" spans="1:11">
      <c r="B28" s="101" t="s">
        <v>123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SUM(C28:F28)</f>
        <v>0</v>
      </c>
      <c r="H28" s="101"/>
    </row>
    <row r="29" spans="1:11">
      <c r="B29" s="101" t="s">
        <v>32</v>
      </c>
      <c r="C29" s="108">
        <f>0.16*(MAX(C19,C18)+C28)</f>
        <v>46.368653605669</v>
      </c>
      <c r="D29" s="108">
        <f>0.16*(MAX(D19,D18)+D28)</f>
        <v>51.540541892455</v>
      </c>
      <c r="E29" s="108">
        <f>0.16*(MAX(E19,E18)+E28)</f>
        <v>107.00458524385</v>
      </c>
      <c r="F29" s="108">
        <f>0.16*(MAX(F19,F18)+F28)</f>
        <v>222.92621925802</v>
      </c>
      <c r="G29" s="108">
        <f>SUM(C29:F29)</f>
        <v>427.84</v>
      </c>
      <c r="H29" s="101"/>
    </row>
    <row r="30" spans="1:11">
      <c r="B30" s="101" t="s">
        <v>33</v>
      </c>
      <c r="C30" s="108">
        <f>0.02*(MAX(C19,C18)+C28)</f>
        <v>5.7960817007086</v>
      </c>
      <c r="D30" s="108">
        <f>0.02*(MAX(D19,D18)+D28)</f>
        <v>6.4425677365569</v>
      </c>
      <c r="E30" s="108">
        <f>0.02*(MAX(E19,E18)+E28)</f>
        <v>13.375573155481</v>
      </c>
      <c r="F30" s="108">
        <f>0.02*(MAX(F19,F18)+F28)</f>
        <v>27.865777407253</v>
      </c>
      <c r="G30" s="108">
        <f>SUM(C30:F30)</f>
        <v>53.48</v>
      </c>
      <c r="H30" s="101"/>
    </row>
    <row r="31" spans="1:11">
      <c r="B31" s="101" t="s">
        <v>124</v>
      </c>
      <c r="C31" s="108">
        <f>0.035*(MAX(C18,C19) +C28+C29+C30)</f>
        <v>11.968908711963</v>
      </c>
      <c r="D31" s="108">
        <f>0.035*(MAX(D18,D19) +D28+D29+D30)</f>
        <v>13.30390237599</v>
      </c>
      <c r="E31" s="108">
        <f>0.035*(MAX(E18,E19) +E28+E29+E30)</f>
        <v>27.620558566069</v>
      </c>
      <c r="F31" s="108">
        <f>0.035*(MAX(F18,F19) +F28+F29+F30)</f>
        <v>57.542830345977</v>
      </c>
      <c r="G31" s="108">
        <f>SUM(C31:F31)</f>
        <v>110.4362</v>
      </c>
      <c r="H31" s="101"/>
    </row>
    <row r="32" spans="1:11">
      <c r="B32" s="101" t="s">
        <v>38</v>
      </c>
      <c r="C32" s="108">
        <f>SUM(C28:C31)</f>
        <v>64.133644018341</v>
      </c>
      <c r="D32" s="108">
        <f>SUM(D28:D31)</f>
        <v>71.287012005002</v>
      </c>
      <c r="E32" s="108">
        <f>SUM(E28:E31)</f>
        <v>148.0007169654</v>
      </c>
      <c r="F32" s="108">
        <f>SUM(F28:F31)</f>
        <v>308.33482701125</v>
      </c>
      <c r="G32" s="108">
        <f>SUM(G28:G31)</f>
        <v>591.7562</v>
      </c>
      <c r="H32" s="101"/>
    </row>
    <row r="37" spans="1:11">
      <c r="B37" s="102" t="s">
        <v>125</v>
      </c>
      <c r="C37" s="101"/>
      <c r="D37" s="101"/>
      <c r="E37" s="101"/>
    </row>
    <row r="40" spans="1:11">
      <c r="B40" s="101" t="s">
        <v>126</v>
      </c>
      <c r="C40" s="108">
        <f>C13*G40</f>
        <v>16.25677365569</v>
      </c>
      <c r="D40" s="108">
        <f>D13*G40</f>
        <v>18.070029178825</v>
      </c>
      <c r="E40" s="108">
        <f>E13*G40</f>
        <v>37.51563151313</v>
      </c>
      <c r="F40" s="108">
        <f>F13*G40</f>
        <v>78.157565652355</v>
      </c>
      <c r="G40" s="101">
        <f>IF(G7&lt;1, K7*0.4, K7*0.4*G7)</f>
        <v>150</v>
      </c>
      <c r="H40" s="101"/>
    </row>
    <row r="41" spans="1:11">
      <c r="B41" s="101"/>
      <c r="C41" s="101"/>
      <c r="D41" s="101"/>
      <c r="E41" s="101"/>
      <c r="F41" s="101"/>
      <c r="G41" s="101"/>
      <c r="H41" s="101"/>
    </row>
    <row r="42" spans="1:11">
      <c r="B42" s="101"/>
      <c r="C42" s="101"/>
      <c r="D42" s="101"/>
      <c r="E42" s="101"/>
      <c r="F42" s="101"/>
      <c r="G42" s="101"/>
      <c r="H42" s="101"/>
    </row>
    <row r="43" spans="1:11">
      <c r="B43" s="101" t="s">
        <v>126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/>
    </row>
    <row r="44" spans="1:11">
      <c r="B44" s="101" t="s">
        <v>127</v>
      </c>
      <c r="C44" s="108">
        <f>SUM(C15,C40,C32,(C26))</f>
        <v>364.77557815757</v>
      </c>
      <c r="D44" s="108">
        <f>SUM(D15,D40,D32,(D26))</f>
        <v>405.46208495206</v>
      </c>
      <c r="E44" s="108">
        <f>SUM(E15,E40,E32,(E26))</f>
        <v>841.78979574823</v>
      </c>
      <c r="F44" s="108">
        <f>SUM(F15,F40,F32,(F26))</f>
        <v>1753.7287411421</v>
      </c>
      <c r="G44" s="108">
        <f>SUM(C44:F44)</f>
        <v>3365.7562</v>
      </c>
      <c r="H44" s="101"/>
    </row>
    <row r="45" spans="1:11">
      <c r="B45" s="101" t="s">
        <v>128</v>
      </c>
      <c r="C45" s="101">
        <v>200.0</v>
      </c>
      <c r="D45" s="101">
        <v>100.0</v>
      </c>
      <c r="E45" s="101">
        <v>10.0</v>
      </c>
      <c r="F45" s="101">
        <v>10.0</v>
      </c>
      <c r="G45" s="101"/>
      <c r="H45" s="101"/>
    </row>
    <row r="46" spans="1:11">
      <c r="B46" s="101" t="s">
        <v>129</v>
      </c>
      <c r="C46" s="108">
        <f>SUM(C44/C45)</f>
        <v>1.8238778907878</v>
      </c>
      <c r="D46" s="108">
        <f>SUM(D44/D45)</f>
        <v>4.0546208495206</v>
      </c>
      <c r="E46" s="108">
        <f>SUM(E44/E45)</f>
        <v>84.178979574823</v>
      </c>
      <c r="F46" s="108">
        <f>SUM(F44/F45)</f>
        <v>175.37287411421</v>
      </c>
      <c r="G46" s="101"/>
      <c r="H46" s="101"/>
    </row>
    <row r="47" spans="1:11">
      <c r="B47" s="101" t="s">
        <v>130</v>
      </c>
      <c r="C47" s="113">
        <f>C46*3.7</f>
        <v>6.748348195915</v>
      </c>
      <c r="D47" s="113">
        <f>D46*3.7</f>
        <v>15.002097143226</v>
      </c>
      <c r="E47" s="113">
        <f>E46*3.7</f>
        <v>311.46222442684</v>
      </c>
      <c r="F47" s="113">
        <f>F46*3.7</f>
        <v>648.87963422259</v>
      </c>
      <c r="G47" s="101"/>
      <c r="H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