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<sst xmlns="http://schemas.openxmlformats.org/spreadsheetml/2006/main" uniqueCount="128">
  <si>
    <t>COTIZACION Nº20240000001</t>
  </si>
  <si>
    <t>NOMBRE:</t>
  </si>
  <si>
    <t>Edison Benicio Mayhualla</t>
  </si>
  <si>
    <t>MILTHON CHIPANA VILCA</t>
  </si>
  <si>
    <t>SERVICIO:</t>
  </si>
  <si>
    <t>CARGA CONSOLIDADA</t>
  </si>
  <si>
    <t>N° CAJAS:</t>
  </si>
  <si>
    <t>DNI/RUC:</t>
  </si>
  <si>
    <t>FECHA:</t>
  </si>
  <si>
    <t>PESO:</t>
  </si>
  <si>
    <t>380 Kg</t>
  </si>
  <si>
    <t>CORREO:</t>
  </si>
  <si>
    <t>ORIGEN:</t>
  </si>
  <si>
    <t>CHINA</t>
  </si>
  <si>
    <t>MEDIDA</t>
  </si>
  <si>
    <t>TELEFONO: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</si>
  <si>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</si>
  <si>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</si>
  <si>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</si>
  <si>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</si>
  <si>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</si>
  <si>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</si>
  <si>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</si>
  <si>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</si>
  <si>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</si>
  <si>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</si>
  <si>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</si>
  <si>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</si>
  <si>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</si>
  <si>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</si>
  <si>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</si>
  <si>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MILTHON CHIPANA VILCA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</si>
  <si>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</si>
  <si>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</si>
  <si>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</si>
  <si>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</si>
  <si>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</si>
  <si>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</si>
  <si>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</si>
  <si>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</si>
  <si>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</si>
  <si>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</si>
  <si>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</si>
  <si>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</si>
  <si>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</si>
  <si>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</si>
  <si>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</si>
  <si>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</si>
  <si>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</si>
  <si>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</si>
  <si>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</si>
  <si>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NIVELADOR LASER VERDE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</si>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</sst>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45940</v>
      </c>
      <c r="F9" s="72"/>
      <c r="G9" s="3"/>
      <c r="H9" s="1" t="s">
        <v>9</v>
      </c>
      <c r="I9" s="73">
        <f>+'2'!D6</f>
        <v>380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73607997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33658337191</v>
      </c>
      <c r="D11" s="17" t="s">
        <v>16</v>
      </c>
      <c r="E11" s="18" t="s">
        <v>17</v>
      </c>
      <c r="F11" s="19" t="s">
        <v>18</v>
      </c>
      <c r="G11" s="1"/>
      <c r="H11" s="1" t="s">
        <v>19</v>
      </c>
      <c r="I11" s="74" t="s">
        <v>20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21</v>
      </c>
      <c r="B13" s="75"/>
      <c r="C13" s="75"/>
      <c r="D13" s="75"/>
      <c r="E13" s="75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6" t="s">
        <v>24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520</v>
      </c>
      <c r="L14" s="1"/>
      <c r="M14" s="1"/>
      <c r="N14" s="1"/>
      <c r="O14" s="1"/>
      <c r="P14" s="1"/>
      <c r="Q14" s="1"/>
    </row>
    <row r="15" spans="1:17">
      <c r="A15" s="77" t="s">
        <v>25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449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28</v>
      </c>
      <c r="B19" s="75"/>
      <c r="C19" s="75"/>
      <c r="D19" s="75"/>
      <c r="E19" s="75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155.04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19.38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19.38</v>
      </c>
      <c r="J23" s="27">
        <f>'2'!D31</f>
        <v>40.0197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40.0197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40.0197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40.0197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39</v>
      </c>
      <c r="B29" s="66"/>
      <c r="C29" s="66"/>
      <c r="D29" s="66"/>
      <c r="E29" s="66"/>
      <c r="F29" s="37"/>
      <c r="G29" s="37"/>
      <c r="H29" s="38"/>
      <c r="I29" s="38"/>
      <c r="J29" s="38" t="s">
        <v>22</v>
      </c>
      <c r="K29" s="38">
        <f>K14</f>
        <v>520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350, 350*J11)</f>
        <v>350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214.4397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40.0197</v>
      </c>
      <c r="K32" s="28">
        <f>K29+K30+K31</f>
        <v>1084.4397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80" t="s">
        <v>44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45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46</v>
      </c>
      <c r="N35" s="87" t="s">
        <v>47</v>
      </c>
      <c r="O35" s="89" t="s">
        <v>48</v>
      </c>
      <c r="P35" s="91" t="s">
        <v>49</v>
      </c>
      <c r="Q35" s="93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20</v>
      </c>
      <c r="G36" s="124">
        <f>'2'!C8</f>
        <v>26</v>
      </c>
      <c r="H36" s="42"/>
      <c r="I36" s="124">
        <f>'2'!C46</f>
        <v>69.971985</v>
      </c>
      <c r="J36" s="122">
        <f>'2'!C44</f>
        <v>1399.4397</v>
      </c>
      <c r="K36" s="123">
        <f>'2'!C47</f>
        <v>258.8963445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38</v>
      </c>
      <c r="C37" s="41"/>
      <c r="D37" s="41"/>
      <c r="E37" s="41"/>
      <c r="F37" s="65">
        <f>SUM(F36:F36)</f>
        <v>20</v>
      </c>
      <c r="G37" s="63"/>
      <c r="H37" s="62"/>
      <c r="I37" s="62"/>
      <c r="J37" s="125">
        <f>SUM(J36:J36)</f>
        <v>1399.4397</v>
      </c>
      <c r="K37" s="95"/>
      <c r="L37" s="42"/>
      <c r="M37" s="39">
        <v>1</v>
      </c>
      <c r="N37" s="40" t="str">
        <f>+B37</f>
        <v>TOTAL</v>
      </c>
      <c r="O37" s="43">
        <f>+F37</f>
        <v>20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52</v>
      </c>
      <c r="N39" s="96"/>
      <c r="O39" s="96"/>
      <c r="P39" s="97" t="s">
        <v>53</v>
      </c>
      <c r="Q39" s="98"/>
    </row>
    <row r="40" spans="1:17" customHeight="1" ht="18">
      <c r="A40" s="52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56</v>
      </c>
      <c r="N41" s="79"/>
      <c r="O41" s="54" t="e">
        <f>+J31</f>
        <v>#VALUE!</v>
      </c>
      <c r="P41" s="55" t="s">
        <v>57</v>
      </c>
      <c r="Q41" s="1"/>
    </row>
    <row r="42" spans="1:17" customHeight="1" ht="21">
      <c r="A42" s="53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59</v>
      </c>
      <c r="N42" s="79"/>
      <c r="O42" s="54">
        <f>+J32</f>
        <v>40.0197</v>
      </c>
      <c r="P42" s="55" t="s">
        <v>60</v>
      </c>
      <c r="Q42" s="1"/>
    </row>
    <row r="43" spans="1:17" customHeight="1" ht="18">
      <c r="A43" s="53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63</v>
      </c>
      <c r="N44" s="101"/>
      <c r="O44" s="102" t="e">
        <f>+O41+O42+J14</f>
        <v>#VALUE!</v>
      </c>
      <c r="P44" s="104" t="s">
        <v>64</v>
      </c>
      <c r="Q44" s="105"/>
    </row>
    <row r="45" spans="1:17" customHeight="1" ht="18">
      <c r="A45" s="53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69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25.851" bestFit="true" customWidth="true" style="0"/>
  </cols>
  <sheetData>
    <row r="3" spans="1:8">
      <c r="B3" s="108" t="s">
        <v>100</v>
      </c>
      <c r="C3" s="107"/>
      <c r="D3" s="107"/>
      <c r="E3" s="107"/>
      <c r="F3" s="107"/>
      <c r="G3" s="107"/>
    </row>
    <row r="5" spans="1:8">
      <c r="B5" s="111" t="s">
        <v>101</v>
      </c>
      <c r="C5" s="113" t="s">
        <v>51</v>
      </c>
      <c r="D5" s="113" t="s">
        <v>116</v>
      </c>
      <c r="E5" s="107"/>
    </row>
    <row r="6" spans="1:8">
      <c r="B6" s="107" t="s">
        <v>102</v>
      </c>
      <c r="C6" s="107">
        <v>0</v>
      </c>
      <c r="D6" s="116">
        <v>380.0</v>
      </c>
      <c r="E6" s="107"/>
      <c r="G6" t="s">
        <v>117</v>
      </c>
      <c r="H6" t="s">
        <v>118</v>
      </c>
    </row>
    <row r="7" spans="1:8">
      <c r="B7" s="107" t="s">
        <v>103</v>
      </c>
      <c r="C7" s="107">
        <v>0</v>
      </c>
      <c r="D7" s="117">
        <v>1.9</v>
      </c>
      <c r="E7" s="107"/>
      <c r="G7" t="s">
        <v>18</v>
      </c>
      <c r="H7">
        <v>350</v>
      </c>
    </row>
    <row r="8" spans="1:8">
      <c r="B8" s="107" t="s">
        <v>104</v>
      </c>
      <c r="C8" s="114">
        <v>26.0</v>
      </c>
      <c r="D8" s="107"/>
      <c r="E8" s="107"/>
    </row>
    <row r="9" spans="1:8">
      <c r="B9" s="112" t="s">
        <v>105</v>
      </c>
      <c r="C9" s="114">
        <v>0.0</v>
      </c>
      <c r="D9" s="107"/>
      <c r="E9" s="107"/>
    </row>
    <row r="10" spans="1:8">
      <c r="B10" s="107" t="s">
        <v>106</v>
      </c>
      <c r="C10" s="107">
        <v>20.0</v>
      </c>
      <c r="D10" s="107">
        <f>SUM(C10:C10)</f>
        <v>20</v>
      </c>
      <c r="E10" s="107"/>
    </row>
    <row r="11" spans="1:8">
      <c r="B11" s="107" t="s">
        <v>107</v>
      </c>
      <c r="C11" s="114">
        <f>C8*C10</f>
        <v>520</v>
      </c>
      <c r="D11" s="107">
        <f>SUM(C11:C11)</f>
        <v>520</v>
      </c>
      <c r="E11" s="107"/>
    </row>
    <row r="12" spans="1:8">
      <c r="B12" s="112" t="s">
        <v>108</v>
      </c>
      <c r="C12" s="114">
        <f>C10*C9</f>
        <v>0</v>
      </c>
      <c r="D12" s="107"/>
      <c r="E12" s="107"/>
    </row>
    <row r="13" spans="1:8">
      <c r="B13" s="107" t="s">
        <v>109</v>
      </c>
      <c r="C13" s="115">
        <f>C11/D11</f>
        <v>1</v>
      </c>
      <c r="D13" s="107"/>
      <c r="E13" s="107"/>
    </row>
    <row r="14" spans="1:8">
      <c r="B14" s="107" t="s">
        <v>110</v>
      </c>
      <c r="C14" s="114">
        <f>D14*C13</f>
        <v>399</v>
      </c>
      <c r="D14" s="107">
        <f>IF(D7&lt;1, H7*0.6, H7*0.6*D7)</f>
        <v>399</v>
      </c>
      <c r="E14" s="107"/>
    </row>
    <row r="15" spans="1:8">
      <c r="B15" s="107" t="s">
        <v>111</v>
      </c>
      <c r="C15" s="114">
        <f>C11+C14</f>
        <v>919</v>
      </c>
      <c r="D15" s="118">
        <f>SUM(C15:C15)</f>
        <v>919</v>
      </c>
      <c r="E15" s="107"/>
    </row>
    <row r="16" spans="1:8">
      <c r="B16" s="112" t="s">
        <v>112</v>
      </c>
      <c r="C16" s="114">
        <f>C12+C14</f>
        <v>399</v>
      </c>
      <c r="D16" s="107"/>
      <c r="E16" s="107"/>
    </row>
    <row r="17" spans="1:8">
      <c r="B17" s="107" t="s">
        <v>113</v>
      </c>
      <c r="C17" s="114">
        <f>IF(D11&gt;5000,100*C13,50*C13)</f>
        <v>50</v>
      </c>
      <c r="D17" s="107"/>
      <c r="E17" s="107"/>
    </row>
    <row r="18" spans="1:8">
      <c r="B18" s="107" t="s">
        <v>114</v>
      </c>
      <c r="C18" s="114">
        <f>C15+C17</f>
        <v>969</v>
      </c>
      <c r="D18" s="107"/>
      <c r="E18" s="107"/>
    </row>
    <row r="19" spans="1:8">
      <c r="B19" s="112" t="s">
        <v>115</v>
      </c>
      <c r="C19" s="114">
        <f>C16+C17</f>
        <v>449</v>
      </c>
      <c r="D19" s="107"/>
      <c r="E19" s="107"/>
    </row>
    <row r="23" spans="1:8">
      <c r="B23" s="108" t="s">
        <v>119</v>
      </c>
      <c r="C23" s="107"/>
      <c r="D23" s="107"/>
      <c r="E23" s="107"/>
    </row>
    <row r="26" spans="1:8">
      <c r="B26" t="s">
        <v>34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120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32</v>
      </c>
      <c r="C29" s="114">
        <f>0.16*(MAX(C19,C18)+C28)</f>
        <v>155.04</v>
      </c>
      <c r="D29" s="114">
        <f>SUM(C29:C29)</f>
        <v>155.04</v>
      </c>
      <c r="E29" s="107"/>
    </row>
    <row r="30" spans="1:8">
      <c r="B30" s="107" t="s">
        <v>33</v>
      </c>
      <c r="C30" s="114">
        <f>0.02*(MAX(C19,C18)+C28)</f>
        <v>19.38</v>
      </c>
      <c r="D30" s="114">
        <f>SUM(C30:C30)</f>
        <v>19.38</v>
      </c>
      <c r="E30" s="107"/>
    </row>
    <row r="31" spans="1:8">
      <c r="B31" s="107" t="s">
        <v>121</v>
      </c>
      <c r="C31" s="114">
        <f>0.035*(MAX(C18,C19) +C28+C29+C30)</f>
        <v>40.0197</v>
      </c>
      <c r="D31" s="114">
        <f>SUM(C31:C31)</f>
        <v>40.0197</v>
      </c>
      <c r="E31" s="107"/>
    </row>
    <row r="32" spans="1:8">
      <c r="B32" s="107" t="s">
        <v>38</v>
      </c>
      <c r="C32" s="114">
        <f>SUM(C28:C31)</f>
        <v>214.4397</v>
      </c>
      <c r="D32" s="114">
        <f>SUM(D28:D31)</f>
        <v>214.4397</v>
      </c>
      <c r="E32" s="107"/>
    </row>
    <row r="37" spans="1:8">
      <c r="B37" s="108" t="s">
        <v>122</v>
      </c>
      <c r="C37" s="107"/>
      <c r="D37" s="107"/>
      <c r="E37" s="107"/>
    </row>
    <row r="40" spans="1:8">
      <c r="B40" s="107" t="s">
        <v>123</v>
      </c>
      <c r="C40" s="114">
        <f>C13*D40</f>
        <v>266</v>
      </c>
      <c r="D40" s="107">
        <f>IF(D7&lt;1, H7*0.4, H7*0.4*D7)</f>
        <v>266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123</v>
      </c>
      <c r="C43" s="107" t="s">
        <v>51</v>
      </c>
      <c r="D43" s="107" t="s">
        <v>116</v>
      </c>
      <c r="E43" s="107"/>
    </row>
    <row r="44" spans="1:8">
      <c r="B44" s="107" t="s">
        <v>124</v>
      </c>
      <c r="C44" s="114">
        <f>SUM(C15,C40,C32,(C26))</f>
        <v>1399.4397</v>
      </c>
      <c r="D44" s="114">
        <f>SUM(C44:C44)</f>
        <v>1399.4397</v>
      </c>
      <c r="E44" s="107"/>
    </row>
    <row r="45" spans="1:8">
      <c r="B45" s="107" t="s">
        <v>125</v>
      </c>
      <c r="C45" s="107">
        <v>20.0</v>
      </c>
      <c r="D45" s="107"/>
      <c r="E45" s="107"/>
    </row>
    <row r="46" spans="1:8">
      <c r="B46" s="107" t="s">
        <v>126</v>
      </c>
      <c r="C46" s="114">
        <f>SUM(C44/C45)</f>
        <v>69.971985</v>
      </c>
      <c r="D46" s="107"/>
      <c r="E46" s="107"/>
    </row>
    <row r="47" spans="1:8">
      <c r="B47" s="107" t="s">
        <v>127</v>
      </c>
      <c r="C47" s="119">
        <f>C46*3.7</f>
        <v>258.8963445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