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<sst xmlns="http://schemas.openxmlformats.org/spreadsheetml/2006/main" uniqueCount="131">
  <si>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COTIZACION Nº20240000001</t>
  </si>
  <si>
    <t>NOMBRE:</t>
  </si>
  <si>
    <t>Edison Benicio Mayhualla</t>
  </si>
  <si>
    <t>SARITA CRUZADO SANTAMARIA</t>
  </si>
  <si>
    <t>SERVICIO:</t>
  </si>
  <si>
    <t>CARGA CONSOLIDADA</t>
  </si>
  <si>
    <t>N° CAJAS:</t>
  </si>
  <si>
    <t>DNI/RUC:</t>
  </si>
  <si>
    <t>FECHA:</t>
  </si>
  <si>
    <t>PESO:</t>
  </si>
  <si>
    <t>209 Kg</t>
  </si>
  <si>
    <t>CORREO:</t>
  </si>
  <si>
    <t>ORIGEN:</t>
  </si>
  <si>
    <t>CHINA</t>
  </si>
  <si>
    <t>MEDIDA</t>
  </si>
  <si>
    <t>TELEFONO:</t>
  </si>
  <si>
    <t>51 982097245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</si>
  <si>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</si>
  <si>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</si>
  <si>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</si>
  <si>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</si>
  <si>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</si>
  <si>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</si>
  <si>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</si>
  <si>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</si>
  <si>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</si>
  <si>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</si>
  <si>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</si>
  <si>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</si>
  <si>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</si>
  <si>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</si>
  <si>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SARITA CRUZADO SANTAMARIA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</si>
  <si>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</si>
  <si>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</si>
  <si>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</si>
  <si>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</si>
  <si>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</si>
  <si>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</si>
  <si>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</si>
  <si>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</si>
  <si>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</si>
  <si>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</si>
  <si>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</si>
  <si>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</si>
  <si>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</si>
  <si>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</si>
  <si>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</si>
  <si>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</si>
  <si>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</si>
  <si>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</si>
  <si>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</si>
  <si>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CORONA DE DISFRAZ SEMICIRCULAR</t>
  </si>
  <si>
    <t>CORONA DE DISFRAZ CIRCULAR</t>
  </si>
  <si>
    <t>TIARA DE DISFRAZ SEMICIRCULAR</t>
  </si>
  <si>
    <t>PELUCA LACIO DE DISFRAZ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</si>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</sst>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CORONA DE DISFRAZ CIRCULAR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44361377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69" t="s">
        <v>20</v>
      </c>
      <c r="J11" s="115">
        <f>'2'!F7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484.62667098971</v>
      </c>
      <c r="K14" s="26">
        <f>'2'!F11</f>
        <v>516.39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'2'!F14 + '2'!F17</f>
        <v>67.54183357252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'2'!F28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'2'!F29</f>
        <v>93.429093371603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'2'!F30</f>
        <v>11.67863667145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19.385057793219</v>
      </c>
      <c r="J23" s="27">
        <f>'2'!D31</f>
        <v>20.015081511875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20.015081511875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'2'!F31</f>
        <v>24.116384726545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20.015081511875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516.39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484.62667098971</v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129.2241147696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20.015081511875</v>
      </c>
      <c r="K32" s="28">
        <f>K29+K30+K31</f>
        <v>1020.6141147696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500</v>
      </c>
      <c r="G36" s="118">
        <f>'2'!C8</f>
        <v>1.714284</v>
      </c>
      <c r="H36" s="42"/>
      <c r="I36" s="118">
        <f>'2'!C46</f>
        <v>2.4593969438785</v>
      </c>
      <c r="J36" s="116">
        <f>'2'!C44</f>
        <v>1229.6984719392</v>
      </c>
      <c r="K36" s="117">
        <f>'2'!C47</f>
        <v>9.0997686923504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200</v>
      </c>
      <c r="G37" s="118">
        <f>'2'!D8</f>
        <v>2.142856</v>
      </c>
      <c r="H37" s="58"/>
      <c r="I37" s="119">
        <f>'2'!D46</f>
        <v>3.0742476144977</v>
      </c>
      <c r="J37" s="116">
        <f>'2'!D44</f>
        <v>614.84952289955</v>
      </c>
      <c r="K37" s="117">
        <f>'2'!D47</f>
        <v>11.374716173642</v>
      </c>
      <c r="L37" s="42"/>
      <c r="M37" s="39">
        <v>1</v>
      </c>
      <c r="N37" s="40">
        <f>+B37</f>
        <v>2</v>
      </c>
      <c r="O37" s="43">
        <f>+F37</f>
        <v>200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1440</v>
      </c>
      <c r="G38" s="118">
        <f>'2'!E8</f>
        <v>0.471428</v>
      </c>
      <c r="H38" s="42"/>
      <c r="I38" s="120">
        <f>'2'!E46</f>
        <v>0.67633401610162</v>
      </c>
      <c r="J38" s="121">
        <f>'2'!E44</f>
        <v>973.92098318633</v>
      </c>
      <c r="K38" s="122">
        <f>'2'!E47</f>
        <v>2.502435859576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600</v>
      </c>
      <c r="G39" s="118">
        <f>'2'!F8</f>
        <v>0.86065</v>
      </c>
      <c r="H39" s="42"/>
      <c r="I39" s="120">
        <f>'2'!F46</f>
        <v>1.2347312229181</v>
      </c>
      <c r="J39" s="121">
        <f>'2'!F44</f>
        <v>740.83873375089</v>
      </c>
      <c r="K39" s="122">
        <f>'2'!F47</f>
        <v>4.5685055247971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2740</v>
      </c>
      <c r="G40" s="123"/>
      <c r="H40" s="123"/>
      <c r="I40" s="123"/>
      <c r="J40" s="125">
        <f>SUM(J36:J39)</f>
        <v>3559.307711776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20.015081511875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1" workbookViewId="0" showGridLines="true" showRowColHeaders="1">
      <selection activeCell="B40" sqref="B40:H47"/>
    </sheetView>
  </sheetViews>
  <sheetFormatPr defaultRowHeight="14.4" outlineLevelRow="0" outlineLevelCol="0"/>
  <cols>
    <col min="2" max="2" width="24.708" bestFit="true" customWidth="true" style="0"/>
    <col min="3" max="3" width="36.42" bestFit="true" customWidth="true" style="0"/>
    <col min="4" max="4" width="31.707" bestFit="true" customWidth="true" style="0"/>
    <col min="5" max="5" width="35.277" bestFit="true" customWidth="true" style="0"/>
    <col min="6" max="6" width="28.136" bestFit="true" customWidth="true" style="0"/>
  </cols>
  <sheetData>
    <row r="3" spans="1:11">
      <c r="B3" s="102" t="s">
        <v>103</v>
      </c>
      <c r="C3" s="101"/>
      <c r="D3" s="101"/>
      <c r="E3" s="101"/>
      <c r="F3" s="101"/>
      <c r="G3" s="101"/>
    </row>
    <row r="5" spans="1:11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1"/>
    </row>
    <row r="6" spans="1:11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10">
        <v>209.0</v>
      </c>
      <c r="H6" s="101"/>
      <c r="J6" t="s">
        <v>120</v>
      </c>
      <c r="K6" t="s">
        <v>121</v>
      </c>
    </row>
    <row r="7" spans="1:11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11">
        <v>1.22</v>
      </c>
      <c r="H7" s="101"/>
      <c r="J7" t="s">
        <v>18</v>
      </c>
      <c r="K7">
        <v>375</v>
      </c>
    </row>
    <row r="8" spans="1:11">
      <c r="B8" s="101" t="s">
        <v>107</v>
      </c>
      <c r="C8" s="108">
        <v>1.714284</v>
      </c>
      <c r="D8" s="108">
        <v>2.142856</v>
      </c>
      <c r="E8" s="108">
        <v>0.471428</v>
      </c>
      <c r="F8" s="108">
        <v>0.86065</v>
      </c>
      <c r="G8" s="101"/>
      <c r="H8" s="101"/>
    </row>
    <row r="9" spans="1:11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1"/>
      <c r="H9" s="101"/>
    </row>
    <row r="10" spans="1:11">
      <c r="B10" s="101" t="s">
        <v>109</v>
      </c>
      <c r="C10" s="101">
        <v>500.0</v>
      </c>
      <c r="D10" s="101">
        <v>200.0</v>
      </c>
      <c r="E10" s="101">
        <v>1440.0</v>
      </c>
      <c r="F10" s="101">
        <v>600.0</v>
      </c>
      <c r="G10" s="101">
        <f>SUM(C10:F10)</f>
        <v>2740</v>
      </c>
      <c r="H10" s="101"/>
    </row>
    <row r="11" spans="1:11">
      <c r="B11" s="101" t="s">
        <v>110</v>
      </c>
      <c r="C11" s="108">
        <f>C8*C10</f>
        <v>857.142</v>
      </c>
      <c r="D11" s="108">
        <f>D8*D10</f>
        <v>428.5712</v>
      </c>
      <c r="E11" s="108">
        <f>E8*E10</f>
        <v>678.85632</v>
      </c>
      <c r="F11" s="108">
        <f>F8*F10</f>
        <v>516.39</v>
      </c>
      <c r="G11" s="101">
        <f>SUM(C11:F11)</f>
        <v>2480.95952</v>
      </c>
      <c r="H11" s="101"/>
    </row>
    <row r="12" spans="1:11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1"/>
      <c r="H12" s="101"/>
    </row>
    <row r="13" spans="1:11">
      <c r="B13" s="101" t="s">
        <v>112</v>
      </c>
      <c r="C13" s="109">
        <f>C11/G11</f>
        <v>0.34548810373174</v>
      </c>
      <c r="D13" s="109">
        <f>D11/G11</f>
        <v>0.17274413247984</v>
      </c>
      <c r="E13" s="109">
        <f>E11/G11</f>
        <v>0.27362652011348</v>
      </c>
      <c r="F13" s="109">
        <f>F11/G11</f>
        <v>0.20814124367495</v>
      </c>
      <c r="G13" s="101"/>
      <c r="H13" s="101"/>
    </row>
    <row r="14" spans="1:11">
      <c r="B14" s="101" t="s">
        <v>113</v>
      </c>
      <c r="C14" s="108">
        <f>G14*C13</f>
        <v>94.836484474362</v>
      </c>
      <c r="D14" s="108">
        <f>G14*D13</f>
        <v>47.418264365716</v>
      </c>
      <c r="E14" s="108">
        <f>G14*E13</f>
        <v>75.110479771149</v>
      </c>
      <c r="F14" s="108">
        <f>G14*F13</f>
        <v>57.134771388773</v>
      </c>
      <c r="G14" s="101">
        <f>IF(G7&lt;1, K7*0.6, K7*0.6*G7)</f>
        <v>274.5</v>
      </c>
      <c r="H14" s="101"/>
    </row>
    <row r="15" spans="1:11">
      <c r="B15" s="101" t="s">
        <v>114</v>
      </c>
      <c r="C15" s="108">
        <f>C11+C14</f>
        <v>951.97848447436</v>
      </c>
      <c r="D15" s="108">
        <f>D11+D14</f>
        <v>475.98946436572</v>
      </c>
      <c r="E15" s="108">
        <f>E11+E14</f>
        <v>753.96679977115</v>
      </c>
      <c r="F15" s="108">
        <f>F11+F14</f>
        <v>573.52477138877</v>
      </c>
      <c r="G15" s="112">
        <f>SUM(C15:F15)</f>
        <v>2755.45952</v>
      </c>
      <c r="H15" s="101"/>
    </row>
    <row r="16" spans="1:11">
      <c r="B16" s="106" t="s">
        <v>115</v>
      </c>
      <c r="C16" s="108">
        <f>C12+C14</f>
        <v>94.836484474362</v>
      </c>
      <c r="D16" s="108">
        <f>D12+D14</f>
        <v>47.418264365716</v>
      </c>
      <c r="E16" s="108">
        <f>E12+E14</f>
        <v>75.110479771149</v>
      </c>
      <c r="F16" s="108">
        <f>F12+F14</f>
        <v>57.134771388773</v>
      </c>
      <c r="G16" s="101"/>
      <c r="H16" s="101"/>
    </row>
    <row r="17" spans="1:11">
      <c r="B17" s="101" t="s">
        <v>116</v>
      </c>
      <c r="C17" s="108">
        <f>IF(G11&gt;5000,100*C13,50*C13)</f>
        <v>17.274405186587</v>
      </c>
      <c r="D17" s="108">
        <f>IF(G11&gt;5000,100*D13,50*D13)</f>
        <v>8.637206623992</v>
      </c>
      <c r="E17" s="108">
        <f>IF(G11&gt;5000,100*E13,50*E13)</f>
        <v>13.681326005674</v>
      </c>
      <c r="F17" s="108">
        <f>IF(G11&gt;5000,100*F13,50*F13)</f>
        <v>10.407062183747</v>
      </c>
      <c r="G17" s="101"/>
      <c r="H17" s="101"/>
    </row>
    <row r="18" spans="1:11">
      <c r="B18" s="101" t="s">
        <v>117</v>
      </c>
      <c r="C18" s="108">
        <f>C15+C17</f>
        <v>969.25288966095</v>
      </c>
      <c r="D18" s="108">
        <f>D15+D17</f>
        <v>484.62667098971</v>
      </c>
      <c r="E18" s="108">
        <f>E15+E17</f>
        <v>767.64812577682</v>
      </c>
      <c r="F18" s="108">
        <f>F15+F17</f>
        <v>583.93183357252</v>
      </c>
      <c r="G18" s="101"/>
      <c r="H18" s="101"/>
    </row>
    <row r="19" spans="1:11">
      <c r="B19" s="106" t="s">
        <v>118</v>
      </c>
      <c r="C19" s="108">
        <f>C16+C17</f>
        <v>112.11088966095</v>
      </c>
      <c r="D19" s="108">
        <f>D16+D17</f>
        <v>56.055470989708</v>
      </c>
      <c r="E19" s="108">
        <f>E16+E17</f>
        <v>88.791805776823</v>
      </c>
      <c r="F19" s="108">
        <f>F16+F17</f>
        <v>67.54183357252</v>
      </c>
      <c r="G19" s="101"/>
      <c r="H19" s="101"/>
    </row>
    <row r="23" spans="1:11">
      <c r="B23" s="102" t="s">
        <v>122</v>
      </c>
      <c r="C23" s="101"/>
      <c r="D23" s="101"/>
      <c r="E23" s="101"/>
    </row>
    <row r="26" spans="1:11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f>SUM(C26:F26)</f>
        <v>0</v>
      </c>
    </row>
    <row r="27" spans="1:11">
      <c r="C27" s="104">
        <v>0.0</v>
      </c>
      <c r="D27" s="104">
        <v>0.0</v>
      </c>
      <c r="E27" s="104">
        <v>0.0</v>
      </c>
      <c r="F27" s="104">
        <v>0.0</v>
      </c>
    </row>
    <row r="28" spans="1:11">
      <c r="B28" s="101" t="s">
        <v>123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SUM(C28:F28)</f>
        <v>0</v>
      </c>
      <c r="H28" s="101"/>
    </row>
    <row r="29" spans="1:11">
      <c r="B29" s="101" t="s">
        <v>32</v>
      </c>
      <c r="C29" s="108">
        <f>0.16*(MAX(C19,C18)+C28)</f>
        <v>155.08046234575</v>
      </c>
      <c r="D29" s="108">
        <f>0.16*(MAX(D19,D18)+D28)</f>
        <v>77.540267358353</v>
      </c>
      <c r="E29" s="108">
        <f>0.16*(MAX(E19,E18)+E28)</f>
        <v>122.82370012429</v>
      </c>
      <c r="F29" s="108">
        <f>0.16*(MAX(F19,F18)+F28)</f>
        <v>93.429093371603</v>
      </c>
      <c r="G29" s="108">
        <f>SUM(C29:F29)</f>
        <v>448.8735232</v>
      </c>
      <c r="H29" s="101"/>
    </row>
    <row r="30" spans="1:11">
      <c r="B30" s="101" t="s">
        <v>33</v>
      </c>
      <c r="C30" s="108">
        <f>0.02*(MAX(C19,C18)+C28)</f>
        <v>19.385057793219</v>
      </c>
      <c r="D30" s="108">
        <f>0.02*(MAX(D19,D18)+D28)</f>
        <v>9.6925334197942</v>
      </c>
      <c r="E30" s="108">
        <f>0.02*(MAX(E19,E18)+E28)</f>
        <v>15.352962515536</v>
      </c>
      <c r="F30" s="108">
        <f>0.02*(MAX(F19,F18)+F28)</f>
        <v>11.67863667145</v>
      </c>
      <c r="G30" s="108">
        <f>SUM(C30:F30)</f>
        <v>56.1091904</v>
      </c>
      <c r="H30" s="101"/>
    </row>
    <row r="31" spans="1:11">
      <c r="B31" s="101" t="s">
        <v>124</v>
      </c>
      <c r="C31" s="108">
        <f>0.035*(MAX(C18,C19) +C28+C29+C30)</f>
        <v>40.030144342997</v>
      </c>
      <c r="D31" s="108">
        <f>0.035*(MAX(D18,D19) +D28+D29+D30)</f>
        <v>20.015081511875</v>
      </c>
      <c r="E31" s="108">
        <f>0.035*(MAX(E18,E19) +E28+E29+E30)</f>
        <v>31.703867594583</v>
      </c>
      <c r="F31" s="108">
        <f>0.035*(MAX(F18,F19) +F28+F29+F30)</f>
        <v>24.116384726545</v>
      </c>
      <c r="G31" s="108">
        <f>SUM(C31:F31)</f>
        <v>115.865478176</v>
      </c>
      <c r="H31" s="101"/>
    </row>
    <row r="32" spans="1:11">
      <c r="B32" s="101" t="s">
        <v>38</v>
      </c>
      <c r="C32" s="108">
        <f>SUM(C28:C31)</f>
        <v>214.49566448197</v>
      </c>
      <c r="D32" s="108">
        <f>SUM(D28:D31)</f>
        <v>107.24788229002</v>
      </c>
      <c r="E32" s="108">
        <f>SUM(E28:E31)</f>
        <v>169.88053023441</v>
      </c>
      <c r="F32" s="108">
        <f>SUM(F28:F31)</f>
        <v>129.2241147696</v>
      </c>
      <c r="G32" s="108">
        <f>SUM(G28:G31)</f>
        <v>620.848191776</v>
      </c>
      <c r="H32" s="101"/>
    </row>
    <row r="37" spans="1:11">
      <c r="B37" s="102" t="s">
        <v>125</v>
      </c>
      <c r="C37" s="101"/>
      <c r="D37" s="101"/>
      <c r="E37" s="101"/>
    </row>
    <row r="40" spans="1:11">
      <c r="B40" s="101" t="s">
        <v>126</v>
      </c>
      <c r="C40" s="108">
        <f>C13*G40</f>
        <v>63.224322982908</v>
      </c>
      <c r="D40" s="108">
        <f>D13*G40</f>
        <v>31.612176243811</v>
      </c>
      <c r="E40" s="108">
        <f>E13*G40</f>
        <v>50.073653180766</v>
      </c>
      <c r="F40" s="108">
        <f>F13*G40</f>
        <v>38.089847592515</v>
      </c>
      <c r="G40" s="101">
        <f>IF(G7&lt;1, K7*0.4, K7*0.4*G7)</f>
        <v>183</v>
      </c>
      <c r="H40" s="101"/>
    </row>
    <row r="41" spans="1:11">
      <c r="B41" s="101"/>
      <c r="C41" s="101"/>
      <c r="D41" s="101"/>
      <c r="E41" s="101"/>
      <c r="F41" s="101"/>
      <c r="G41" s="101"/>
      <c r="H41" s="101"/>
    </row>
    <row r="42" spans="1:11">
      <c r="B42" s="101"/>
      <c r="C42" s="101"/>
      <c r="D42" s="101"/>
      <c r="E42" s="101"/>
      <c r="F42" s="101"/>
      <c r="G42" s="101"/>
      <c r="H42" s="101"/>
    </row>
    <row r="43" spans="1:11">
      <c r="B43" s="101" t="s">
        <v>126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/>
    </row>
    <row r="44" spans="1:11">
      <c r="B44" s="101" t="s">
        <v>127</v>
      </c>
      <c r="C44" s="108">
        <f>SUM(C15,C40,C32,(C26))</f>
        <v>1229.6984719392</v>
      </c>
      <c r="D44" s="108">
        <f>SUM(D15,D40,D32,(D26))</f>
        <v>614.84952289955</v>
      </c>
      <c r="E44" s="108">
        <f>SUM(E15,E40,E32,(E26))</f>
        <v>973.92098318633</v>
      </c>
      <c r="F44" s="108">
        <f>SUM(F15,F40,F32,(F26))</f>
        <v>740.83873375089</v>
      </c>
      <c r="G44" s="108">
        <f>SUM(C44:F44)</f>
        <v>3559.307711776</v>
      </c>
      <c r="H44" s="101"/>
    </row>
    <row r="45" spans="1:11">
      <c r="B45" s="101" t="s">
        <v>128</v>
      </c>
      <c r="C45" s="101">
        <v>500.0</v>
      </c>
      <c r="D45" s="101">
        <v>200.0</v>
      </c>
      <c r="E45" s="101">
        <v>1440.0</v>
      </c>
      <c r="F45" s="101">
        <v>600.0</v>
      </c>
      <c r="G45" s="101"/>
      <c r="H45" s="101"/>
    </row>
    <row r="46" spans="1:11">
      <c r="B46" s="101" t="s">
        <v>129</v>
      </c>
      <c r="C46" s="108">
        <f>SUM(C44/C45)</f>
        <v>2.4593969438785</v>
      </c>
      <c r="D46" s="108">
        <f>SUM(D44/D45)</f>
        <v>3.0742476144977</v>
      </c>
      <c r="E46" s="108">
        <f>SUM(E44/E45)</f>
        <v>0.67633401610162</v>
      </c>
      <c r="F46" s="108">
        <f>SUM(F44/F45)</f>
        <v>1.2347312229181</v>
      </c>
      <c r="G46" s="101"/>
      <c r="H46" s="101"/>
    </row>
    <row r="47" spans="1:11">
      <c r="B47" s="101" t="s">
        <v>130</v>
      </c>
      <c r="C47" s="113">
        <f>C46*3.7</f>
        <v>9.0997686923504</v>
      </c>
      <c r="D47" s="113">
        <f>D46*3.7</f>
        <v>11.374716173642</v>
      </c>
      <c r="E47" s="113">
        <f>E46*3.7</f>
        <v>2.502435859576</v>
      </c>
      <c r="F47" s="113">
        <f>F46*3.7</f>
        <v>4.5685055247971</v>
      </c>
      <c r="G47" s="101"/>
      <c r="H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