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<sst xmlns="http://schemas.openxmlformats.org/spreadsheetml/2006/main" uniqueCount="134">
  <si>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COTIZACION Nº20240000001</t>
  </si>
  <si>
    <t>NOMBRE:</t>
  </si>
  <si>
    <t>Edison Benicio Mayhualla</t>
  </si>
  <si>
    <t>YUAN YUAN - VICTOR IVAN YACTAYO BAZAN</t>
  </si>
  <si>
    <t>SERVICIO:</t>
  </si>
  <si>
    <t>CARGA CONSOLIDADA</t>
  </si>
  <si>
    <t>N° CAJAS:</t>
  </si>
  <si>
    <t>DNI/RUC:</t>
  </si>
  <si>
    <t>FECHA:</t>
  </si>
  <si>
    <t>PESO:</t>
  </si>
  <si>
    <t>96.54 Kg</t>
  </si>
  <si>
    <t>CORREO:</t>
  </si>
  <si>
    <t>ORIGEN:</t>
  </si>
  <si>
    <t>CHINA</t>
  </si>
  <si>
    <t>MEDIDA</t>
  </si>
  <si>
    <t>TELEFONO:</t>
  </si>
  <si>
    <t>51 944 119 988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</si>
  <si>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</si>
  <si>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</si>
  <si>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</si>
  <si>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</si>
  <si>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</si>
  <si>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</si>
  <si>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</si>
  <si>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</si>
  <si>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</si>
  <si>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</si>
  <si>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</si>
  <si>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</si>
  <si>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</si>
  <si>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</si>
  <si>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</si>
  <si>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YUAN YUAN - VICTOR IVAN YACTAYO BAZAN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</si>
  <si>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</si>
  <si>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</si>
  <si>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</si>
  <si>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</si>
  <si>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</si>
  <si>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</si>
  <si>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</si>
  <si>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</si>
  <si>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</si>
  <si>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</si>
  <si>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</si>
  <si>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</si>
  <si>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</si>
  <si>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</si>
  <si>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</si>
  <si>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</si>
  <si>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</si>
  <si>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</si>
  <si>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</si>
  <si>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FAROS ANTINIEBLA PARA CARRO</t>
  </si>
  <si>
    <t>FAROS LED PARA CARRO</t>
  </si>
  <si>
    <t>FAROS LED PARA CARRO H15S</t>
  </si>
  <si>
    <t>FAROS LED PARA CARRO G2PRO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</si>
  <si>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</si>
  <si>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</si>
  <si>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</si>
  <si>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</si>
  <si>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</si>
  <si>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</si>
  <si>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</si>
  <si>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</si>
  <si>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</si>
  <si>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</si>
  <si>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</si>
  <si>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</si>
  <si>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</si>
  <si>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</si>
  <si>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</si>
  <si>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</si>
  <si>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</si>
  <si>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</si>
  <si>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</si>
  <si>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</si>
  <si>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</si>
  <si>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</si>
  <si>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</si>
  <si>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</si>
  <si>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</si>
  <si>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</si>
  <si>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</si>
  <si>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</si>
  <si>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</si>
  <si>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</si>
  <si>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</si>
  <si>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</si>
  <si>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</si>
  <si>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</si>
  <si>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</si>
  <si>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</si>
  <si>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</si>
  <si>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</si>
  <si>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</si>
  <si>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</si>
  <si>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</si>
  <si>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</si>
  <si>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</si>
  <si>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</si>
  <si>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</si>
  <si>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</si>
  <si>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</si>
  <si>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</si>
  <si>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</si>
  <si>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</si>
  <si>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</si>
  <si>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</si>
  <si>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</si>
  <si>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</si>
  <si>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</si>
  <si>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</si>
  <si>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</si>
  <si>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</si>
  <si>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</si>
  <si>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</si>
  <si>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</si>
  <si>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</si>
  <si>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</si>
  <si>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</si>
  <si>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FAROS LED PARA CARRO PL60</t>
  </si>
  <si>
    <t>FAROS LED PARA CARRO V9D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</si>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</sst>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FAROS LED PARA CARRO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46162365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'2'!H7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446.68468468468</v>
      </c>
      <c r="K14" s="26">
        <f>'2'!H11</f>
        <v>400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'2'!H14 + '2'!H17</f>
        <v>58.138138138138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'2'!H28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'2'!H29</f>
        <v>73.302102102102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'2'!H30</f>
        <v>9.1627627627628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8.5900900900901</v>
      </c>
      <c r="J23" s="27">
        <f>'2'!D31</f>
        <v>18.448077477477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18.448077477477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'2'!H31</f>
        <v>18.921105105105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18.448077477477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400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446.68468468468</v>
      </c>
      <c r="K30" s="26">
        <f>IF(J11&lt;1, 320, 320*J11)</f>
        <v>320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101.38596996997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18.448077477477</v>
      </c>
      <c r="K32" s="28">
        <f>K29+K30+K31</f>
        <v>821.38596996997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25</v>
      </c>
      <c r="G36" s="118">
        <f>'2'!C8</f>
        <v>15</v>
      </c>
      <c r="H36" s="42"/>
      <c r="I36" s="118">
        <f>'2'!C46</f>
        <v>21.684856756757</v>
      </c>
      <c r="J36" s="116">
        <f>'2'!C44</f>
        <v>542.12141891892</v>
      </c>
      <c r="K36" s="117">
        <f>'2'!C47</f>
        <v>80.23397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39</v>
      </c>
      <c r="G37" s="118">
        <f>'2'!D8</f>
        <v>10</v>
      </c>
      <c r="H37" s="58"/>
      <c r="I37" s="119">
        <f>'2'!D46</f>
        <v>14.456571171171</v>
      </c>
      <c r="J37" s="116">
        <f>'2'!D44</f>
        <v>563.80627567568</v>
      </c>
      <c r="K37" s="117">
        <f>'2'!D47</f>
        <v>53.489313333333</v>
      </c>
      <c r="L37" s="42"/>
      <c r="M37" s="39">
        <v>1</v>
      </c>
      <c r="N37" s="40">
        <f>+B37</f>
        <v>2</v>
      </c>
      <c r="O37" s="43">
        <f>+F37</f>
        <v>39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10</v>
      </c>
      <c r="G38" s="118">
        <f>'2'!E8</f>
        <v>8</v>
      </c>
      <c r="H38" s="42"/>
      <c r="I38" s="120">
        <f>'2'!E46</f>
        <v>11.565256936937</v>
      </c>
      <c r="J38" s="121">
        <f>'2'!E44</f>
        <v>115.65256936937</v>
      </c>
      <c r="K38" s="122">
        <f>'2'!E47</f>
        <v>42.791450666667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9</v>
      </c>
      <c r="G39" s="118">
        <f>'2'!F8</f>
        <v>8</v>
      </c>
      <c r="H39" s="42"/>
      <c r="I39" s="120">
        <f>'2'!F46</f>
        <v>11.565256936937</v>
      </c>
      <c r="J39" s="121">
        <f>'2'!F44</f>
        <v>104.08731243243</v>
      </c>
      <c r="K39" s="122">
        <f>'2'!F47</f>
        <v>42.791450666667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83</v>
      </c>
      <c r="G40" s="123"/>
      <c r="H40" s="123"/>
      <c r="I40" s="123"/>
      <c r="J40" s="125">
        <f>SUM(J36:J39)</f>
        <v>1325.6675763964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18.448077477477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7"/>
  <sheetViews>
    <sheetView tabSelected="1" workbookViewId="0" showGridLines="true" showRowColHeaders="1">
      <selection activeCell="B40" sqref="B40:J47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24.708" bestFit="true" customWidth="true" style="0"/>
    <col min="5" max="5" width="30.564" bestFit="true" customWidth="true" style="0"/>
    <col min="6" max="6" width="31.707" bestFit="true" customWidth="true" style="0"/>
    <col min="7" max="7" width="30.564" bestFit="true" customWidth="true" style="0"/>
    <col min="8" max="8" width="29.421" bestFit="true" customWidth="true" style="0"/>
  </cols>
  <sheetData>
    <row r="3" spans="1:13">
      <c r="B3" s="102" t="s">
        <v>104</v>
      </c>
      <c r="C3" s="101"/>
      <c r="D3" s="101"/>
      <c r="E3" s="101"/>
      <c r="F3" s="101"/>
      <c r="G3" s="101"/>
    </row>
    <row r="5" spans="1:13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1"/>
    </row>
    <row r="6" spans="1:13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10">
        <v>96.54</v>
      </c>
      <c r="J6" s="101"/>
      <c r="L6" t="s">
        <v>123</v>
      </c>
      <c r="M6" t="s">
        <v>124</v>
      </c>
    </row>
    <row r="7" spans="1:13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11">
        <v>0.43</v>
      </c>
      <c r="J7" s="101"/>
      <c r="L7" t="s">
        <v>19</v>
      </c>
      <c r="M7">
        <v>320.0</v>
      </c>
    </row>
    <row r="8" spans="1:13">
      <c r="B8" s="101" t="s">
        <v>108</v>
      </c>
      <c r="C8" s="108">
        <v>15.0</v>
      </c>
      <c r="D8" s="108">
        <v>10.0</v>
      </c>
      <c r="E8" s="108">
        <v>8.0</v>
      </c>
      <c r="F8" s="108">
        <v>8.0</v>
      </c>
      <c r="G8" s="108">
        <v>6.0</v>
      </c>
      <c r="H8" s="108">
        <v>8.0</v>
      </c>
      <c r="I8" s="101"/>
      <c r="J8" s="101"/>
    </row>
    <row r="9" spans="1:13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1"/>
      <c r="J9" s="101"/>
    </row>
    <row r="10" spans="1:13">
      <c r="B10" s="101" t="s">
        <v>110</v>
      </c>
      <c r="C10" s="101">
        <v>25.0</v>
      </c>
      <c r="D10" s="101">
        <v>39.0</v>
      </c>
      <c r="E10" s="101">
        <v>10.0</v>
      </c>
      <c r="F10" s="101">
        <v>9.0</v>
      </c>
      <c r="G10" s="101">
        <v>58.0</v>
      </c>
      <c r="H10" s="101">
        <v>50.0</v>
      </c>
      <c r="I10" s="101">
        <f>SUM(C10:H10)</f>
        <v>191</v>
      </c>
      <c r="J10" s="101"/>
    </row>
    <row r="11" spans="1:13">
      <c r="B11" s="101" t="s">
        <v>111</v>
      </c>
      <c r="C11" s="108">
        <f>C8*C10</f>
        <v>375</v>
      </c>
      <c r="D11" s="108">
        <f>D8*D10</f>
        <v>390</v>
      </c>
      <c r="E11" s="108">
        <f>E8*E10</f>
        <v>80</v>
      </c>
      <c r="F11" s="108">
        <f>F8*F10</f>
        <v>72</v>
      </c>
      <c r="G11" s="108">
        <f>G8*G10</f>
        <v>348</v>
      </c>
      <c r="H11" s="108">
        <f>H8*H10</f>
        <v>400</v>
      </c>
      <c r="I11" s="101">
        <f>SUM(C11:H11)</f>
        <v>1665</v>
      </c>
      <c r="J11" s="101"/>
    </row>
    <row r="12" spans="1:13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1"/>
      <c r="J12" s="101"/>
    </row>
    <row r="13" spans="1:13">
      <c r="B13" s="101" t="s">
        <v>113</v>
      </c>
      <c r="C13" s="109">
        <f>C11/I11</f>
        <v>0.22522522522523</v>
      </c>
      <c r="D13" s="109">
        <f>D11/I11</f>
        <v>0.23423423423423</v>
      </c>
      <c r="E13" s="109">
        <f>E11/I11</f>
        <v>0.048048048048048</v>
      </c>
      <c r="F13" s="109">
        <f>F11/I11</f>
        <v>0.043243243243243</v>
      </c>
      <c r="G13" s="109">
        <f>G11/I11</f>
        <v>0.20900900900901</v>
      </c>
      <c r="H13" s="109">
        <f>H11/I11</f>
        <v>0.24024024024024</v>
      </c>
      <c r="I13" s="101"/>
      <c r="J13" s="101"/>
    </row>
    <row r="14" spans="1:13">
      <c r="B14" s="101" t="s">
        <v>114</v>
      </c>
      <c r="C14" s="108">
        <f>I14*C13</f>
        <v>43.243243243243</v>
      </c>
      <c r="D14" s="108">
        <f>I14*D13</f>
        <v>44.972972972973</v>
      </c>
      <c r="E14" s="108">
        <f>I14*E13</f>
        <v>9.2252252252252</v>
      </c>
      <c r="F14" s="108">
        <f>I14*F13</f>
        <v>8.3027027027027</v>
      </c>
      <c r="G14" s="108">
        <f>I14*G13</f>
        <v>40.12972972973</v>
      </c>
      <c r="H14" s="108">
        <f>I14*H13</f>
        <v>46.126126126126</v>
      </c>
      <c r="I14" s="101">
        <f>IF(I7&lt;1, M7*0.6, M7*0.6*I7)</f>
        <v>192</v>
      </c>
      <c r="J14" s="101"/>
    </row>
    <row r="15" spans="1:13">
      <c r="B15" s="101" t="s">
        <v>115</v>
      </c>
      <c r="C15" s="108">
        <f>C11+C14</f>
        <v>418.24324324324</v>
      </c>
      <c r="D15" s="108">
        <f>D11+D14</f>
        <v>434.97297297297</v>
      </c>
      <c r="E15" s="108">
        <f>E11+E14</f>
        <v>89.225225225225</v>
      </c>
      <c r="F15" s="108">
        <f>F11+F14</f>
        <v>80.302702702703</v>
      </c>
      <c r="G15" s="108">
        <f>G11+G14</f>
        <v>388.12972972973</v>
      </c>
      <c r="H15" s="108">
        <f>H11+H14</f>
        <v>446.12612612613</v>
      </c>
      <c r="I15" s="112">
        <f>SUM(C15:H15)</f>
        <v>1857</v>
      </c>
      <c r="J15" s="101"/>
    </row>
    <row r="16" spans="1:13">
      <c r="B16" s="106" t="s">
        <v>116</v>
      </c>
      <c r="C16" s="108">
        <f>C12+C14</f>
        <v>43.243243243243</v>
      </c>
      <c r="D16" s="108">
        <f>D12+D14</f>
        <v>44.972972972973</v>
      </c>
      <c r="E16" s="108">
        <f>E12+E14</f>
        <v>9.2252252252252</v>
      </c>
      <c r="F16" s="108">
        <f>F12+F14</f>
        <v>8.3027027027027</v>
      </c>
      <c r="G16" s="108">
        <f>G12+G14</f>
        <v>40.12972972973</v>
      </c>
      <c r="H16" s="108">
        <f>H12+H14</f>
        <v>46.126126126126</v>
      </c>
      <c r="I16" s="101"/>
      <c r="J16" s="101"/>
    </row>
    <row r="17" spans="1:13">
      <c r="B17" s="101" t="s">
        <v>117</v>
      </c>
      <c r="C17" s="108">
        <f>IF(I11&gt;5000,100*C13,50*C13)</f>
        <v>11.261261261261</v>
      </c>
      <c r="D17" s="108">
        <f>IF(I11&gt;5000,100*D13,50*D13)</f>
        <v>11.711711711712</v>
      </c>
      <c r="E17" s="108">
        <f>IF(I11&gt;5000,100*E13,50*E13)</f>
        <v>2.4024024024024</v>
      </c>
      <c r="F17" s="108">
        <f>IF(I11&gt;5000,100*F13,50*F13)</f>
        <v>2.1621621621622</v>
      </c>
      <c r="G17" s="108">
        <f>IF(I11&gt;5000,100*G13,50*G13)</f>
        <v>10.45045045045</v>
      </c>
      <c r="H17" s="108">
        <f>IF(I11&gt;5000,100*H13,50*H13)</f>
        <v>12.012012012012</v>
      </c>
      <c r="I17" s="101"/>
      <c r="J17" s="101"/>
    </row>
    <row r="18" spans="1:13">
      <c r="B18" s="101" t="s">
        <v>118</v>
      </c>
      <c r="C18" s="108">
        <f>C15+C17</f>
        <v>429.5045045045</v>
      </c>
      <c r="D18" s="108">
        <f>D15+D17</f>
        <v>446.68468468468</v>
      </c>
      <c r="E18" s="108">
        <f>E15+E17</f>
        <v>91.627627627628</v>
      </c>
      <c r="F18" s="108">
        <f>F15+F17</f>
        <v>82.464864864865</v>
      </c>
      <c r="G18" s="108">
        <f>G15+G17</f>
        <v>398.58018018018</v>
      </c>
      <c r="H18" s="108">
        <f>H15+H17</f>
        <v>458.13813813814</v>
      </c>
      <c r="I18" s="101"/>
      <c r="J18" s="101"/>
    </row>
    <row r="19" spans="1:13">
      <c r="B19" s="106" t="s">
        <v>119</v>
      </c>
      <c r="C19" s="108">
        <f>C16+C17</f>
        <v>54.504504504505</v>
      </c>
      <c r="D19" s="108">
        <f>D16+D17</f>
        <v>56.684684684685</v>
      </c>
      <c r="E19" s="108">
        <f>E16+E17</f>
        <v>11.627627627628</v>
      </c>
      <c r="F19" s="108">
        <f>F16+F17</f>
        <v>10.464864864865</v>
      </c>
      <c r="G19" s="108">
        <f>G16+G17</f>
        <v>50.58018018018</v>
      </c>
      <c r="H19" s="108">
        <f>H16+H17</f>
        <v>58.138138138138</v>
      </c>
      <c r="I19" s="101"/>
      <c r="J19" s="101"/>
    </row>
    <row r="23" spans="1:13">
      <c r="B23" s="102" t="s">
        <v>125</v>
      </c>
      <c r="C23" s="101"/>
      <c r="D23" s="101"/>
      <c r="E23" s="101"/>
    </row>
    <row r="26" spans="1:13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f>SUM(C26:H26)</f>
        <v>0</v>
      </c>
    </row>
    <row r="27" spans="1:13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</row>
    <row r="28" spans="1:13">
      <c r="B28" s="101" t="s">
        <v>126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SUM(C28:H28)</f>
        <v>0</v>
      </c>
      <c r="J28" s="101"/>
    </row>
    <row r="29" spans="1:13">
      <c r="B29" s="101" t="s">
        <v>33</v>
      </c>
      <c r="C29" s="108">
        <f>0.16*(MAX(C19,C18)+C28)</f>
        <v>68.720720720721</v>
      </c>
      <c r="D29" s="108">
        <f>0.16*(MAX(D19,D18)+D28)</f>
        <v>71.46954954955</v>
      </c>
      <c r="E29" s="108">
        <f>0.16*(MAX(E19,E18)+E28)</f>
        <v>14.66042042042</v>
      </c>
      <c r="F29" s="108">
        <f>0.16*(MAX(F19,F18)+F28)</f>
        <v>13.194378378378</v>
      </c>
      <c r="G29" s="108">
        <f>0.16*(MAX(G19,G18)+G28)</f>
        <v>63.772828828829</v>
      </c>
      <c r="H29" s="108">
        <f>0.16*(MAX(H19,H18)+H28)</f>
        <v>73.302102102102</v>
      </c>
      <c r="I29" s="108">
        <f>SUM(C29:H29)</f>
        <v>305.12</v>
      </c>
      <c r="J29" s="101"/>
    </row>
    <row r="30" spans="1:13">
      <c r="B30" s="101" t="s">
        <v>34</v>
      </c>
      <c r="C30" s="108">
        <f>0.02*(MAX(C19,C18)+C28)</f>
        <v>8.5900900900901</v>
      </c>
      <c r="D30" s="108">
        <f>0.02*(MAX(D19,D18)+D28)</f>
        <v>8.9336936936937</v>
      </c>
      <c r="E30" s="108">
        <f>0.02*(MAX(E19,E18)+E28)</f>
        <v>1.8325525525526</v>
      </c>
      <c r="F30" s="108">
        <f>0.02*(MAX(F19,F18)+F28)</f>
        <v>1.6492972972973</v>
      </c>
      <c r="G30" s="108">
        <f>0.02*(MAX(G19,G18)+G28)</f>
        <v>7.9716036036036</v>
      </c>
      <c r="H30" s="108">
        <f>0.02*(MAX(H19,H18)+H28)</f>
        <v>9.1627627627628</v>
      </c>
      <c r="I30" s="108">
        <f>SUM(C30:H30)</f>
        <v>38.14</v>
      </c>
      <c r="J30" s="101"/>
    </row>
    <row r="31" spans="1:13">
      <c r="B31" s="101" t="s">
        <v>127</v>
      </c>
      <c r="C31" s="108">
        <f>0.035*(MAX(C18,C19) +C28+C29+C30)</f>
        <v>17.738536036036</v>
      </c>
      <c r="D31" s="108">
        <f>0.035*(MAX(D18,D19) +D28+D29+D30)</f>
        <v>18.448077477477</v>
      </c>
      <c r="E31" s="108">
        <f>0.035*(MAX(E18,E19) +E28+E29+E30)</f>
        <v>3.784221021021</v>
      </c>
      <c r="F31" s="108">
        <f>0.035*(MAX(F18,F19) +F28+F29+F30)</f>
        <v>3.4057989189189</v>
      </c>
      <c r="G31" s="108">
        <f>0.035*(MAX(G18,G19) +G28+G29+G30)</f>
        <v>16.461361441441</v>
      </c>
      <c r="H31" s="108">
        <f>0.035*(MAX(H18,H19) +H28+H29+H30)</f>
        <v>18.921105105105</v>
      </c>
      <c r="I31" s="108">
        <f>SUM(C31:H31)</f>
        <v>78.7591</v>
      </c>
      <c r="J31" s="101"/>
    </row>
    <row r="32" spans="1:13">
      <c r="B32" s="101" t="s">
        <v>39</v>
      </c>
      <c r="C32" s="108">
        <f>SUM(C28:C31)</f>
        <v>95.049346846847</v>
      </c>
      <c r="D32" s="108">
        <f>SUM(D28:D31)</f>
        <v>98.851320720721</v>
      </c>
      <c r="E32" s="108">
        <f>SUM(E28:E31)</f>
        <v>20.277193993994</v>
      </c>
      <c r="F32" s="108">
        <f>SUM(F28:F31)</f>
        <v>18.249474594595</v>
      </c>
      <c r="G32" s="108">
        <f>SUM(G28:G31)</f>
        <v>88.205793873874</v>
      </c>
      <c r="H32" s="108">
        <f>SUM(H28:H31)</f>
        <v>101.38596996997</v>
      </c>
      <c r="I32" s="108">
        <f>SUM(I28:I31)</f>
        <v>422.0191</v>
      </c>
      <c r="J32" s="101"/>
    </row>
    <row r="37" spans="1:13">
      <c r="B37" s="102" t="s">
        <v>128</v>
      </c>
      <c r="C37" s="101"/>
      <c r="D37" s="101"/>
      <c r="E37" s="101"/>
    </row>
    <row r="40" spans="1:13">
      <c r="B40" s="101" t="s">
        <v>129</v>
      </c>
      <c r="C40" s="108">
        <f>C13*I40</f>
        <v>28.828828828829</v>
      </c>
      <c r="D40" s="108">
        <f>D13*I40</f>
        <v>29.981981981982</v>
      </c>
      <c r="E40" s="108">
        <f>E13*I40</f>
        <v>6.1501501501502</v>
      </c>
      <c r="F40" s="108">
        <f>F13*I40</f>
        <v>5.5351351351351</v>
      </c>
      <c r="G40" s="108">
        <f>G13*I40</f>
        <v>26.753153153153</v>
      </c>
      <c r="H40" s="108">
        <f>H13*I40</f>
        <v>30.750750750751</v>
      </c>
      <c r="I40" s="101">
        <f>IF(I7&lt;1, M7*0.4, M7*0.4*I7)</f>
        <v>128</v>
      </c>
      <c r="J40" s="101"/>
    </row>
    <row r="41" spans="1:13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1:13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1:13">
      <c r="B43" s="101" t="s">
        <v>129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/>
    </row>
    <row r="44" spans="1:13">
      <c r="B44" s="101" t="s">
        <v>130</v>
      </c>
      <c r="C44" s="108">
        <f>SUM(C15,C40,C32,(C26))</f>
        <v>542.12141891892</v>
      </c>
      <c r="D44" s="108">
        <f>SUM(D15,D40,D32,(D26))</f>
        <v>563.80627567568</v>
      </c>
      <c r="E44" s="108">
        <f>SUM(E15,E40,E32,(E26))</f>
        <v>115.65256936937</v>
      </c>
      <c r="F44" s="108">
        <f>SUM(F15,F40,F32,(F26))</f>
        <v>104.08731243243</v>
      </c>
      <c r="G44" s="108">
        <f>SUM(G15,G40,G32,(G26))</f>
        <v>503.08867675676</v>
      </c>
      <c r="H44" s="108">
        <f>SUM(H15,H40,H32,(H26))</f>
        <v>578.26284684685</v>
      </c>
      <c r="I44" s="108">
        <f>SUM(C44:H44)</f>
        <v>2407.0191</v>
      </c>
      <c r="J44" s="101"/>
    </row>
    <row r="45" spans="1:13">
      <c r="B45" s="101" t="s">
        <v>131</v>
      </c>
      <c r="C45" s="101">
        <v>25.0</v>
      </c>
      <c r="D45" s="101">
        <v>39.0</v>
      </c>
      <c r="E45" s="101">
        <v>10.0</v>
      </c>
      <c r="F45" s="101">
        <v>9.0</v>
      </c>
      <c r="G45" s="101">
        <v>58.0</v>
      </c>
      <c r="H45" s="101">
        <v>50.0</v>
      </c>
      <c r="I45" s="101"/>
      <c r="J45" s="101"/>
    </row>
    <row r="46" spans="1:13">
      <c r="B46" s="101" t="s">
        <v>132</v>
      </c>
      <c r="C46" s="108">
        <f>SUM(C44/C45)</f>
        <v>21.684856756757</v>
      </c>
      <c r="D46" s="108">
        <f>SUM(D44/D45)</f>
        <v>14.456571171171</v>
      </c>
      <c r="E46" s="108">
        <f>SUM(E44/E45)</f>
        <v>11.565256936937</v>
      </c>
      <c r="F46" s="108">
        <f>SUM(F44/F45)</f>
        <v>11.565256936937</v>
      </c>
      <c r="G46" s="108">
        <f>SUM(G44/G45)</f>
        <v>8.6739427027027</v>
      </c>
      <c r="H46" s="108">
        <f>SUM(H44/H45)</f>
        <v>11.565256936937</v>
      </c>
      <c r="I46" s="101"/>
      <c r="J46" s="101"/>
    </row>
    <row r="47" spans="1:13">
      <c r="B47" s="101" t="s">
        <v>133</v>
      </c>
      <c r="C47" s="113">
        <f>C46*3.7</f>
        <v>80.23397</v>
      </c>
      <c r="D47" s="113">
        <f>D46*3.7</f>
        <v>53.489313333333</v>
      </c>
      <c r="E47" s="113">
        <f>E46*3.7</f>
        <v>42.791450666667</v>
      </c>
      <c r="F47" s="113">
        <f>F46*3.7</f>
        <v>42.791450666667</v>
      </c>
      <c r="G47" s="113">
        <f>G46*3.7</f>
        <v>32.093588</v>
      </c>
      <c r="H47" s="113">
        <f>H46*3.7</f>
        <v>42.791450666667</v>
      </c>
      <c r="I47" s="101"/>
      <c r="J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