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I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<sst xmlns="http://schemas.openxmlformats.org/spreadsheetml/2006/main" uniqueCount="132">
  <si>
    <t>COTIZACION Nº20240000001</t>
  </si>
  <si>
    <t>NOMBRE:</t>
  </si>
  <si>
    <t>ABRAHAM HERRERA MONROY</t>
  </si>
  <si>
    <t>SERVICIO:</t>
  </si>
  <si>
    <t>CARGA CONSOLIDADA</t>
  </si>
  <si>
    <t>N° CAJAS:</t>
  </si>
  <si>
    <t>DNI/RUC:</t>
  </si>
  <si>
    <t>FECHA:</t>
  </si>
  <si>
    <t>PESO:</t>
  </si>
  <si>
    <t>CORREO:</t>
  </si>
  <si>
    <t>Abraham-556@hotmail.com</t>
  </si>
  <si>
    <t>ORIGEN:</t>
  </si>
  <si>
    <t>CHINA</t>
  </si>
  <si>
    <t>MEDIDA</t>
  </si>
  <si>
    <t>TELEFONO: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</si>
  <si>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</si>
  <si>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</si>
  <si>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</si>
  <si>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</si>
  <si>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</si>
  <si>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</si>
  <si>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</si>
  <si>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</si>
  <si>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</si>
  <si>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</si>
  <si>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</si>
  <si>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</si>
  <si>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</si>
  <si>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</si>
  <si>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</si>
  <si>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</si>
  <si>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</si>
  <si>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</si>
  <si>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</si>
  <si>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</si>
  <si>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</si>
  <si>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</si>
  <si>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</si>
  <si>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</si>
  <si>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</si>
  <si>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</si>
  <si>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</si>
  <si>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</si>
  <si>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</si>
  <si>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</si>
  <si>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</si>
  <si>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</si>
  <si>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</si>
  <si>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</si>
  <si>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</si>
  <si>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</si>
  <si>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</si>
  <si>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</si>
  <si>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</si>
  <si>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PRIMER PAGO</t>
  </si>
  <si>
    <t>Servicio de Consolidado antes de la Fecha de Corte 30/06</t>
  </si>
  <si>
    <t>SEGUNDO PAGO</t>
  </si>
  <si>
    <t>Pago de Impuestos antes del Arribo 13/08</t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</si>
  <si>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</si>
  <si>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</si>
  <si>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</si>
  <si>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</si>
  <si>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</si>
  <si>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</si>
  <si>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</si>
  <si>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</si>
  <si>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</si>
  <si>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</si>
  <si>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</si>
  <si>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</si>
  <si>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</si>
  <si>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</si>
  <si>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</si>
  <si>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</si>
  <si>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</si>
  <si>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</si>
  <si>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</si>
  <si>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</si>
  <si>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</si>
  <si>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</si>
  <si>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</si>
  <si>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</si>
  <si>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</si>
  <si>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</si>
  <si>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</si>
  <si>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</si>
  <si>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</si>
  <si>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</si>
  <si>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</si>
  <si>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</si>
  <si>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</si>
  <si>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</si>
  <si>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</si>
  <si>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</si>
  <si>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</si>
  <si>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</si>
  <si>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</si>
  <si>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</si>
  <si>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</si>
  <si>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</si>
  <si>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</si>
  <si>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</si>
  <si>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</si>
  <si>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</si>
  <si>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</si>
  <si>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</si>
  <si>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</si>
  <si>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</si>
  <si>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</si>
  <si>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</si>
  <si>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</si>
  <si>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</si>
  <si>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</si>
  <si>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</si>
  <si>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</si>
  <si>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</si>
  <si>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</si>
  <si>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</si>
  <si>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COSTOS DESTINOS</t>
  </si>
  <si>
    <t>ITEM</t>
  </si>
  <si>
    <t>COSTO TOTAL DE IMPORTACIÓN</t>
  </si>
  <si>
    <t>COSTO TOTAL</t>
  </si>
  <si>
    <t>COSTO UNITARIO</t>
  </si>
  <si>
    <t>COSTO SOLES</t>
  </si>
  <si>
    <t>TC</t>
  </si>
  <si>
    <t>DISTRIBUCIÓN</t>
  </si>
  <si>
    <t>TOTALES</t>
  </si>
  <si>
    <t>Producto 2</t>
  </si>
  <si>
    <t>Producto 3</t>
  </si>
  <si>
    <t>Producto 4</t>
  </si>
  <si>
    <t>Producto 5</t>
  </si>
  <si>
    <t>Producto 6</t>
  </si>
</sst>
</file>

<file path=xl/styles.xml><?xml version="1.0" encoding="utf-8"?>
<styleSheet xmlns="http://schemas.openxmlformats.org/spreadsheetml/2006/main" xml:space="preserve">
  <numFmts count="15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_-[$$-409]* #,##0.000_ ;_-[$$-409]* \-#,##0.000\ ;_-[$$-409]* &quot;-&quot;??_ ;_-@_ "/>
    <numFmt numFmtId="175" formatCode="[$$-540A]#,##0.00"/>
    <numFmt numFmtId="176" formatCode="_-&quot;S/&quot;\ * #,##0.00_-;\-&quot;S/&quot;\ * #,##0.00_-;_-&quot;S/&quot;\ * &quot;-&quot;??_-;_-@_-"/>
    <numFmt numFmtId="177" formatCode="&quot;$&quot;#,##0.00_-"/>
    <numFmt numFmtId="178" formatCode="&quot;S/.&quot; #,##0.00_-"/>
  </numFmts>
  <fonts count="25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4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0"/>
    <xf xfId="0" fontId="10" numFmtId="166" fillId="2" borderId="9" applyFont="1" applyNumberFormat="1" applyFill="1" applyBorder="1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2" numFmtId="0" fillId="2" borderId="0" applyFont="1" applyNumberFormat="0" applyFill="1" applyBorder="0" applyAlignment="0"/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14" numFmtId="0" fillId="8" borderId="9" applyFont="1" applyNumberFormat="0" applyFill="1" applyBorder="1" applyAlignment="1">
      <alignment horizontal="center" vertical="bottom" textRotation="0" wrapText="false" shrinkToFit="false"/>
    </xf>
    <xf xfId="0" fontId="14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4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14" numFmtId="0" fillId="8" borderId="12" applyFont="1" applyNumberFormat="0" applyFill="1" applyBorder="1" applyAlignment="1">
      <alignment horizontal="center" vertical="bottom" textRotation="0" wrapText="false" shrinkToFit="false"/>
    </xf>
    <xf xfId="0" fontId="14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2" fillId="2" borderId="9" applyFont="1" applyNumberFormat="1" applyFill="1" applyBorder="1" applyAlignment="1">
      <alignment horizontal="center" vertical="bottom" textRotation="0" wrapText="false" shrinkToFit="false"/>
    </xf>
    <xf xfId="0" fontId="2" numFmtId="172" fillId="9" borderId="9" applyFont="1" applyNumberFormat="1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4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4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5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5" numFmtId="0" fillId="2" borderId="0" applyFont="1" applyNumberFormat="0" applyFill="1" applyBorder="0" applyAlignment="0"/>
    <xf xfId="0" fontId="15" numFmtId="0" fillId="2" borderId="9" applyFont="1" applyNumberFormat="0" applyFill="1" applyBorder="1" applyAlignment="1">
      <alignment horizontal="left" vertical="bottom" textRotation="0" wrapText="false" shrinkToFit="false"/>
    </xf>
    <xf xfId="0" fontId="15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0"/>
    <xf xfId="0" fontId="5" numFmtId="0" fillId="2" borderId="9" applyFont="1" applyNumberFormat="0" applyFill="1" applyBorder="1" applyAlignment="1">
      <alignment horizontal="left" vertical="bottom" textRotation="0" wrapText="false" shrinkToFit="false"/>
    </xf>
    <xf xfId="0" fontId="0" numFmtId="0" fillId="10" borderId="9" applyFont="0" applyNumberFormat="0" applyFill="1" applyBorder="1" applyAlignment="0"/>
    <xf xfId="0" fontId="0" numFmtId="176" fillId="2" borderId="9" applyFont="0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0" numFmtId="0" fillId="2" borderId="10" applyFont="1" applyNumberFormat="0" applyFill="1" applyBorder="1" applyAlignment="1">
      <alignment horizontal="center" vertical="bottom" textRotation="0" wrapText="false" shrinkToFit="false"/>
    </xf>
    <xf xfId="0" fontId="10" numFmtId="0" fillId="2" borderId="14" applyFont="1" applyNumberFormat="0" applyFill="1" applyBorder="1" applyAlignment="1">
      <alignment horizontal="center" vertical="bottom" textRotation="0" wrapText="false" shrinkToFit="false"/>
    </xf>
    <xf xfId="0" fontId="18" numFmtId="0" fillId="11" borderId="9" applyFont="1" applyNumberFormat="0" applyFill="1" applyBorder="1" applyAlignment="1">
      <alignment horizontal="center" vertical="center" textRotation="0" wrapText="false" shrinkToFit="false"/>
    </xf>
    <xf xfId="0" fontId="18" numFmtId="0" fillId="11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19" numFmtId="171" fillId="11" borderId="4" applyFont="1" applyNumberFormat="1" applyFill="1" applyBorder="1" applyAlignment="1">
      <alignment horizontal="center" vertical="center" textRotation="0" wrapText="false" shrinkToFit="false"/>
    </xf>
    <xf xfId="0" fontId="19" numFmtId="171" fillId="11" borderId="6" applyFont="1" applyNumberFormat="1" applyFill="1" applyBorder="1" applyAlignment="1">
      <alignment horizontal="center" vertical="center" textRotation="0" wrapText="false" shrinkToFit="false"/>
    </xf>
    <xf xfId="0" fontId="19" numFmtId="171" fillId="11" borderId="16" applyFont="1" applyNumberFormat="1" applyFill="1" applyBorder="1" applyAlignment="1">
      <alignment horizontal="center" vertical="center" textRotation="0" wrapText="true" shrinkToFit="false"/>
    </xf>
    <xf xfId="0" fontId="19" numFmtId="171" fillId="11" borderId="17" applyFont="1" applyNumberFormat="1" applyFill="1" applyBorder="1" applyAlignment="1">
      <alignment horizontal="center" vertical="center" textRotation="0" wrapText="true" shrinkToFit="false"/>
    </xf>
    <xf xfId="0" fontId="19" numFmtId="171" fillId="11" borderId="0" applyFont="1" applyNumberFormat="1" applyFill="1" applyBorder="0" applyAlignment="1">
      <alignment horizontal="center" vertical="center" textRotation="0" wrapText="true" shrinkToFit="false"/>
    </xf>
    <xf xfId="0" fontId="19" numFmtId="171" fillId="11" borderId="7" applyFont="1" applyNumberFormat="1" applyFill="1" applyBorder="1" applyAlignment="1">
      <alignment horizontal="center" vertical="center" textRotation="0" wrapText="true" shrinkToFit="false"/>
    </xf>
    <xf xfId="0" fontId="19" numFmtId="171" fillId="11" borderId="18" applyFont="1" applyNumberFormat="1" applyFill="1" applyBorder="1" applyAlignment="1">
      <alignment horizontal="center" vertical="center" textRotation="0" wrapText="true" shrinkToFit="false"/>
    </xf>
    <xf xfId="0" fontId="19" numFmtId="171" fillId="11" borderId="19" applyFont="1" applyNumberFormat="1" applyFill="1" applyBorder="1" applyAlignment="1">
      <alignment horizontal="center" vertical="center" textRotation="0" wrapText="true" shrinkToFit="false"/>
    </xf>
    <xf xfId="0" fontId="19" numFmtId="171" fillId="11" borderId="20" applyFont="1" applyNumberFormat="1" applyFill="1" applyBorder="1" applyAlignment="1">
      <alignment horizontal="center" vertical="center" textRotation="0" wrapText="true" shrinkToFit="false"/>
    </xf>
    <xf xfId="0" fontId="19" numFmtId="171" fillId="11" borderId="21" applyFont="1" applyNumberFormat="1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12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12" borderId="9" applyFont="1" applyNumberFormat="0" applyFill="1" applyBorder="1" applyAlignment="1">
      <alignment horizontal="center" vertical="center" textRotation="0" wrapText="false" shrinkToFit="false"/>
    </xf>
    <xf xfId="0" fontId="10" numFmtId="166" fillId="2" borderId="9" applyFont="1" applyNumberFormat="1" applyFill="1" applyBorder="1" applyAlignment="1">
      <alignment horizontal="center" vertical="center" textRotation="0" wrapText="false" shrinkToFit="false"/>
    </xf>
    <xf xfId="0" fontId="10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4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1">
      <alignment horizontal="left" vertical="bottom" textRotation="0" wrapText="false" shrinkToFit="false"/>
    </xf>
    <xf xfId="0" fontId="2" numFmtId="177" fillId="2" borderId="9" applyFont="1" applyNumberFormat="1" applyFill="1" applyBorder="1" applyAlignment="1">
      <alignment horizontal="center" vertical="bottom" textRotation="0" wrapText="false" shrinkToFit="false"/>
    </xf>
    <xf xfId="0" fontId="2" numFmtId="178" fillId="2" borderId="9" applyFont="1" applyNumberFormat="1" applyFill="1" applyBorder="1" applyAlignment="1">
      <alignment horizontal="center" vertical="bottom" textRotation="0" wrapText="false" shrinkToFit="false"/>
    </xf>
    <xf xfId="0" fontId="2" numFmtId="177" fillId="2" borderId="0" applyFont="1" applyNumberFormat="1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1" workbookViewId="0" zoomScale="70" zoomScaleNormal="70" showGridLines="false" showRowColHeaders="1" topLeftCell="A25">
      <selection activeCell="I43" sqref="I43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11"/>
      <c r="G3" s="111"/>
      <c r="H3" s="111"/>
      <c r="I3" s="11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12"/>
      <c r="G4" s="112"/>
      <c r="H4" s="112"/>
      <c r="I4" s="112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13" t="s">
        <v>0</v>
      </c>
      <c r="E7" s="113"/>
      <c r="F7" s="113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14">
        <f>+'2'!D5</f>
        <v>10</v>
      </c>
      <c r="J8" s="114"/>
      <c r="K8" s="114"/>
      <c r="L8" s="1"/>
      <c r="M8" s="1"/>
      <c r="N8" s="1"/>
      <c r="O8" s="1"/>
      <c r="P8" s="1"/>
      <c r="Q8" s="1"/>
    </row>
    <row r="9" spans="1:17">
      <c r="A9" s="7" t="s">
        <v>6</v>
      </c>
      <c r="B9" s="8">
        <v>72653567</v>
      </c>
      <c r="C9" s="1"/>
      <c r="D9" s="12" t="s">
        <v>7</v>
      </c>
      <c r="E9" s="115">
        <f>+TODAY()</f>
        <v>45897</v>
      </c>
      <c r="F9" s="116"/>
      <c r="G9" s="3"/>
      <c r="H9" s="1" t="s">
        <v>8</v>
      </c>
      <c r="I9" s="117">
        <f>+'2'!D6</f>
        <v>100</v>
      </c>
      <c r="J9" s="117"/>
      <c r="K9" s="117"/>
      <c r="L9" s="1"/>
      <c r="M9" s="1"/>
      <c r="N9" s="1"/>
      <c r="O9" s="1"/>
      <c r="P9" s="1"/>
      <c r="Q9" s="1"/>
    </row>
    <row r="10" spans="1:17">
      <c r="A10" s="7" t="s">
        <v>9</v>
      </c>
      <c r="B10" s="8" t="s">
        <v>10</v>
      </c>
      <c r="C10" s="1"/>
      <c r="D10" s="13" t="s">
        <v>11</v>
      </c>
      <c r="E10" s="1" t="s">
        <v>12</v>
      </c>
      <c r="F10" s="14"/>
      <c r="G10" s="3"/>
      <c r="H10" s="1" t="s">
        <v>13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14</v>
      </c>
      <c r="B11" s="16">
        <v>19047993311</v>
      </c>
      <c r="C11" s="1"/>
      <c r="D11" s="17" t="s">
        <v>15</v>
      </c>
      <c r="E11" s="18" t="s">
        <v>16</v>
      </c>
      <c r="F11" s="19"/>
      <c r="G11" s="1"/>
      <c r="H11" s="1" t="s">
        <v>17</v>
      </c>
      <c r="I11" s="118">
        <f>'2'!I8</f>
        <v>7.2</v>
      </c>
      <c r="J11" s="118">
        <f>'2'!I8</f>
        <v>7.2</v>
      </c>
      <c r="K11" s="118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19" t="s">
        <v>18</v>
      </c>
      <c r="B13" s="119"/>
      <c r="C13" s="119"/>
      <c r="D13" s="119"/>
      <c r="E13" s="119"/>
      <c r="F13" s="21"/>
      <c r="G13" s="21"/>
      <c r="H13" s="22"/>
      <c r="I13" s="22"/>
      <c r="J13" s="23" t="s">
        <v>19</v>
      </c>
      <c r="K13" s="23" t="s">
        <v>20</v>
      </c>
      <c r="L13" s="1"/>
      <c r="M13" s="1"/>
      <c r="N13" s="1"/>
      <c r="O13" s="1"/>
      <c r="P13" s="1"/>
      <c r="Q13" s="1"/>
    </row>
    <row r="14" spans="1:17">
      <c r="A14" s="120" t="s">
        <v>21</v>
      </c>
      <c r="B14" s="120"/>
      <c r="C14" s="120"/>
      <c r="D14" s="3"/>
      <c r="E14" s="3"/>
      <c r="F14" s="3"/>
      <c r="G14" s="3"/>
      <c r="H14" s="1"/>
      <c r="I14" s="1"/>
      <c r="J14" s="25">
        <f>'2'!I18</f>
        <v>6000</v>
      </c>
      <c r="K14" s="26" t="s">
        <v>22</v>
      </c>
      <c r="L14" s="1"/>
      <c r="M14" s="1"/>
      <c r="N14" s="1"/>
      <c r="O14" s="1"/>
      <c r="P14" s="1"/>
      <c r="Q14" s="1"/>
    </row>
    <row r="15" spans="1:17">
      <c r="A15" s="121" t="s">
        <v>23</v>
      </c>
      <c r="B15" s="121"/>
      <c r="C15" s="121"/>
      <c r="D15" s="18"/>
      <c r="E15" s="18"/>
      <c r="F15" s="18"/>
      <c r="G15" s="18"/>
      <c r="H15" s="18"/>
      <c r="I15" s="18"/>
      <c r="J15" s="27">
        <f>'2'!I21+('2'!I24)</f>
        <v>1396</v>
      </c>
      <c r="K15" s="28" t="s">
        <v>22</v>
      </c>
      <c r="L15" s="1"/>
      <c r="M15" s="1"/>
      <c r="N15" s="1"/>
      <c r="O15" s="1"/>
      <c r="P15" s="1"/>
      <c r="Q15" s="1"/>
    </row>
    <row r="16" spans="1:17">
      <c r="A16" s="7" t="s">
        <v>24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7396</v>
      </c>
      <c r="K16" s="26" t="s">
        <v>22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19" t="s">
        <v>25</v>
      </c>
      <c r="B19" s="119"/>
      <c r="C19" s="119"/>
      <c r="D19" s="119"/>
      <c r="E19" s="119"/>
      <c r="F19" s="21"/>
      <c r="G19" s="21"/>
      <c r="H19" s="21"/>
      <c r="I19" s="23" t="s">
        <v>26</v>
      </c>
      <c r="J19" s="23" t="s">
        <v>19</v>
      </c>
      <c r="K19" s="23" t="s">
        <v>20</v>
      </c>
      <c r="L19" s="1"/>
      <c r="M19" s="1"/>
      <c r="N19" s="1"/>
      <c r="O19" s="1"/>
      <c r="P19" s="1"/>
      <c r="Q19" s="1"/>
    </row>
    <row r="20" spans="1:17">
      <c r="A20" s="3" t="s">
        <v>27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'2'!I34</f>
        <v>0</v>
      </c>
      <c r="K20" s="26" t="s">
        <v>22</v>
      </c>
      <c r="L20" s="1"/>
      <c r="M20" s="1"/>
      <c r="N20" s="30" t="s">
        <v>28</v>
      </c>
      <c r="O20" s="1"/>
      <c r="P20" s="1"/>
      <c r="Q20" s="1"/>
    </row>
    <row r="21" spans="1:17">
      <c r="A21" s="3" t="s">
        <v>29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'2'!I35</f>
        <v>1183.36</v>
      </c>
      <c r="K21" s="26" t="s">
        <v>22</v>
      </c>
      <c r="L21" s="1"/>
      <c r="M21" s="1"/>
      <c r="N21" s="31">
        <f>J31/I11</f>
        <v>300</v>
      </c>
      <c r="O21" s="1"/>
      <c r="P21" s="1"/>
      <c r="Q21" s="1"/>
    </row>
    <row r="22" spans="1:17">
      <c r="A22" s="3" t="s">
        <v>30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'2'!I36</f>
        <v>147.92</v>
      </c>
      <c r="K22" s="26" t="s">
        <v>22</v>
      </c>
      <c r="L22" s="1"/>
      <c r="M22" s="1"/>
      <c r="N22" s="1"/>
      <c r="O22" s="1"/>
      <c r="P22" s="1"/>
      <c r="Q22" s="1"/>
    </row>
    <row r="23" spans="1:17">
      <c r="A23" s="18" t="s">
        <v>31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'2'!I31</f>
        <v>0</v>
      </c>
      <c r="K23" s="28" t="s">
        <v>22</v>
      </c>
      <c r="L23" s="1"/>
      <c r="M23" s="1"/>
      <c r="N23" s="1"/>
      <c r="O23" s="1"/>
      <c r="P23" s="1"/>
      <c r="Q23" s="1"/>
    </row>
    <row r="24" spans="1:17">
      <c r="A24" s="7" t="s">
        <v>32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1331.28</v>
      </c>
      <c r="K24" s="26" t="s">
        <v>22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33</v>
      </c>
      <c r="B26" s="18"/>
      <c r="C26" s="18"/>
      <c r="D26" s="18"/>
      <c r="E26" s="18"/>
      <c r="F26" s="18"/>
      <c r="G26" s="18"/>
      <c r="H26" s="18"/>
      <c r="I26" s="36" t="s">
        <v>34</v>
      </c>
      <c r="J26" s="27">
        <f>'2'!I37</f>
        <v>305.4548</v>
      </c>
      <c r="K26" s="28" t="s">
        <v>22</v>
      </c>
      <c r="L26" s="1"/>
      <c r="M26" s="1"/>
      <c r="N26" s="1"/>
      <c r="O26" s="1"/>
      <c r="P26" s="1"/>
      <c r="Q26" s="1"/>
    </row>
    <row r="27" spans="1:17">
      <c r="A27" s="7" t="s">
        <v>35</v>
      </c>
      <c r="B27" s="3"/>
      <c r="C27" s="3"/>
      <c r="D27" s="3"/>
      <c r="E27" s="3"/>
      <c r="F27" s="3"/>
      <c r="G27" s="3"/>
      <c r="H27" s="3"/>
      <c r="I27" s="1"/>
      <c r="J27" s="25">
        <f>J24+J26</f>
        <v>1636.7348</v>
      </c>
      <c r="K27" s="26" t="s">
        <v>22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110" t="s">
        <v>36</v>
      </c>
      <c r="B29" s="110"/>
      <c r="C29" s="110"/>
      <c r="D29" s="110"/>
      <c r="E29" s="110"/>
      <c r="F29" s="37"/>
      <c r="G29" s="37"/>
      <c r="H29" s="38"/>
      <c r="I29" s="38"/>
      <c r="J29" s="38" t="s">
        <v>19</v>
      </c>
      <c r="K29" s="38" t="s">
        <v>20</v>
      </c>
      <c r="L29" s="1"/>
      <c r="M29" s="1"/>
      <c r="N29" s="1"/>
      <c r="O29" s="1"/>
      <c r="P29" s="1"/>
      <c r="Q29" s="1"/>
    </row>
    <row r="30" spans="1:17">
      <c r="A30" s="3" t="s">
        <v>37</v>
      </c>
      <c r="B30" s="3"/>
      <c r="C30" s="3"/>
      <c r="D30" s="3"/>
      <c r="E30" s="3"/>
      <c r="F30" s="3"/>
      <c r="G30" s="3"/>
      <c r="H30" s="25"/>
      <c r="I30" s="25"/>
      <c r="J30" s="25">
        <f>J14</f>
        <v>6000</v>
      </c>
      <c r="K30" s="26" t="s">
        <v>22</v>
      </c>
      <c r="L30" s="1"/>
      <c r="M30" s="1"/>
      <c r="N30" s="1"/>
      <c r="O30" s="1"/>
      <c r="P30" s="1"/>
      <c r="Q30" s="1"/>
    </row>
    <row r="31" spans="1:17">
      <c r="A31" s="3" t="s">
        <v>38</v>
      </c>
      <c r="B31" s="3"/>
      <c r="C31" s="3"/>
      <c r="D31" s="3"/>
      <c r="E31" s="3"/>
      <c r="F31" s="3"/>
      <c r="G31" s="3"/>
      <c r="H31" s="25"/>
      <c r="I31" s="25"/>
      <c r="J31" s="25">
        <f>I11*(300.00)</f>
        <v>2160</v>
      </c>
      <c r="K31" s="26" t="s">
        <v>22</v>
      </c>
      <c r="L31" s="30" t="s">
        <v>19</v>
      </c>
      <c r="M31" s="1"/>
      <c r="N31" s="1"/>
      <c r="O31" s="1"/>
      <c r="P31" s="1"/>
      <c r="Q31" s="1"/>
    </row>
    <row r="32" spans="1:17">
      <c r="A32" s="18" t="s">
        <v>39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1636.7348</v>
      </c>
      <c r="K32" s="28" t="s">
        <v>22</v>
      </c>
      <c r="L32" s="1"/>
      <c r="M32" s="1"/>
      <c r="N32" s="34"/>
      <c r="O32" s="1"/>
      <c r="P32" s="1"/>
      <c r="Q32" s="1"/>
    </row>
    <row r="33" spans="1:17">
      <c r="A33" s="7" t="s">
        <v>40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9796.7348</v>
      </c>
      <c r="K33" s="26" t="s">
        <v>22</v>
      </c>
      <c r="L33" s="1"/>
      <c r="M33" s="124" t="s">
        <v>41</v>
      </c>
      <c r="N33" s="124"/>
      <c r="O33" s="124"/>
      <c r="P33" s="124"/>
      <c r="Q33" s="124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25"/>
      <c r="N34" s="125"/>
      <c r="O34" s="125"/>
      <c r="P34" s="125"/>
      <c r="Q34" s="125"/>
    </row>
    <row r="35" spans="1:17">
      <c r="A35" s="126" t="s">
        <v>42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8"/>
      <c r="L35" s="1"/>
      <c r="M35" s="129" t="s">
        <v>43</v>
      </c>
      <c r="N35" s="131" t="s">
        <v>44</v>
      </c>
      <c r="O35" s="133" t="s">
        <v>45</v>
      </c>
      <c r="P35" s="135" t="s">
        <v>46</v>
      </c>
      <c r="Q35" s="137" t="s">
        <v>47</v>
      </c>
    </row>
    <row r="36" spans="1:17">
      <c r="A36" s="39" t="s">
        <v>43</v>
      </c>
      <c r="B36" s="139" t="s">
        <v>44</v>
      </c>
      <c r="C36" s="140"/>
      <c r="D36" s="141"/>
      <c r="E36" s="42" t="s">
        <v>48</v>
      </c>
      <c r="F36" s="139" t="s">
        <v>49</v>
      </c>
      <c r="G36" s="141"/>
      <c r="H36" s="43" t="s">
        <v>50</v>
      </c>
      <c r="I36" s="41" t="s">
        <v>35</v>
      </c>
      <c r="J36" s="142" t="s">
        <v>51</v>
      </c>
      <c r="K36" s="142"/>
      <c r="L36" s="1"/>
      <c r="M36" s="130"/>
      <c r="N36" s="132"/>
      <c r="O36" s="134"/>
      <c r="P36" s="136"/>
      <c r="Q36" s="138"/>
    </row>
    <row r="37" spans="1:17">
      <c r="A37" s="39">
        <v>1</v>
      </c>
      <c r="B37" s="39" t="str">
        <f>'2'!C11</f>
        <v>Producto 1</v>
      </c>
      <c r="C37" s="39"/>
      <c r="D37" s="39"/>
      <c r="E37" s="39">
        <f>'2'!C17</f>
        <v>100</v>
      </c>
      <c r="F37" s="161">
        <f>'2'!C15</f>
        <v>10</v>
      </c>
      <c r="G37" s="39"/>
      <c r="H37" s="161">
        <f>'2'!C53</f>
        <v>1.44</v>
      </c>
      <c r="I37" s="161">
        <f>E37*H37</f>
        <v>144</v>
      </c>
      <c r="J37" s="162">
        <f>H37*3.75</f>
        <v>5.4</v>
      </c>
      <c r="K37" s="39"/>
      <c r="L37" s="1"/>
      <c r="M37" s="39">
        <v>1</v>
      </c>
      <c r="N37" s="40" t="str">
        <f>+B37</f>
        <v>Producto 1</v>
      </c>
      <c r="O37" s="44">
        <f>+F37</f>
        <v>10</v>
      </c>
      <c r="P37" s="45">
        <f>+H37</f>
        <v>1.44</v>
      </c>
      <c r="Q37" s="46">
        <f>P37*3.8</f>
        <v>5.472</v>
      </c>
    </row>
    <row r="38" spans="1:17" customHeight="1" ht="15.6">
      <c r="A38" s="39">
        <v>2</v>
      </c>
      <c r="B38" s="39" t="str">
        <f>'2'!D11</f>
        <v>Producto 2</v>
      </c>
      <c r="C38" s="39"/>
      <c r="D38" s="39"/>
      <c r="E38" s="39">
        <f>'2'!D17</f>
        <v>100</v>
      </c>
      <c r="F38" s="161">
        <f>'2'!D15</f>
        <v>10</v>
      </c>
      <c r="G38" s="39"/>
      <c r="H38" s="161">
        <f>'2'!D53</f>
        <v>1.44</v>
      </c>
      <c r="I38" s="161">
        <f>E38*H38</f>
        <v>144</v>
      </c>
      <c r="J38" s="162">
        <f>H38*3.75</f>
        <v>5.4</v>
      </c>
      <c r="K38" s="39"/>
      <c r="L38" s="34"/>
      <c r="M38" s="1"/>
      <c r="N38" s="1"/>
      <c r="O38" s="1"/>
      <c r="P38" s="1"/>
      <c r="Q38" s="1"/>
    </row>
    <row r="39" spans="1:17" customHeight="1" ht="15.6">
      <c r="A39" s="39">
        <v>3</v>
      </c>
      <c r="B39" s="39" t="str">
        <f>'2'!E11</f>
        <v>Producto 3</v>
      </c>
      <c r="C39" s="39"/>
      <c r="D39" s="39"/>
      <c r="E39" s="39">
        <f>'2'!E17</f>
        <v>100</v>
      </c>
      <c r="F39" s="161">
        <f>'2'!E15</f>
        <v>10</v>
      </c>
      <c r="G39" s="39"/>
      <c r="H39" s="161">
        <f>'2'!E53</f>
        <v>1.44</v>
      </c>
      <c r="I39" s="161">
        <f>E39*H39</f>
        <v>144</v>
      </c>
      <c r="J39" s="162">
        <f>H39*3.75</f>
        <v>5.4</v>
      </c>
      <c r="K39" s="39"/>
      <c r="L39" s="1"/>
      <c r="M39" s="143" t="s">
        <v>52</v>
      </c>
      <c r="N39" s="143"/>
      <c r="O39" s="143"/>
      <c r="P39" s="144" t="s">
        <v>53</v>
      </c>
      <c r="Q39" s="145"/>
    </row>
    <row r="40" spans="1:17" customHeight="1" ht="18">
      <c r="A40" s="39">
        <v>4</v>
      </c>
      <c r="B40" s="39" t="str">
        <f>'2'!F11</f>
        <v>Producto 4</v>
      </c>
      <c r="C40" s="39"/>
      <c r="D40" s="39"/>
      <c r="E40" s="39">
        <f>'2'!F17</f>
        <v>100</v>
      </c>
      <c r="F40" s="161">
        <f>'2'!F15</f>
        <v>10</v>
      </c>
      <c r="G40" s="39"/>
      <c r="H40" s="161">
        <f>'2'!F53</f>
        <v>1.44</v>
      </c>
      <c r="I40" s="161">
        <f>E40*H40</f>
        <v>144</v>
      </c>
      <c r="J40" s="162">
        <f>H40*3.75</f>
        <v>5.4</v>
      </c>
      <c r="K40" s="39"/>
      <c r="L40" s="1"/>
      <c r="M40" s="143"/>
      <c r="N40" s="143"/>
      <c r="O40" s="143"/>
      <c r="P40" s="146"/>
      <c r="Q40" s="147"/>
    </row>
    <row r="41" spans="1:17" customHeight="1" ht="21">
      <c r="A41" s="39">
        <v>5</v>
      </c>
      <c r="B41" s="39" t="str">
        <f>'2'!G11</f>
        <v>Producto 5</v>
      </c>
      <c r="C41" s="39"/>
      <c r="D41" s="39"/>
      <c r="E41" s="39">
        <f>'2'!G17</f>
        <v>100</v>
      </c>
      <c r="F41" s="161">
        <f>'2'!G15</f>
        <v>10</v>
      </c>
      <c r="G41" s="39"/>
      <c r="H41" s="161">
        <f>'2'!G53</f>
        <v>1.44</v>
      </c>
      <c r="I41" s="161">
        <f>E41*H41</f>
        <v>144</v>
      </c>
      <c r="J41" s="162">
        <f>H41*3.75</f>
        <v>5.4</v>
      </c>
      <c r="K41" s="39"/>
      <c r="L41" s="1"/>
      <c r="M41" s="122" t="s">
        <v>54</v>
      </c>
      <c r="N41" s="123"/>
      <c r="O41" s="49">
        <f>+J31</f>
        <v>2160</v>
      </c>
      <c r="P41" s="50" t="s">
        <v>55</v>
      </c>
      <c r="Q41" s="1"/>
    </row>
    <row r="42" spans="1:17" customHeight="1" ht="21">
      <c r="A42" s="39">
        <v>6</v>
      </c>
      <c r="B42" s="39" t="str">
        <f>'2'!H11</f>
        <v>Producto 6</v>
      </c>
      <c r="C42" s="39"/>
      <c r="D42" s="39"/>
      <c r="E42" s="39">
        <f>'2'!H17</f>
        <v>100</v>
      </c>
      <c r="F42" s="161">
        <f>'2'!H15</f>
        <v>10</v>
      </c>
      <c r="G42" s="39"/>
      <c r="H42" s="161">
        <f>'2'!H53</f>
        <v>1.44</v>
      </c>
      <c r="I42" s="161">
        <f>E42*H42</f>
        <v>144</v>
      </c>
      <c r="J42" s="162">
        <f>H42*3.75</f>
        <v>5.4</v>
      </c>
      <c r="K42" s="39"/>
      <c r="L42" s="1"/>
      <c r="M42" s="122" t="s">
        <v>56</v>
      </c>
      <c r="N42" s="123"/>
      <c r="O42" s="49">
        <f>+J32</f>
        <v>1636.7348</v>
      </c>
      <c r="P42" s="50" t="s">
        <v>57</v>
      </c>
      <c r="Q42" s="1"/>
    </row>
    <row r="43" spans="1:17" customHeight="1" ht="18">
      <c r="A43" s="48" t="s">
        <v>35</v>
      </c>
      <c r="B43" s="3"/>
      <c r="C43" s="3"/>
      <c r="D43" s="3"/>
      <c r="E43" s="3">
        <f>SUM(E36:E42)</f>
        <v>600</v>
      </c>
      <c r="F43" s="3"/>
      <c r="G43" s="3"/>
      <c r="H43" s="3"/>
      <c r="I43" s="163">
        <f>SUM(I36:I42)</f>
        <v>864</v>
      </c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8" t="s">
        <v>58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48" t="s">
        <v>59</v>
      </c>
      <c r="N44" s="148"/>
      <c r="O44" s="149">
        <f>+O41+O42+J14</f>
        <v>9796.7348</v>
      </c>
      <c r="P44" s="151" t="s">
        <v>60</v>
      </c>
      <c r="Q44" s="152"/>
    </row>
    <row r="45" spans="1:17" customHeight="1" ht="18">
      <c r="A45" s="48" t="s">
        <v>61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48"/>
      <c r="N45" s="148"/>
      <c r="O45" s="150"/>
      <c r="P45" s="151"/>
      <c r="Q45" s="152"/>
    </row>
    <row r="46" spans="1:17" customHeight="1" ht="18">
      <c r="A46" s="48" t="s">
        <v>62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8" t="s">
        <v>63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8" t="s">
        <v>64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53" t="s">
        <v>65</v>
      </c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1" t="s">
        <v>66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1" t="s">
        <v>67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68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1" t="s">
        <v>69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1" t="s">
        <v>70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71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1" t="s">
        <v>72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1" t="s">
        <v>73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1" t="s">
        <v>74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1" t="s">
        <v>75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1" t="s">
        <v>76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1" t="s">
        <v>77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1" t="s">
        <v>78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1" t="s">
        <v>79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1" t="s">
        <v>80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2" t="s">
        <v>81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1" t="s">
        <v>82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3" t="s">
        <v>83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1" t="s">
        <v>84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85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1" t="s">
        <v>86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1" t="s">
        <v>87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1" t="s">
        <v>88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1" t="s">
        <v>89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1" t="s">
        <v>90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1" t="s">
        <v>91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1" t="s">
        <v>92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4" t="s">
        <v>93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4" t="s">
        <v>94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4" t="s">
        <v>95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B38:D38"/>
    <mergeCell ref="F38:G38"/>
    <mergeCell ref="J38:K38"/>
    <mergeCell ref="B39:D39"/>
    <mergeCell ref="F39:G39"/>
    <mergeCell ref="J39:K39"/>
    <mergeCell ref="B40:D40"/>
    <mergeCell ref="F40:G40"/>
    <mergeCell ref="J40:K40"/>
    <mergeCell ref="B41:D41"/>
    <mergeCell ref="F41:G41"/>
    <mergeCell ref="J41:K41"/>
    <mergeCell ref="B42:D42"/>
    <mergeCell ref="F42:G42"/>
    <mergeCell ref="J42:K42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54"/>
  <sheetViews>
    <sheetView tabSelected="0" workbookViewId="0" showGridLines="true" showRowColHeaders="1" topLeftCell="A37">
      <selection activeCell="D54" sqref="D54"/>
    </sheetView>
  </sheetViews>
  <sheetFormatPr defaultRowHeight="14.4" outlineLevelRow="0" outlineLevelCol="0"/>
  <cols>
    <col min="1" max="1" width="5.6640625" customWidth="true" style="0"/>
    <col min="2" max="2" width="16.5546875" customWidth="true" style="0"/>
    <col min="3" max="3" width="29.5546875" customWidth="true" style="0"/>
    <col min="9" max="9" width="18.6640625" customWidth="true" style="0"/>
  </cols>
  <sheetData>
    <row r="1" spans="1:23" customHeight="1" ht="15">
      <c r="A1" s="1"/>
      <c r="B1" s="154" t="s">
        <v>96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  <c r="R1" s="1"/>
      <c r="S1" s="1"/>
      <c r="T1" s="1"/>
      <c r="U1" s="1"/>
      <c r="W1"/>
    </row>
    <row r="2" spans="1:23">
      <c r="A2" s="1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1"/>
      <c r="S2" s="1"/>
      <c r="T2" s="1"/>
      <c r="U2" s="1"/>
      <c r="W2"/>
    </row>
    <row r="3" spans="1:23">
      <c r="A3" s="1"/>
      <c r="B3" s="47"/>
      <c r="C3" s="47"/>
      <c r="D3" s="47"/>
      <c r="E3" s="47"/>
      <c r="F3" s="47"/>
      <c r="G3" s="47"/>
      <c r="H3" s="47"/>
      <c r="I3" s="57" t="s">
        <v>126</v>
      </c>
      <c r="J3" s="47"/>
      <c r="K3" s="47"/>
      <c r="L3" s="47"/>
      <c r="M3" s="47"/>
      <c r="N3" s="47"/>
      <c r="O3" s="47"/>
      <c r="P3" s="47"/>
      <c r="Q3" s="47"/>
      <c r="R3" s="1"/>
      <c r="S3" s="1"/>
      <c r="T3" s="1"/>
      <c r="U3" s="1"/>
      <c r="W3"/>
    </row>
    <row r="4" spans="1:23">
      <c r="A4" s="1"/>
      <c r="B4" s="58" t="s">
        <v>97</v>
      </c>
      <c r="C4" s="59">
        <v>1</v>
      </c>
      <c r="D4" s="59">
        <v>2</v>
      </c>
      <c r="E4" s="59">
        <v>3</v>
      </c>
      <c r="F4" s="59">
        <v>4</v>
      </c>
      <c r="G4" s="59">
        <v>5</v>
      </c>
      <c r="H4" s="59">
        <v>6</v>
      </c>
      <c r="I4" s="57">
        <f>COUNT(C4:C4)</f>
        <v>1</v>
      </c>
      <c r="J4" s="47"/>
      <c r="K4" s="47"/>
      <c r="L4" s="47"/>
      <c r="M4" s="47"/>
      <c r="N4" s="47"/>
      <c r="O4" s="47"/>
      <c r="P4" s="47"/>
      <c r="Q4" s="47"/>
      <c r="R4" s="1"/>
      <c r="S4" s="1"/>
      <c r="T4" s="1"/>
      <c r="U4" s="1"/>
      <c r="W4"/>
    </row>
    <row r="5" spans="1:23">
      <c r="A5" s="1"/>
      <c r="B5" s="58" t="s">
        <v>5</v>
      </c>
      <c r="C5" s="60">
        <v>10</v>
      </c>
      <c r="D5" s="60">
        <v>10</v>
      </c>
      <c r="E5" s="60">
        <v>10</v>
      </c>
      <c r="F5" s="60">
        <v>10</v>
      </c>
      <c r="G5" s="60">
        <v>10</v>
      </c>
      <c r="H5" s="60">
        <v>10</v>
      </c>
      <c r="I5" s="57">
        <f>SUM(C5:C5)</f>
        <v>10</v>
      </c>
      <c r="J5" s="34"/>
      <c r="K5" s="34"/>
      <c r="L5" s="34"/>
      <c r="M5" s="34"/>
      <c r="N5" s="34"/>
      <c r="O5" s="34"/>
      <c r="P5" s="34"/>
      <c r="Q5" s="34"/>
      <c r="R5" s="1"/>
      <c r="S5" s="1"/>
      <c r="T5" s="1"/>
      <c r="U5" s="1"/>
      <c r="W5"/>
    </row>
    <row r="6" spans="1:23">
      <c r="A6" s="1"/>
      <c r="B6" s="58" t="s">
        <v>98</v>
      </c>
      <c r="C6" s="61">
        <v>100</v>
      </c>
      <c r="D6" s="61">
        <v>100</v>
      </c>
      <c r="E6" s="61">
        <v>100</v>
      </c>
      <c r="F6" s="61">
        <v>100</v>
      </c>
      <c r="G6" s="61">
        <v>100</v>
      </c>
      <c r="H6" s="61">
        <v>100</v>
      </c>
      <c r="I6" s="57">
        <f>SUM(C6:C6)</f>
        <v>100</v>
      </c>
      <c r="J6" s="34"/>
      <c r="K6" s="34"/>
      <c r="L6" s="34"/>
      <c r="M6" s="34"/>
      <c r="N6" s="34"/>
      <c r="O6" s="34"/>
      <c r="P6" s="34"/>
      <c r="Q6" s="34"/>
      <c r="R6" s="1"/>
      <c r="S6" s="1"/>
      <c r="T6" s="1"/>
      <c r="U6" s="1"/>
      <c r="W6"/>
    </row>
    <row r="7" spans="1:23">
      <c r="A7" s="1"/>
      <c r="B7" s="62" t="s">
        <v>13</v>
      </c>
      <c r="C7" s="63"/>
      <c r="D7" s="63"/>
      <c r="E7" s="63"/>
      <c r="F7" s="63"/>
      <c r="G7" s="63"/>
      <c r="H7" s="63"/>
      <c r="I7" s="34"/>
      <c r="J7" s="34"/>
      <c r="K7" s="34"/>
      <c r="L7" s="34"/>
      <c r="M7" s="34"/>
      <c r="N7" s="34"/>
      <c r="O7" s="34"/>
      <c r="P7" s="34"/>
      <c r="Q7" s="34"/>
      <c r="R7" s="1"/>
      <c r="S7" s="1"/>
      <c r="T7" s="1"/>
      <c r="U7" s="1"/>
      <c r="W7"/>
    </row>
    <row r="8" spans="1:23">
      <c r="A8" s="1"/>
      <c r="B8" s="58" t="s">
        <v>99</v>
      </c>
      <c r="C8" s="64">
        <v>1.2</v>
      </c>
      <c r="D8" s="64">
        <v>1.2</v>
      </c>
      <c r="E8" s="64">
        <v>1.2</v>
      </c>
      <c r="F8" s="64">
        <v>1.2</v>
      </c>
      <c r="G8" s="64">
        <v>1.2</v>
      </c>
      <c r="H8" s="64">
        <v>1.2</v>
      </c>
      <c r="I8" s="57">
        <f>SUM(C8:H8)</f>
        <v>7.2</v>
      </c>
      <c r="J8" s="34"/>
      <c r="K8" s="34"/>
      <c r="L8" s="34"/>
      <c r="M8" s="34"/>
      <c r="N8" s="34"/>
      <c r="O8" s="34"/>
      <c r="P8" s="34"/>
      <c r="Q8" s="34"/>
      <c r="R8" s="1"/>
      <c r="S8" s="1"/>
      <c r="T8" s="1"/>
      <c r="U8" s="1"/>
      <c r="W8"/>
    </row>
    <row r="9" spans="1:23">
      <c r="A9" s="1"/>
      <c r="B9" s="65"/>
      <c r="C9" s="34"/>
      <c r="D9" s="34"/>
      <c r="E9" s="34"/>
      <c r="F9" s="34"/>
      <c r="G9" s="34"/>
      <c r="H9" s="34"/>
      <c r="I9" s="66"/>
      <c r="J9" s="34"/>
      <c r="K9" s="34"/>
      <c r="L9" s="34"/>
      <c r="M9" s="34"/>
      <c r="N9" s="34"/>
      <c r="O9" s="34"/>
      <c r="P9" s="34"/>
      <c r="Q9" s="34"/>
      <c r="R9" s="1"/>
      <c r="S9" s="1"/>
      <c r="T9" s="1"/>
      <c r="U9" s="1"/>
      <c r="W9"/>
    </row>
    <row r="10" spans="1:23">
      <c r="A10" s="1"/>
      <c r="B10" s="1"/>
      <c r="C10" s="67">
        <v>1</v>
      </c>
      <c r="D10" s="67">
        <v>2</v>
      </c>
      <c r="E10" s="67">
        <v>3</v>
      </c>
      <c r="F10" s="67">
        <v>4</v>
      </c>
      <c r="G10" s="67">
        <v>5</v>
      </c>
      <c r="H10" s="67">
        <v>6</v>
      </c>
      <c r="I10" s="34"/>
      <c r="J10" s="34"/>
      <c r="K10" s="34"/>
      <c r="L10" s="34"/>
      <c r="M10" s="34"/>
      <c r="N10" s="34"/>
      <c r="O10" s="34"/>
      <c r="P10" s="34"/>
      <c r="Q10" s="34"/>
      <c r="R10" s="1"/>
      <c r="S10" s="1"/>
      <c r="T10" s="1"/>
      <c r="U10" s="1"/>
      <c r="W10"/>
    </row>
    <row r="11" spans="1:23">
      <c r="A11" s="1"/>
      <c r="B11" s="68" t="s">
        <v>100</v>
      </c>
      <c r="C11" s="68" t="s">
        <v>101</v>
      </c>
      <c r="D11" s="68" t="s">
        <v>127</v>
      </c>
      <c r="E11" s="68" t="s">
        <v>128</v>
      </c>
      <c r="F11" s="68" t="s">
        <v>129</v>
      </c>
      <c r="G11" s="68" t="s">
        <v>130</v>
      </c>
      <c r="H11" s="68" t="s">
        <v>131</v>
      </c>
      <c r="I11" s="68" t="s">
        <v>35</v>
      </c>
      <c r="J11" s="34"/>
      <c r="K11" s="34"/>
      <c r="L11" s="34"/>
      <c r="M11" s="34"/>
      <c r="N11" s="34"/>
      <c r="O11" s="34"/>
      <c r="P11" s="34"/>
      <c r="Q11" s="34"/>
      <c r="R11" s="1"/>
      <c r="S11" s="1"/>
      <c r="T11" s="1"/>
      <c r="U11" s="1"/>
      <c r="W11"/>
    </row>
    <row r="12" spans="1:23">
      <c r="A12" s="1"/>
      <c r="B12" s="43" t="s">
        <v>102</v>
      </c>
      <c r="C12" s="42"/>
      <c r="D12" s="42"/>
      <c r="E12" s="42"/>
      <c r="F12" s="42"/>
      <c r="G12" s="42"/>
      <c r="H12" s="42"/>
      <c r="I12" s="69">
        <f>SUM(C12:C12)</f>
        <v>0</v>
      </c>
      <c r="J12" s="34"/>
      <c r="K12" s="34"/>
      <c r="L12" s="34"/>
      <c r="M12" s="34"/>
      <c r="N12" s="34"/>
      <c r="O12" s="34"/>
      <c r="P12" s="34"/>
      <c r="Q12" s="34"/>
      <c r="R12" s="1"/>
      <c r="S12" s="1"/>
      <c r="T12" s="1"/>
      <c r="U12" s="1"/>
      <c r="W12"/>
    </row>
    <row r="13" spans="1:23">
      <c r="A13" s="1"/>
      <c r="B13" s="43" t="s">
        <v>98</v>
      </c>
      <c r="C13" s="70"/>
      <c r="D13" s="70"/>
      <c r="E13" s="70"/>
      <c r="F13" s="70"/>
      <c r="G13" s="70"/>
      <c r="H13" s="70"/>
      <c r="I13" s="71">
        <f>SUM(C13:C13)</f>
        <v>0</v>
      </c>
      <c r="J13" s="34"/>
      <c r="K13" s="34"/>
      <c r="L13" s="34"/>
      <c r="M13" s="34"/>
      <c r="N13" s="34"/>
      <c r="O13" s="34"/>
      <c r="P13" s="34"/>
      <c r="Q13" s="34"/>
      <c r="R13" s="1"/>
      <c r="S13" s="1"/>
      <c r="T13" s="1"/>
      <c r="U13" s="1"/>
      <c r="W13"/>
    </row>
    <row r="14" spans="1:23">
      <c r="A14" s="1"/>
      <c r="B14" s="43" t="s">
        <v>103</v>
      </c>
      <c r="C14" s="72"/>
      <c r="D14" s="72"/>
      <c r="E14" s="72"/>
      <c r="F14" s="72"/>
      <c r="G14" s="72"/>
      <c r="H14" s="72"/>
      <c r="I14" s="73">
        <f>SUM(C14:C14)</f>
        <v>0</v>
      </c>
      <c r="J14" s="1"/>
      <c r="K14" s="34"/>
      <c r="L14" s="34"/>
      <c r="M14" s="1"/>
      <c r="N14" s="1"/>
      <c r="O14" s="1"/>
      <c r="P14" s="1"/>
      <c r="Q14" s="1"/>
      <c r="R14" s="1"/>
      <c r="S14" s="1"/>
      <c r="T14" s="1"/>
      <c r="U14" s="1"/>
      <c r="W14"/>
    </row>
    <row r="15" spans="1:23">
      <c r="A15" s="1"/>
      <c r="B15" s="74" t="s">
        <v>104</v>
      </c>
      <c r="C15" s="75">
        <v>10</v>
      </c>
      <c r="D15" s="75">
        <v>10</v>
      </c>
      <c r="E15" s="75">
        <v>10</v>
      </c>
      <c r="F15" s="75">
        <v>10</v>
      </c>
      <c r="G15" s="75">
        <v>10</v>
      </c>
      <c r="H15" s="75">
        <v>10</v>
      </c>
      <c r="I15" s="1"/>
      <c r="J15" s="76"/>
      <c r="K15" s="34"/>
      <c r="L15" s="34"/>
      <c r="M15" s="76"/>
      <c r="N15" s="76"/>
      <c r="O15" s="76"/>
      <c r="P15" s="76"/>
      <c r="Q15" s="34"/>
      <c r="R15" s="76"/>
      <c r="S15" s="76"/>
      <c r="T15" s="76"/>
      <c r="U15" s="76"/>
      <c r="W15"/>
    </row>
    <row r="16" spans="1:23">
      <c r="A16" s="1"/>
      <c r="B16" s="77" t="s">
        <v>105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1"/>
      <c r="J16" s="76"/>
      <c r="K16" s="34"/>
      <c r="L16" s="34" t="str">
        <f>'1'!E11</f>
        <v>NUEVO</v>
      </c>
      <c r="M16" s="76"/>
      <c r="N16" s="76"/>
      <c r="O16" s="76"/>
      <c r="P16" s="76"/>
      <c r="Q16" s="79" t="s">
        <v>28</v>
      </c>
      <c r="R16" s="79" t="s">
        <v>28</v>
      </c>
      <c r="S16" s="80">
        <v>0.6</v>
      </c>
      <c r="T16" s="80">
        <v>0.4</v>
      </c>
      <c r="U16" s="76"/>
      <c r="W16"/>
    </row>
    <row r="17" spans="1:23">
      <c r="A17" s="1"/>
      <c r="B17" s="81" t="s">
        <v>48</v>
      </c>
      <c r="C17" s="42">
        <v>100</v>
      </c>
      <c r="D17" s="42">
        <v>100</v>
      </c>
      <c r="E17" s="42">
        <v>100</v>
      </c>
      <c r="F17" s="42">
        <v>100</v>
      </c>
      <c r="G17" s="42">
        <v>100</v>
      </c>
      <c r="H17" s="42">
        <v>100</v>
      </c>
      <c r="I17" s="69">
        <f>SUM(C17:H17)</f>
        <v>600</v>
      </c>
      <c r="J17" s="1"/>
      <c r="K17" s="34"/>
      <c r="L17" s="1"/>
      <c r="M17" s="1"/>
      <c r="N17" s="1"/>
      <c r="O17" s="1"/>
      <c r="P17" s="42">
        <f>'1'!R10</f>
        <v>0</v>
      </c>
      <c r="Q17" s="82">
        <f>'1'!S10</f>
        <v>0</v>
      </c>
      <c r="R17" s="83">
        <f>'1'!T10</f>
        <v>0</v>
      </c>
      <c r="S17" s="76">
        <f>$S$16*Q17</f>
        <v>0</v>
      </c>
      <c r="T17" s="1"/>
      <c r="U17" s="1"/>
      <c r="W17"/>
    </row>
    <row r="18" spans="1:23">
      <c r="A18" s="1"/>
      <c r="B18" s="84" t="s">
        <v>106</v>
      </c>
      <c r="C18" s="85">
        <f>C15*C17</f>
        <v>1000</v>
      </c>
      <c r="D18" s="85">
        <f>D15*D17</f>
        <v>1000</v>
      </c>
      <c r="E18" s="85">
        <f>E15*E17</f>
        <v>1000</v>
      </c>
      <c r="F18" s="85">
        <f>F15*F17</f>
        <v>1000</v>
      </c>
      <c r="G18" s="85">
        <f>G15*G17</f>
        <v>1000</v>
      </c>
      <c r="H18" s="85">
        <f>H15*H17</f>
        <v>1000</v>
      </c>
      <c r="I18" s="85">
        <f>SUM(C18:H18)</f>
        <v>6000</v>
      </c>
      <c r="J18" s="1"/>
      <c r="K18" s="34"/>
      <c r="L18" s="34"/>
      <c r="M18" s="34"/>
      <c r="N18" s="34"/>
      <c r="O18" s="1"/>
      <c r="P18" s="42">
        <f>'1'!R11</f>
        <v>0</v>
      </c>
      <c r="Q18" s="82">
        <f>'1'!S11</f>
        <v>0</v>
      </c>
      <c r="R18" s="83">
        <f>'1'!T11</f>
        <v>0</v>
      </c>
      <c r="S18" s="76">
        <f>$S$16*Q18</f>
        <v>0</v>
      </c>
      <c r="T18" s="1"/>
      <c r="U18" s="1"/>
      <c r="W18"/>
    </row>
    <row r="19" spans="1:23">
      <c r="A19" s="1"/>
      <c r="B19" s="86" t="s">
        <v>106</v>
      </c>
      <c r="C19" s="87">
        <f>C16*C17</f>
        <v>0</v>
      </c>
      <c r="D19" s="87">
        <f>D16*D17</f>
        <v>0</v>
      </c>
      <c r="E19" s="87">
        <f>E16*E17</f>
        <v>0</v>
      </c>
      <c r="F19" s="87">
        <f>F16*F17</f>
        <v>0</v>
      </c>
      <c r="G19" s="87">
        <f>G16*G17</f>
        <v>0</v>
      </c>
      <c r="H19" s="87">
        <f>H16*H17</f>
        <v>0</v>
      </c>
      <c r="I19" s="87">
        <f>SUM(C19:H19)</f>
        <v>0</v>
      </c>
      <c r="J19" s="1"/>
      <c r="K19" s="34"/>
      <c r="L19" s="34"/>
      <c r="M19" s="34"/>
      <c r="N19" s="34"/>
      <c r="O19" s="1"/>
      <c r="P19" s="42">
        <f>'1'!R12</f>
        <v>0</v>
      </c>
      <c r="Q19" s="82">
        <f>'1'!S12</f>
        <v>0</v>
      </c>
      <c r="R19" s="83">
        <f>'1'!T12</f>
        <v>0</v>
      </c>
      <c r="S19" s="76">
        <f>$S$16*Q19</f>
        <v>0</v>
      </c>
      <c r="T19" s="1"/>
      <c r="U19" s="1"/>
      <c r="W19"/>
    </row>
    <row r="20" spans="1:23">
      <c r="A20" s="1"/>
      <c r="B20" s="43" t="s">
        <v>107</v>
      </c>
      <c r="C20" s="88">
        <f>C18/I18</f>
        <v>0.16666666666667</v>
      </c>
      <c r="D20" s="88">
        <f>D18/I18</f>
        <v>0.16666666666667</v>
      </c>
      <c r="E20" s="88">
        <f>E18/I18</f>
        <v>0.16666666666667</v>
      </c>
      <c r="F20" s="88">
        <f>F18/I18</f>
        <v>0.16666666666667</v>
      </c>
      <c r="G20" s="88">
        <f>G18/I18</f>
        <v>0.16666666666667</v>
      </c>
      <c r="H20" s="88">
        <f>H18/I18</f>
        <v>0.16666666666667</v>
      </c>
      <c r="I20" s="42">
        <f>SUM(C20:H20)</f>
        <v>1</v>
      </c>
      <c r="J20" s="89"/>
      <c r="K20" s="34"/>
      <c r="L20" s="34"/>
      <c r="M20" s="34"/>
      <c r="N20" s="34"/>
      <c r="O20" s="1"/>
      <c r="P20" s="42">
        <f>'1'!R13</f>
        <v>0</v>
      </c>
      <c r="Q20" s="82">
        <f>'1'!S13</f>
        <v>0</v>
      </c>
      <c r="R20" s="83">
        <f>'1'!T13</f>
        <v>0</v>
      </c>
      <c r="S20" s="76">
        <f>$S$16*Q20</f>
        <v>0</v>
      </c>
      <c r="T20" s="1"/>
      <c r="U20" s="1"/>
      <c r="W20"/>
    </row>
    <row r="21" spans="1:23">
      <c r="A21" s="1"/>
      <c r="B21" s="81" t="s">
        <v>108</v>
      </c>
      <c r="C21" s="90">
        <f>C20*I21</f>
        <v>216</v>
      </c>
      <c r="D21" s="90">
        <f>D20*I21</f>
        <v>216</v>
      </c>
      <c r="E21" s="90">
        <f>E20*I21</f>
        <v>216</v>
      </c>
      <c r="F21" s="90">
        <f>F20*I21</f>
        <v>216</v>
      </c>
      <c r="G21" s="90">
        <f>G20*I21</f>
        <v>216</v>
      </c>
      <c r="H21" s="90">
        <f>H20*I21</f>
        <v>216</v>
      </c>
      <c r="I21" s="91">
        <f>300.00*0.6*(I8)</f>
        <v>1296</v>
      </c>
      <c r="J21" s="80"/>
      <c r="K21" s="157"/>
      <c r="L21" s="4"/>
      <c r="M21" s="1"/>
      <c r="N21" s="1"/>
      <c r="O21" s="1"/>
      <c r="P21" s="42">
        <f>'1'!R14</f>
        <v>0</v>
      </c>
      <c r="Q21" s="82">
        <f>'1'!S14</f>
        <v>0</v>
      </c>
      <c r="R21" s="83">
        <f>'1'!T14</f>
        <v>0</v>
      </c>
      <c r="S21" s="76">
        <f>$S$16*Q21</f>
        <v>0</v>
      </c>
      <c r="T21" s="1"/>
      <c r="U21" s="1"/>
      <c r="W21"/>
    </row>
    <row r="22" spans="1:23">
      <c r="A22" s="1"/>
      <c r="B22" s="84" t="s">
        <v>109</v>
      </c>
      <c r="C22" s="85">
        <f>C18+C21</f>
        <v>1216</v>
      </c>
      <c r="D22" s="85">
        <f>D18+D21</f>
        <v>1216</v>
      </c>
      <c r="E22" s="85">
        <f>E18+E21</f>
        <v>1216</v>
      </c>
      <c r="F22" s="85">
        <f>F18+F21</f>
        <v>1216</v>
      </c>
      <c r="G22" s="85">
        <f>G18+G21</f>
        <v>1216</v>
      </c>
      <c r="H22" s="85">
        <f>H18+H21</f>
        <v>1216</v>
      </c>
      <c r="I22" s="85">
        <f>SUM(C22:H22)</f>
        <v>7296</v>
      </c>
      <c r="J22" s="1"/>
      <c r="K22" s="157"/>
      <c r="L22" s="4"/>
      <c r="M22" s="1"/>
      <c r="N22" s="92" t="s">
        <v>125</v>
      </c>
      <c r="O22" s="92"/>
      <c r="P22" s="79">
        <f>250*60%</f>
        <v>150</v>
      </c>
      <c r="Q22" s="79">
        <f>250*40%</f>
        <v>100</v>
      </c>
      <c r="R22" s="83"/>
      <c r="S22" s="76"/>
      <c r="T22" s="1"/>
      <c r="U22" s="1"/>
      <c r="W22"/>
    </row>
    <row r="23" spans="1:23">
      <c r="A23" s="1"/>
      <c r="B23" s="86" t="s">
        <v>110</v>
      </c>
      <c r="C23" s="87">
        <f>C19+C21</f>
        <v>216</v>
      </c>
      <c r="D23" s="87">
        <f>D19+D21</f>
        <v>216</v>
      </c>
      <c r="E23" s="87">
        <f>E19+E21</f>
        <v>216</v>
      </c>
      <c r="F23" s="87">
        <f>F19+F21</f>
        <v>216</v>
      </c>
      <c r="G23" s="87">
        <f>G19+G21</f>
        <v>216</v>
      </c>
      <c r="H23" s="87">
        <f>H19+H21</f>
        <v>216</v>
      </c>
      <c r="I23" s="87">
        <f>SUM(C23:H23)</f>
        <v>1296</v>
      </c>
      <c r="J23" s="1"/>
      <c r="K23" s="34"/>
      <c r="L23" s="4"/>
      <c r="M23" s="1"/>
      <c r="N23" s="89"/>
      <c r="O23" s="1"/>
      <c r="P23" s="34"/>
      <c r="Q23" s="34"/>
      <c r="R23" s="1"/>
      <c r="S23" s="1"/>
      <c r="T23" s="1"/>
      <c r="U23" s="1"/>
      <c r="W23"/>
    </row>
    <row r="24" spans="1:23">
      <c r="A24" s="1"/>
      <c r="B24" s="81" t="s">
        <v>111</v>
      </c>
      <c r="C24" s="90">
        <f>I24*C20</f>
        <v>16.666666666667</v>
      </c>
      <c r="D24" s="90">
        <f>I24*D20</f>
        <v>16.666666666667</v>
      </c>
      <c r="E24" s="90">
        <f>I24*E20</f>
        <v>16.666666666667</v>
      </c>
      <c r="F24" s="90">
        <f>I24*F20</f>
        <v>16.666666666667</v>
      </c>
      <c r="G24" s="90">
        <f>I24*G20</f>
        <v>16.666666666667</v>
      </c>
      <c r="H24" s="90">
        <f>I24*H20</f>
        <v>16.666666666667</v>
      </c>
      <c r="I24" s="91">
        <f>IF(I18&gt;=5000,100,50)</f>
        <v>100</v>
      </c>
      <c r="J24" s="1"/>
      <c r="K24" s="34"/>
      <c r="L24" s="4"/>
      <c r="M24" s="1"/>
      <c r="N24" s="1"/>
      <c r="O24" s="1"/>
      <c r="P24" s="1"/>
      <c r="Q24" s="1"/>
      <c r="R24" s="1"/>
      <c r="S24" s="1"/>
      <c r="T24" s="1"/>
      <c r="U24" s="1"/>
      <c r="W24"/>
    </row>
    <row r="25" spans="1:23">
      <c r="A25" s="1"/>
      <c r="B25" s="84" t="s">
        <v>24</v>
      </c>
      <c r="C25" s="85">
        <f>C22+C24</f>
        <v>1232.6666666667</v>
      </c>
      <c r="D25" s="85">
        <f>D22+D24</f>
        <v>1232.6666666667</v>
      </c>
      <c r="E25" s="85">
        <f>E22+E24</f>
        <v>1232.6666666667</v>
      </c>
      <c r="F25" s="85">
        <f>F22+F24</f>
        <v>1232.6666666667</v>
      </c>
      <c r="G25" s="85">
        <f>G22+G24</f>
        <v>1232.6666666667</v>
      </c>
      <c r="H25" s="85">
        <f>H22+H24</f>
        <v>1232.6666666667</v>
      </c>
      <c r="I25" s="85">
        <f>SUM(C25:H25)</f>
        <v>7396</v>
      </c>
      <c r="J25" s="1"/>
      <c r="K25" s="34"/>
      <c r="L25" s="4"/>
      <c r="M25" s="1"/>
      <c r="N25" s="1"/>
      <c r="O25" s="1"/>
      <c r="P25" s="1"/>
      <c r="Q25" s="1"/>
      <c r="R25" s="1"/>
      <c r="S25" s="1"/>
      <c r="T25" s="1"/>
      <c r="U25" s="1"/>
      <c r="W25"/>
    </row>
    <row r="26" spans="1:23">
      <c r="A26" s="1"/>
      <c r="B26" s="86" t="s">
        <v>112</v>
      </c>
      <c r="C26" s="87">
        <f>C23+C24</f>
        <v>232.66666666667</v>
      </c>
      <c r="D26" s="87">
        <f>D23+D24</f>
        <v>232.66666666667</v>
      </c>
      <c r="E26" s="87">
        <f>E23+E24</f>
        <v>232.66666666667</v>
      </c>
      <c r="F26" s="87">
        <f>F23+F24</f>
        <v>232.66666666667</v>
      </c>
      <c r="G26" s="87">
        <f>G23+G24</f>
        <v>232.66666666667</v>
      </c>
      <c r="H26" s="87">
        <f>H23+H24</f>
        <v>232.66666666667</v>
      </c>
      <c r="I26" s="87">
        <f>SUM(C26:H26)</f>
        <v>1396</v>
      </c>
      <c r="J26" s="34"/>
      <c r="K26" s="34"/>
      <c r="L26" s="4"/>
      <c r="M26" s="34"/>
      <c r="N26" s="34"/>
      <c r="O26" s="34"/>
      <c r="P26" s="34"/>
      <c r="Q26" s="34"/>
      <c r="R26" s="1"/>
      <c r="S26" s="1"/>
      <c r="T26" s="1"/>
      <c r="U26" s="1"/>
      <c r="W26"/>
    </row>
    <row r="27" spans="1:23">
      <c r="A27" s="1"/>
      <c r="B27" s="1"/>
      <c r="C27" s="34"/>
      <c r="D27" s="34"/>
      <c r="E27" s="34"/>
      <c r="F27" s="34"/>
      <c r="G27" s="34"/>
      <c r="H27" s="34"/>
      <c r="I27" s="34"/>
      <c r="J27" s="34"/>
      <c r="K27" s="34"/>
      <c r="L27" s="4"/>
      <c r="M27" s="34"/>
      <c r="N27" s="34"/>
      <c r="O27" s="34"/>
      <c r="P27" s="34"/>
      <c r="Q27" s="34"/>
      <c r="R27" s="1"/>
      <c r="S27" s="1"/>
      <c r="T27" s="1"/>
      <c r="U27" s="1"/>
      <c r="W27"/>
    </row>
    <row r="28" spans="1:23">
      <c r="A28" s="1"/>
      <c r="B28" s="158" t="s">
        <v>113</v>
      </c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"/>
      <c r="S28" s="1"/>
      <c r="T28" s="1"/>
      <c r="U28" s="1"/>
      <c r="W28"/>
    </row>
    <row r="29" spans="1:23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1"/>
      <c r="S29" s="1"/>
      <c r="T29" s="1"/>
      <c r="U29" s="1"/>
      <c r="W29"/>
    </row>
    <row r="30" spans="1:23">
      <c r="A30" s="1"/>
      <c r="B30" s="1"/>
      <c r="C30" s="93">
        <f>0</f>
        <v>0</v>
      </c>
      <c r="D30" s="93">
        <f>0</f>
        <v>0</v>
      </c>
      <c r="E30" s="93">
        <f>0</f>
        <v>0</v>
      </c>
      <c r="F30" s="93">
        <f>0</f>
        <v>0</v>
      </c>
      <c r="G30" s="93">
        <f>0</f>
        <v>0</v>
      </c>
      <c r="H30" s="93">
        <f>0</f>
        <v>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1"/>
      <c r="T30" s="1"/>
      <c r="U30" s="1"/>
      <c r="W30"/>
    </row>
    <row r="31" spans="1:23">
      <c r="A31" s="1"/>
      <c r="B31" s="94" t="s">
        <v>31</v>
      </c>
      <c r="C31" s="95">
        <f>C17*C30</f>
        <v>0</v>
      </c>
      <c r="D31" s="95">
        <f>D17*D30</f>
        <v>0</v>
      </c>
      <c r="E31" s="95">
        <f>E17*E30</f>
        <v>0</v>
      </c>
      <c r="F31" s="95">
        <f>F17*F30</f>
        <v>0</v>
      </c>
      <c r="G31" s="95">
        <f>G17*G30</f>
        <v>0</v>
      </c>
      <c r="H31" s="95">
        <f>H17*H30</f>
        <v>0</v>
      </c>
      <c r="I31" s="95">
        <f>SUM(C31:H31)</f>
        <v>0</v>
      </c>
      <c r="J31" s="34"/>
      <c r="K31" s="34"/>
      <c r="L31" s="34"/>
      <c r="M31" s="34"/>
      <c r="N31" s="34"/>
      <c r="O31" s="34"/>
      <c r="P31" s="34"/>
      <c r="Q31" s="34"/>
      <c r="R31" s="34"/>
      <c r="S31" s="1"/>
      <c r="T31" s="1"/>
      <c r="U31" s="1"/>
      <c r="W31"/>
    </row>
    <row r="32" spans="1:23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1"/>
      <c r="S32" s="1"/>
      <c r="T32" s="1"/>
      <c r="U32" s="1"/>
      <c r="W32"/>
    </row>
    <row r="33" spans="1:23">
      <c r="A33" s="1"/>
      <c r="B33" s="1"/>
      <c r="C33" s="96">
        <f>0</f>
        <v>0</v>
      </c>
      <c r="D33" s="96">
        <f>0</f>
        <v>0</v>
      </c>
      <c r="E33" s="96">
        <f>0</f>
        <v>0</v>
      </c>
      <c r="F33" s="96">
        <f>0</f>
        <v>0</v>
      </c>
      <c r="G33" s="96">
        <f>0</f>
        <v>0</v>
      </c>
      <c r="H33" s="96">
        <f>0</f>
        <v>0</v>
      </c>
      <c r="I33" s="97" t="s">
        <v>35</v>
      </c>
      <c r="J33" s="1"/>
      <c r="K33" s="1"/>
      <c r="L33" s="1"/>
      <c r="M33" s="159"/>
      <c r="N33" s="159"/>
      <c r="O33" s="1"/>
      <c r="P33" s="1"/>
      <c r="Q33" s="1"/>
      <c r="R33" s="1"/>
      <c r="S33" s="1"/>
      <c r="T33" s="1"/>
      <c r="U33" s="1"/>
      <c r="W33"/>
    </row>
    <row r="34" spans="1:23">
      <c r="A34" s="1"/>
      <c r="B34" s="97" t="s">
        <v>114</v>
      </c>
      <c r="C34" s="90">
        <f>MAX(C25:C26)*C33</f>
        <v>0</v>
      </c>
      <c r="D34" s="90">
        <f>MAX(D25:D26)*D33</f>
        <v>0</v>
      </c>
      <c r="E34" s="90">
        <f>MAX(E25:E26)*E33</f>
        <v>0</v>
      </c>
      <c r="F34" s="90">
        <f>MAX(F25:F26)*F33</f>
        <v>0</v>
      </c>
      <c r="G34" s="90">
        <f>MAX(G25:G26)*G33</f>
        <v>0</v>
      </c>
      <c r="H34" s="90">
        <f>MAX(H25:H26)*H33</f>
        <v>0</v>
      </c>
      <c r="I34" s="98">
        <f>SUM(C34:H34)</f>
        <v>0</v>
      </c>
      <c r="J34" s="1"/>
      <c r="K34" s="1"/>
      <c r="L34" s="1"/>
      <c r="M34" s="159"/>
      <c r="N34" s="159"/>
      <c r="O34" s="1"/>
      <c r="P34" s="1"/>
      <c r="Q34" s="1"/>
      <c r="R34" s="1"/>
      <c r="S34" s="1"/>
      <c r="T34" s="1"/>
      <c r="U34" s="1"/>
      <c r="W34"/>
    </row>
    <row r="35" spans="1:23">
      <c r="A35" s="99"/>
      <c r="B35" s="100" t="s">
        <v>115</v>
      </c>
      <c r="C35" s="101">
        <f>(MAX(C25:C26)+C33+C34)*0.16</f>
        <v>197.22666666667</v>
      </c>
      <c r="D35" s="101">
        <f>(MAX(D25:D26)+D33+D34)*0.16</f>
        <v>197.22666666667</v>
      </c>
      <c r="E35" s="101">
        <f>(MAX(E25:E26)+E33+E34)*0.16</f>
        <v>197.22666666667</v>
      </c>
      <c r="F35" s="101">
        <f>(MAX(F25:F26)+F33+F34)*0.16</f>
        <v>197.22666666667</v>
      </c>
      <c r="G35" s="101">
        <f>(MAX(G25:G26)+G33+G34)*0.16</f>
        <v>197.22666666667</v>
      </c>
      <c r="H35" s="101">
        <f>(MAX(H25:H26)+H33+H34)*0.16</f>
        <v>197.22666666667</v>
      </c>
      <c r="I35" s="98">
        <f>SUM(C35:H35)</f>
        <v>1183.36</v>
      </c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W35"/>
    </row>
    <row r="36" spans="1:23">
      <c r="A36" s="99"/>
      <c r="B36" s="100" t="s">
        <v>116</v>
      </c>
      <c r="C36" s="101">
        <f>(MAX(C25:C26)+C33+C34)*0.02</f>
        <v>24.653333333333</v>
      </c>
      <c r="D36" s="101">
        <f>(MAX(D25:D26)+D33+D34)*0.02</f>
        <v>24.653333333333</v>
      </c>
      <c r="E36" s="101">
        <f>(MAX(E25:E26)+E33+E34)*0.02</f>
        <v>24.653333333333</v>
      </c>
      <c r="F36" s="101">
        <f>(MAX(F25:F26)+F33+F34)*0.02</f>
        <v>24.653333333333</v>
      </c>
      <c r="G36" s="101">
        <f>(MAX(G25:G26)+G33+G34)*0.02</f>
        <v>24.653333333333</v>
      </c>
      <c r="H36" s="101">
        <f>(MAX(H25:H26)+H33+H34)*0.02</f>
        <v>24.653333333333</v>
      </c>
      <c r="I36" s="98">
        <f>SUM(C36:H36)</f>
        <v>147.92</v>
      </c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W36"/>
    </row>
    <row r="37" spans="1:23">
      <c r="A37" s="99"/>
      <c r="B37" s="100" t="s">
        <v>117</v>
      </c>
      <c r="C37" s="101">
        <f>(MAX(C25:C26)+C33+C34+C35+C36)*0.035</f>
        <v>50.909133333333</v>
      </c>
      <c r="D37" s="101">
        <f>(MAX(D25:D26)+D33+D34+D35+D36)*0.035</f>
        <v>50.909133333333</v>
      </c>
      <c r="E37" s="101">
        <f>(MAX(E25:E26)+E33+E34+E35+E36)*0.035</f>
        <v>50.909133333333</v>
      </c>
      <c r="F37" s="101">
        <f>(MAX(F25:F26)+F33+F34+F35+F36)*0.035</f>
        <v>50.909133333333</v>
      </c>
      <c r="G37" s="101">
        <f>(MAX(G25:G26)+G33+G34+G35+G36)*0.035</f>
        <v>50.909133333333</v>
      </c>
      <c r="H37" s="101">
        <f>(MAX(H25:H26)+H33+H34+H35+H36)*0.035</f>
        <v>50.909133333333</v>
      </c>
      <c r="I37" s="98">
        <f>SUM(C37:H37)</f>
        <v>305.4548</v>
      </c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W37"/>
    </row>
    <row r="38" spans="1:23">
      <c r="A38" s="1"/>
      <c r="B38" s="102" t="s">
        <v>35</v>
      </c>
      <c r="C38" s="103">
        <f>C34+C35+C36+C37</f>
        <v>272.78913333333</v>
      </c>
      <c r="D38" s="103">
        <f>D34+D35+D36+D37</f>
        <v>272.78913333333</v>
      </c>
      <c r="E38" s="103">
        <f>E34+E35+E36+E37</f>
        <v>272.78913333333</v>
      </c>
      <c r="F38" s="103">
        <f>F34+F35+F36+F37</f>
        <v>272.78913333333</v>
      </c>
      <c r="G38" s="103">
        <f>G34+G35+G36+G37</f>
        <v>272.78913333333</v>
      </c>
      <c r="H38" s="103">
        <f>H34+H35+H36+H37</f>
        <v>272.78913333333</v>
      </c>
      <c r="I38" s="85">
        <f>SUM(C38:H38)</f>
        <v>1636.7348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W38"/>
    </row>
    <row r="39" spans="1:23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1"/>
      <c r="P39" s="76"/>
      <c r="Q39" s="1"/>
      <c r="R39" s="1"/>
      <c r="S39" s="1"/>
      <c r="T39" s="1"/>
      <c r="U39" s="1"/>
      <c r="W39"/>
    </row>
    <row r="40" spans="1:23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1"/>
      <c r="S40" s="1"/>
      <c r="T40" s="104" t="s">
        <v>124</v>
      </c>
      <c r="U40" s="104">
        <v>3.7</v>
      </c>
      <c r="W40"/>
    </row>
    <row r="41" spans="1:23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1"/>
      <c r="S41" s="1"/>
      <c r="T41" s="1"/>
      <c r="U41" s="1"/>
      <c r="W41"/>
    </row>
    <row r="42" spans="1:23">
      <c r="B42" s="160" t="s">
        <v>118</v>
      </c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</row>
    <row r="43" spans="1:23">
      <c r="B43" s="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</row>
    <row r="44" spans="1:23">
      <c r="B44" s="1"/>
      <c r="C44" s="88">
        <f>(C20)</f>
        <v>0.16666666666667</v>
      </c>
      <c r="D44" s="88">
        <f>(D20)</f>
        <v>0.16666666666667</v>
      </c>
      <c r="E44" s="88">
        <f>(E20)</f>
        <v>0.16666666666667</v>
      </c>
      <c r="F44" s="88">
        <f>(F20)</f>
        <v>0.16666666666667</v>
      </c>
      <c r="G44" s="88">
        <f>(G20)</f>
        <v>0.16666666666667</v>
      </c>
      <c r="H44" s="88">
        <f>(H20)</f>
        <v>0.16666666666667</v>
      </c>
      <c r="I44" s="88">
        <f>+I20</f>
        <v>1</v>
      </c>
      <c r="J44" s="1"/>
      <c r="K44" s="1"/>
      <c r="L44" s="1"/>
      <c r="M44" s="1"/>
      <c r="N44" s="1"/>
      <c r="O44" s="1"/>
      <c r="P44" s="1"/>
      <c r="Q44" s="1"/>
      <c r="W44"/>
    </row>
    <row r="45" spans="1:23">
      <c r="B45" s="81" t="s">
        <v>119</v>
      </c>
      <c r="C45" s="103">
        <f>(I45)*(C44)</f>
        <v>144</v>
      </c>
      <c r="D45" s="103">
        <f>(I45)*(D44)</f>
        <v>144</v>
      </c>
      <c r="E45" s="103">
        <f>(I45)*(E44)</f>
        <v>144</v>
      </c>
      <c r="F45" s="103">
        <f>(I45)*(F44)</f>
        <v>144</v>
      </c>
      <c r="G45" s="103">
        <f>(I45)*(G44)</f>
        <v>144</v>
      </c>
      <c r="H45" s="103">
        <f>(I45)*(H44)</f>
        <v>144</v>
      </c>
      <c r="I45" s="103">
        <f>300.00*0.4*(I8)</f>
        <v>864</v>
      </c>
      <c r="J45" s="80"/>
      <c r="K45" s="1"/>
      <c r="L45" s="1"/>
      <c r="M45" s="1"/>
      <c r="N45" s="1"/>
      <c r="O45" s="1"/>
      <c r="P45" s="1"/>
      <c r="Q45" s="1"/>
      <c r="W45"/>
    </row>
    <row r="46" spans="1:23">
      <c r="B46" s="1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"/>
      <c r="T46" s="1"/>
      <c r="U46" s="1"/>
      <c r="V46" s="1"/>
      <c r="W46" s="1"/>
    </row>
    <row r="47" spans="1:23">
      <c r="B47" s="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>
      <c r="B48" s="106" t="s">
        <v>120</v>
      </c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</row>
    <row r="49" spans="1:23">
      <c r="B49" s="1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>
      <c r="B50" s="107" t="s">
        <v>119</v>
      </c>
      <c r="C50" s="42" t="str">
        <f>(C11)</f>
        <v>Producto 1</v>
      </c>
      <c r="D50" s="42" t="str">
        <f>(D11)</f>
        <v>Producto 2</v>
      </c>
      <c r="E50" s="42" t="str">
        <f>(E11)</f>
        <v>Producto 3</v>
      </c>
      <c r="F50" s="42" t="str">
        <f>(F11)</f>
        <v>Producto 4</v>
      </c>
      <c r="G50" s="42" t="str">
        <f>(G11)</f>
        <v>Producto 5</v>
      </c>
      <c r="H50" s="42" t="str">
        <f>(H11)</f>
        <v>Producto 6</v>
      </c>
      <c r="I50" s="42" t="str">
        <f>I11</f>
        <v>TOTAL</v>
      </c>
      <c r="J50" s="34"/>
      <c r="K50" s="1"/>
      <c r="L50" s="1"/>
      <c r="M50" s="1"/>
      <c r="N50" s="1"/>
      <c r="O50" s="1"/>
      <c r="P50" s="1"/>
      <c r="Q50" s="1"/>
      <c r="R50" s="1"/>
      <c r="W50"/>
    </row>
    <row r="51" spans="1:23">
      <c r="B51" s="81" t="s">
        <v>121</v>
      </c>
      <c r="C51" s="103">
        <f>(I45)*(C44)</f>
        <v>144</v>
      </c>
      <c r="D51" s="103">
        <f>(I45)*(D44)</f>
        <v>144</v>
      </c>
      <c r="E51" s="103">
        <f>(I45)*(E44)</f>
        <v>144</v>
      </c>
      <c r="F51" s="103">
        <f>(I45)*(F44)</f>
        <v>144</v>
      </c>
      <c r="G51" s="103">
        <f>(I45)*(G44)</f>
        <v>144</v>
      </c>
      <c r="H51" s="103">
        <f>(I45)*(H44)</f>
        <v>144</v>
      </c>
      <c r="I51" s="103">
        <f>I18+I31+I38+I45</f>
        <v>8500.7348</v>
      </c>
      <c r="J51" s="1"/>
      <c r="K51" s="1"/>
      <c r="L51" s="1"/>
      <c r="M51" s="1"/>
      <c r="N51" s="1"/>
      <c r="O51" s="1"/>
      <c r="P51" s="1"/>
      <c r="Q51" s="1"/>
      <c r="W51"/>
    </row>
    <row r="52" spans="1:23">
      <c r="B52" s="43" t="s">
        <v>48</v>
      </c>
      <c r="C52" s="42">
        <f>(C17)</f>
        <v>100</v>
      </c>
      <c r="D52" s="42">
        <f>(D17)</f>
        <v>100</v>
      </c>
      <c r="E52" s="42">
        <f>(E17)</f>
        <v>100</v>
      </c>
      <c r="F52" s="42">
        <f>(F17)</f>
        <v>100</v>
      </c>
      <c r="G52" s="42">
        <f>(G17)</f>
        <v>100</v>
      </c>
      <c r="H52" s="42">
        <f>(H17)</f>
        <v>100</v>
      </c>
      <c r="I52" s="42">
        <f>(I17)</f>
        <v>600</v>
      </c>
      <c r="J52" s="34"/>
      <c r="K52" s="1"/>
      <c r="L52" s="1"/>
      <c r="M52" s="1"/>
      <c r="N52" s="1"/>
      <c r="O52" s="1"/>
      <c r="P52" s="1"/>
      <c r="Q52" s="1"/>
      <c r="R52" s="1"/>
      <c r="W52"/>
    </row>
    <row r="53" spans="1:23">
      <c r="B53" s="108" t="s">
        <v>122</v>
      </c>
      <c r="C53" s="103">
        <f>(C51)/(C52)</f>
        <v>1.44</v>
      </c>
      <c r="D53" s="103">
        <f>(D51)/(D52)</f>
        <v>1.44</v>
      </c>
      <c r="E53" s="103">
        <f>(E51)/(E52)</f>
        <v>1.44</v>
      </c>
      <c r="F53" s="103">
        <f>(F51)/(F52)</f>
        <v>1.44</v>
      </c>
      <c r="G53" s="103">
        <f>(G51)/(G52)</f>
        <v>1.44</v>
      </c>
      <c r="H53" s="103">
        <f>(H51)/(H52)</f>
        <v>1.44</v>
      </c>
      <c r="I53" s="103">
        <f>(I51)/(I52)</f>
        <v>14.167891333333</v>
      </c>
      <c r="J53" s="34"/>
      <c r="K53" s="1"/>
      <c r="L53" s="1"/>
      <c r="M53" s="1"/>
      <c r="N53" s="1"/>
      <c r="O53" s="1"/>
      <c r="P53" s="1"/>
      <c r="Q53" s="1"/>
      <c r="R53" s="1"/>
      <c r="W53"/>
    </row>
    <row r="54" spans="1:23">
      <c r="B54" s="43" t="s">
        <v>123</v>
      </c>
      <c r="C54" s="109">
        <f>(C53)*3.75</f>
        <v>5.4</v>
      </c>
      <c r="D54">
        <f>(D53)*3.75</f>
        <v>5.4</v>
      </c>
      <c r="E54">
        <f>(E53)*3.75</f>
        <v>5.4</v>
      </c>
      <c r="F54">
        <f>(F53)*3.75</f>
        <v>5.4</v>
      </c>
      <c r="G54">
        <f>(G53)*3.75</f>
        <v>5.4</v>
      </c>
      <c r="H54">
        <f>(H53)*3.75</f>
        <v>5.4</v>
      </c>
      <c r="I54" s="109">
        <f>(I53)*3.75</f>
        <v>53.1295925</v>
      </c>
      <c r="J54" s="34"/>
      <c r="K54" s="1"/>
      <c r="L54" s="1"/>
      <c r="M54" s="1"/>
      <c r="N54" s="1"/>
      <c r="O54" s="1"/>
      <c r="P54" s="1"/>
      <c r="Q54" s="1"/>
      <c r="R54" s="1"/>
      <c r="W54"/>
    </row>
  </sheetData>
  <mergeCells>
    <mergeCell ref="B1:Q1"/>
    <mergeCell ref="K21:K22"/>
    <mergeCell ref="B28:Q28"/>
    <mergeCell ref="M33:N34"/>
    <mergeCell ref="B42:W4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