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'1'!$A$1:$K$113</definedName>
  </definedNames>
  <calcPr calcId="999999" calcMode="auto" calcCompleted="1" fullCalcOnLoad="0" forceFullCalc="0"/>
</workbook>
</file>

<file path=xl/comments2.xml><?xml version="1.0" encoding="utf-8"?>
<comments xmlns="http://schemas.openxmlformats.org/spreadsheetml/2006/main">
  <authors>
    <author>Usuario</author>
  </authors>
  <commentList>
    <comment ref="G21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Usuario: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80% del de detalle de carga</t>
        </r>
      </text>
    </comment>
    <comment ref="B2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Usuario: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&gt;$5000 
Seguro 100</t>
        </r>
      </text>
    </comment>
  </commentList>
</comments>
</file>

<file path=xl/sharedStrings.xml><?xml version="1.0" encoding="utf-8"?>
<sst xmlns="http://schemas.openxmlformats.org/spreadsheetml/2006/main" uniqueCount="132">
  <si>
    <t>COTIZACION Nº20240000001</t>
  </si>
  <si>
    <t>NOMBRE:</t>
  </si>
  <si>
    <t>Maria Cuya</t>
  </si>
  <si>
    <t>SERVICIO:</t>
  </si>
  <si>
    <t>CARGA CONSOLIDADA</t>
  </si>
  <si>
    <t>N° CAJAS:</t>
  </si>
  <si>
    <t>DNI/RUC:</t>
  </si>
  <si>
    <t>FECHA:</t>
  </si>
  <si>
    <t>PESO:</t>
  </si>
  <si>
    <t>CORREO:</t>
  </si>
  <si>
    <t>test@gmail.com</t>
  </si>
  <si>
    <t>ORIGEN:</t>
  </si>
  <si>
    <t>CHINA</t>
  </si>
  <si>
    <t>MEDIDA</t>
  </si>
  <si>
    <t>TELEFONO:</t>
  </si>
  <si>
    <t>CLIENTE:</t>
  </si>
  <si>
    <t>NUEVO</t>
  </si>
  <si>
    <t>VOLUMEN:</t>
  </si>
  <si>
    <t>CALCULO DE BASE IMPONIBLE</t>
  </si>
  <si>
    <t>MONTO</t>
  </si>
  <si>
    <t>MONEDA</t>
  </si>
  <si>
    <t>VALOR DE CARGA</t>
  </si>
  <si>
    <t>USD</t>
  </si>
  <si>
    <t>FLETE INTERNACIONAL + SEGURO</t>
  </si>
  <si>
    <t>VALOR CIF</t>
  </si>
  <si>
    <t>CALCULO DE TRIBUTOS</t>
  </si>
  <si>
    <t>%</t>
  </si>
  <si>
    <t>ADVALOREM</t>
  </si>
  <si>
    <t>TARIFA</t>
  </si>
  <si>
    <t>IGV</t>
  </si>
  <si>
    <t>IPM</t>
  </si>
  <si>
    <t>ANTIDUMPING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</si>
  <si>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</si>
  <si>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</si>
  <si>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</si>
  <si>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</si>
  <si>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</si>
  <si>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</si>
  <si>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</si>
  <si>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</si>
  <si>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</si>
  <si>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RESUMEN DE COSTOS UNITARIOS</t>
  </si>
  <si>
    <t>SIMULACIÓN DEL PRECIO PUESTO EN PERÚ POR PIEZA</t>
  </si>
  <si>
    <t># ITEM</t>
  </si>
  <si>
    <t>NOMBRE PRODUCTO</t>
  </si>
  <si>
    <t>VALOR CHINA USD</t>
  </si>
  <si>
    <t>VALOR PERU USD</t>
  </si>
  <si>
    <t>VALOR PERU SOLES</t>
  </si>
  <si>
    <t>CANTIDAD</t>
  </si>
  <si>
    <t>COSTO UNI.</t>
  </si>
  <si>
    <t>PRECIO U.</t>
  </si>
  <si>
    <t>PRECIO UNIT. (SOLES)</t>
  </si>
  <si>
    <t>RESUMEN DE PAGOS DE SERVICIO DE IMPORTACIÓN</t>
  </si>
  <si>
    <t>FECHAS:</t>
  </si>
  <si>
    <t>PRIMER PAGO</t>
  </si>
  <si>
    <t>Servicio de Consolidado antes de la Fecha de Corte 30/06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</si>
  <si>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</si>
  <si>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t>SEGUNDO PAGO</t>
  </si>
  <si>
    <t>Pago de Impuestos antes del Arribo 13/08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</si>
  <si>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el </t>
    </r>
    <r>
      <rPr>
        <rFont val="Calibri Light"/>
        <b val="true"/>
        <i val="false"/>
        <strike val="false"/>
        <color rgb="FF000000"/>
        <sz val="14"/>
        <u val="none"/>
      </rPr>
      <t xml:space="preserve">Servicio de Importación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</si>
  <si>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</si>
  <si>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t>INVERSION TOTAL</t>
  </si>
  <si>
    <t>Incluye Valor de Carga + Servicio de Consolidado + Pago de Impuestos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</si>
  <si>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cálculo de Impuestos puede variar por parte de </t>
    </r>
    <r>
      <rPr>
        <rFont val="Calibri Light"/>
        <b val="true"/>
        <i val="false"/>
        <strike val="false"/>
        <color rgb="FF000000"/>
        <sz val="14"/>
        <u val="none"/>
      </rPr>
      <t xml:space="preserve">Aduanas</t>
    </r>
    <r>
      <rPr>
        <rFont val="Calibri Light"/>
        <b val="false"/>
        <i val="false"/>
        <strike val="false"/>
        <color rgb="FF000000"/>
        <sz val="14"/>
        <u val="none"/>
      </rPr>
      <t xml:space="preserve">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</si>
  <si>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Si la carga ocupa más volumen de lo cotizado, se le tendrá que </t>
    </r>
    <r>
      <rPr>
        <rFont val="Calibri Light"/>
        <b val="true"/>
        <i val="false"/>
        <strike val="false"/>
        <color rgb="FF000000"/>
        <sz val="14"/>
        <u val="none"/>
      </rPr>
      <t xml:space="preserve">actualizar</t>
    </r>
    <r>
      <rPr>
        <rFont val="Calibri Light"/>
        <b val="false"/>
        <i val="false"/>
        <strike val="false"/>
        <color rgb="FF000000"/>
        <sz val="14"/>
        <u val="none"/>
      </rPr>
      <t xml:space="preserve"> su cotización.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</si>
  <si>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Habrá un costo extra del servicio del *monta cargas* en Lima (aplica para los Pallets)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</si>
  <si>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3.80</t>
    </r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</si>
  <si>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</si>
  <si>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</si>
  <si>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</si>
  <si>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</si>
  <si>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</si>
  <si>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</si>
  <si>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</si>
  <si>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</si>
  <si>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</si>
  <si>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</si>
  <si>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</si>
  <si>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</si>
  <si>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</si>
  <si>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</si>
  <si>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el cliente quiere cambiar la salida de su carga debera informar 4 día antes de la fecha de cierre.</t>
  </si>
  <si>
    <t>11. El costo por metro cubico incluye: Flete – Ag. Aduana – Costos en destino.</t>
  </si>
  <si>
    <t>12.No se aceptan productos restringido que no cuenten con permiso.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</si>
  <si>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</si>
  <si>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 o pueda tener perdida en aduanas por informacion incompleta.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</si>
  <si>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</si>
  <si>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</si>
  <si>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</si>
  <si>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</si>
  <si>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</si>
  <si>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</si>
  <si>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 de linea naviera o aduanas.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</si>
  <si>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</si>
  <si>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</si>
  <si>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cliente tendra un plazo de 24 horas despues de la entrega para presentar algun tipo de reclamo.</t>
  </si>
  <si>
    <t>23. La factura o boleta se emitirá con base al valor CIF de la cotización final.</t>
  </si>
  <si>
    <t>24. Concepto no facturable: Advalorem, Percepción, Anti-Dumping o Gestión de Compra</t>
  </si>
  <si>
    <t>CALCULOS DE TRIBUTOS</t>
  </si>
  <si>
    <t>N PROVEEDOR</t>
  </si>
  <si>
    <t>PESO (KG)</t>
  </si>
  <si>
    <t>VOL.  X PROVEEDOR</t>
  </si>
  <si>
    <t>NOMBRE</t>
  </si>
  <si>
    <t>Producto 1</t>
  </si>
  <si>
    <t>CANTIDAD CAJONES</t>
  </si>
  <si>
    <t>TOTAL CBM</t>
  </si>
  <si>
    <t>VALOR UNITARIO</t>
  </si>
  <si>
    <t>VALOR ZAPATILLAS</t>
  </si>
  <si>
    <t>VALOR FOB</t>
  </si>
  <si>
    <t>DISTRIBUCIÓN %</t>
  </si>
  <si>
    <t>FLETE</t>
  </si>
  <si>
    <t>VALOR CFR</t>
  </si>
  <si>
    <t>CFR CALZADO</t>
  </si>
  <si>
    <t>SEGURO</t>
  </si>
  <si>
    <t>CIF CALZADO</t>
  </si>
  <si>
    <t>TRIBUTOS APLICABLES</t>
  </si>
  <si>
    <t>AD VALOREM</t>
  </si>
  <si>
    <t>IGV       16%</t>
  </si>
  <si>
    <t>IPM       2%</t>
  </si>
  <si>
    <t>PERCEPCIÓN 3.5%</t>
  </si>
  <si>
    <t>COSTOS DESTINOS</t>
  </si>
  <si>
    <t>ITEM</t>
  </si>
  <si>
    <t>COSTO TOTAL DE IMPORTACIÓN</t>
  </si>
  <si>
    <t>COSTO TOTAL</t>
  </si>
  <si>
    <t>COSTO UNITARIO</t>
  </si>
  <si>
    <t>COSTO SOLES</t>
  </si>
  <si>
    <t>TC</t>
  </si>
  <si>
    <t>DISTRIBUCIÓN</t>
  </si>
  <si>
    <t>TOTALES</t>
  </si>
  <si>
    <t>Producto 2</t>
  </si>
  <si>
    <t>Producto 3</t>
  </si>
  <si>
    <t>Producto 4</t>
  </si>
</sst>
</file>

<file path=xl/styles.xml><?xml version="1.0" encoding="utf-8"?>
<styleSheet xmlns="http://schemas.openxmlformats.org/spreadsheetml/2006/main" xml:space="preserve">
  <numFmts count="15">
    <numFmt numFmtId="164" formatCode="0.0\ &quot;cm&quot;"/>
    <numFmt numFmtId="165" formatCode="0.00\ &quot;cm&quot;"/>
    <numFmt numFmtId="166" formatCode="_-[$$-540A]* #,##0.00_ ;_-[$$-540A]* \-#,##0.00\ ;_-[$$-540A]* &quot;-&quot;??_ ;_-@_ "/>
    <numFmt numFmtId="167" formatCode="_-[$$-540A]* #,##0.000_ ;_-[$$-540A]* \-#,##0.000\ ;_-[$$-540A]* &quot;-&quot;???_ ;_-@_ "/>
    <numFmt numFmtId="168" formatCode="0.00\ &quot;x UC&quot;"/>
    <numFmt numFmtId="169" formatCode="[$$-409]#,##0"/>
    <numFmt numFmtId="170" formatCode="_-[$$-409]* #,##0.00_ ;_-[$$-409]* \-#,##0.00\ ;_-[$$-409]* &quot;-&quot;??_ ;_-@_ "/>
    <numFmt numFmtId="171" formatCode="_-[$S/-280A]\ * #,##0.00_-;\-[$S/-280A]\ * #,##0.00_-;_-[$S/-280A]\ * &quot;-&quot;??_-;_-@_-"/>
    <numFmt numFmtId="172" formatCode="0.0\ &quot;kg&quot;"/>
    <numFmt numFmtId="173" formatCode="#,##0.000\ &quot;m3&quot;"/>
    <numFmt numFmtId="174" formatCode="_-[$$-409]* #,##0.000_ ;_-[$$-409]* \-#,##0.000\ ;_-[$$-409]* &quot;-&quot;??_ ;_-@_ "/>
    <numFmt numFmtId="175" formatCode="[$$-540A]#,##0.00"/>
    <numFmt numFmtId="176" formatCode="_-&quot;S/&quot;\ * #,##0.00_-;\-&quot;S/&quot;\ * #,##0.00_-;_-&quot;S/&quot;\ * &quot;-&quot;??_-;_-@_-"/>
    <numFmt numFmtId="177" formatCode="&quot;$&quot;#,##0.00_-"/>
    <numFmt numFmtId="178" formatCode="&quot;S/.&quot; #,##0.00_-"/>
  </numFmts>
  <fonts count="25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 Light"/>
      <scheme val="maj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1"/>
      <color rgb="FFFFFFFF"/>
      <name val="Calibri"/>
      <scheme val="min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6"/>
      <color rgb="FF000000"/>
      <name val="Calibri"/>
      <scheme val="minor"/>
    </font>
    <font>
      <b val="0"/>
      <i val="1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1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1"/>
      <color rgb="FFFFFFFF"/>
      <name val="Calibri"/>
      <scheme val="minor"/>
    </font>
    <font>
      <b val="0"/>
      <i val="0"/>
      <strike val="0"/>
      <u val="none"/>
      <sz val="11"/>
      <color rgb="FFFF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20"/>
      <color rgb="FFFFFFFF"/>
      <name val="Arial"/>
    </font>
    <font>
      <b val="1"/>
      <i val="0"/>
      <strike val="0"/>
      <u val="none"/>
      <sz val="12"/>
      <color rgb="FFFFFFFF"/>
      <name val="Arial"/>
    </font>
    <font>
      <b val="1"/>
      <i val="0"/>
      <strike val="0"/>
      <u val="none"/>
      <sz val="13"/>
      <color rgb="FFFFFFFF"/>
      <name val="Arial"/>
    </font>
    <font>
      <b val="0"/>
      <i val="0"/>
      <strike val="0"/>
      <u val="none"/>
      <sz val="18"/>
      <color rgb="FF000000"/>
      <name val="Calibri"/>
      <scheme val="minor"/>
    </font>
    <font>
      <b val="1"/>
      <i val="0"/>
      <strike val="0"/>
      <u val="none"/>
      <sz val="14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1"/>
      <i val="1"/>
      <strike val="0"/>
      <u val="none"/>
      <sz val="11"/>
      <color rgb="FF00000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2E75B5"/>
        <bgColor rgb="FFFFFFFF"/>
      </patternFill>
    </fill>
    <fill>
      <patternFill patternType="solid">
        <fgColor rgb="FFEDEDED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262626"/>
        <bgColor rgb="FFFFFFFF"/>
      </patternFill>
    </fill>
    <fill>
      <patternFill patternType="solid">
        <fgColor rgb="FFE37C1A"/>
        <bgColor rgb="FFFFFFFF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/>
      <diagonal/>
    </border>
    <border>
      <left style="thin">
        <color rgb="FFFFFFFF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64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0"/>
    <xf xfId="0" fontId="4" numFmtId="0" fillId="0" borderId="0" applyFont="1" applyNumberFormat="0" applyFill="0" applyBorder="0" applyAlignment="0"/>
    <xf xfId="0" fontId="4" numFmtId="0" fillId="2" borderId="0" applyFont="1" applyNumberFormat="0" applyFill="1" applyBorder="0" applyAlignment="0"/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0"/>
    <xf xfId="0" fontId="2" numFmtId="0" fillId="2" borderId="2" applyFont="1" applyNumberFormat="0" applyFill="1" applyBorder="1" applyAlignment="0"/>
    <xf xfId="0" fontId="2" numFmtId="0" fillId="2" borderId="3" applyFont="1" applyNumberFormat="0" applyFill="1" applyBorder="1" applyAlignment="0"/>
    <xf xfId="0" fontId="4" numFmtId="0" fillId="2" borderId="4" applyFont="1" applyNumberFormat="0" applyFill="1" applyBorder="1" applyAlignment="0"/>
    <xf xfId="0" fontId="5" numFmtId="0" fillId="2" borderId="4" applyFont="1" applyNumberFormat="0" applyFill="1" applyBorder="1" applyAlignment="0"/>
    <xf xfId="0" fontId="0" numFmtId="0" fillId="2" borderId="5" applyFont="0" applyNumberFormat="0" applyFill="1" applyBorder="1" applyAlignment="0"/>
    <xf xfId="0" fontId="2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4" numFmtId="0" fillId="2" borderId="6" applyFont="1" applyNumberFormat="0" applyFill="1" applyBorder="1" applyAlignment="0"/>
    <xf xfId="0" fontId="2" numFmtId="0" fillId="2" borderId="7" applyFont="1" applyNumberFormat="0" applyFill="1" applyBorder="1" applyAlignment="0"/>
    <xf xfId="0" fontId="2" numFmtId="0" fillId="2" borderId="8" applyFont="1" applyNumberFormat="0" applyFill="1" applyBorder="1" applyAlignment="0"/>
    <xf xfId="0" fontId="0" numFmtId="165" fillId="2" borderId="0" applyFont="0" applyNumberFormat="1" applyFill="1" applyBorder="0" applyAlignment="1">
      <alignment horizontal="center" vertical="bottom" textRotation="0" wrapText="false" shrinkToFit="false"/>
    </xf>
    <xf xfId="0" fontId="6" numFmtId="0" fillId="5" borderId="0" applyFont="1" applyNumberFormat="0" applyFill="1" applyBorder="0" applyAlignment="1">
      <alignment horizontal="left" vertical="bottom" textRotation="0" wrapText="false" shrinkToFit="false"/>
    </xf>
    <xf xfId="0" fontId="6" numFmtId="0" fillId="5" borderId="0" applyFont="1" applyNumberFormat="0" applyFill="1" applyBorder="0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166" fillId="2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6" fillId="2" borderId="7" applyFont="1" applyNumberFormat="1" applyFill="1" applyBorder="1" applyAlignment="1">
      <alignment horizontal="center" vertical="bottom" textRotation="0" wrapText="false" shrinkToFit="false"/>
    </xf>
    <xf xfId="0" fontId="2" numFmtId="0" fillId="2" borderId="7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/>
    <xf xfId="0" fontId="0" numFmtId="167" fillId="6" borderId="0" applyFont="0" applyNumberFormat="1" applyFill="1" applyBorder="0" applyAlignment="0"/>
    <xf xfId="0" fontId="0" numFmtId="168" fillId="2" borderId="7" applyFont="0" applyNumberFormat="1" applyFill="1" applyBorder="1" applyAlignment="1">
      <alignment horizontal="center" vertical="bottom" textRotation="0" wrapText="false" shrinkToFit="false"/>
    </xf>
    <xf xfId="0" fontId="0" numFmtId="167" fillId="2" borderId="0" applyFont="0" applyNumberFormat="1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169" fillId="2" borderId="0" applyFont="1" applyNumberFormat="1" applyFill="1" applyBorder="0" applyAlignment="1">
      <alignment horizontal="center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7" numFmtId="0" fillId="7" borderId="0" applyFont="1" applyNumberFormat="0" applyFill="1" applyBorder="0" applyAlignment="1">
      <alignment horizontal="left" vertical="bottom" textRotation="0" wrapText="false" shrinkToFit="false"/>
    </xf>
    <xf xfId="0" fontId="8" numFmtId="0" fillId="7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9" applyFont="1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0"/>
    <xf xfId="0" fontId="0" numFmtId="170" fillId="2" borderId="10" applyFont="0" applyNumberFormat="1" applyFill="1" applyBorder="1" applyAlignment="1">
      <alignment horizontal="center" vertical="bottom" textRotation="0" wrapText="false" shrinkToFit="false"/>
    </xf>
    <xf xfId="0" fontId="0" numFmtId="170" fillId="2" borderId="10" applyFont="0" applyNumberFormat="1" applyFill="1" applyBorder="1" applyAlignment="0"/>
    <xf xfId="0" fontId="5" numFmtId="171" fillId="2" borderId="9" applyFont="1" applyNumberFormat="1" applyFill="1" applyBorder="1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0"/>
    <xf xfId="0" fontId="10" numFmtId="166" fillId="2" borderId="9" applyFont="1" applyNumberFormat="1" applyFill="1" applyBorder="1" applyAlignment="1">
      <alignment horizontal="center" vertical="bottom" textRotation="0" wrapText="false" shrinkToFit="false"/>
    </xf>
    <xf xfId="0" fontId="11" numFmtId="0" fillId="2" borderId="0" applyFont="1" applyNumberFormat="0" applyFill="1" applyBorder="0" applyAlignment="1">
      <alignment vertical="center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bottom" textRotation="0" wrapText="false" shrinkToFit="false"/>
    </xf>
    <xf xfId="0" fontId="5" numFmtId="0" fillId="2" borderId="0" applyFont="1" applyNumberFormat="0" applyFill="1" applyBorder="0" applyAlignment="0"/>
    <xf xfId="0" fontId="12" numFmtId="0" fillId="2" borderId="0" applyFont="1" applyNumberFormat="0" applyFill="1" applyBorder="0" applyAlignment="0"/>
    <xf xfId="0" fontId="13" numFmtId="0" fillId="2" borderId="0" applyFont="1" applyNumberFormat="0" applyFill="1" applyBorder="0" applyAlignment="1">
      <alignment vertical="center" textRotation="0" wrapText="false" shrinkToFit="false"/>
    </xf>
    <xf xfId="0" fontId="14" numFmtId="0" fillId="8" borderId="9" applyFont="1" applyNumberFormat="0" applyFill="1" applyBorder="1" applyAlignment="1">
      <alignment horizontal="center" vertical="bottom" textRotation="0" wrapText="false" shrinkToFit="false"/>
    </xf>
    <xf xfId="0" fontId="14" numFmtId="0" fillId="8" borderId="10" applyFont="1" applyNumberFormat="0" applyFill="1" applyBorder="1" applyAlignment="1">
      <alignment horizontal="center" vertical="center" textRotation="0" wrapText="false" shrinkToFit="false"/>
    </xf>
    <xf xfId="0" fontId="5" numFmtId="0" fillId="2" borderId="10" applyFont="1" applyNumberFormat="0" applyFill="1" applyBorder="1" applyAlignment="1">
      <alignment horizontal="center" vertical="bottom" textRotation="0" wrapText="false" shrinkToFit="false"/>
    </xf>
    <xf xfId="0" fontId="4" numFmtId="0" fillId="2" borderId="10" applyFont="1" applyNumberFormat="0" applyFill="1" applyBorder="1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1">
      <alignment horizontal="center" vertical="bottom" textRotation="0" wrapText="false" shrinkToFit="false"/>
    </xf>
    <xf xfId="0" fontId="14" numFmtId="0" fillId="8" borderId="9" applyFont="1" applyNumberFormat="0" applyFill="1" applyBorder="1" applyAlignment="1">
      <alignment horizontal="center" vertical="center" textRotation="0" wrapText="false" shrinkToFit="false"/>
    </xf>
    <xf xfId="0" fontId="2" numFmtId="164" fillId="2" borderId="9" applyFont="1" applyNumberFormat="1" applyFill="1" applyBorder="1" applyAlignment="1">
      <alignment horizontal="center" vertical="bottom" textRotation="0" wrapText="false" shrinkToFit="false"/>
    </xf>
    <xf xfId="0" fontId="5" numFmtId="0" fillId="2" borderId="6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1">
      <alignment horizontal="center" vertical="center" textRotation="0" wrapText="false" shrinkToFit="false"/>
    </xf>
    <xf xfId="0" fontId="14" numFmtId="0" fillId="2" borderId="0" applyFont="1" applyNumberFormat="0" applyFill="1" applyBorder="0" applyAlignment="1">
      <alignment horizontal="center" vertical="bottom" textRotation="0" wrapText="false" shrinkToFit="false"/>
    </xf>
    <xf xfId="0" fontId="14" numFmtId="0" fillId="8" borderId="12" applyFont="1" applyNumberFormat="0" applyFill="1" applyBorder="1" applyAlignment="1">
      <alignment horizontal="center" vertical="bottom" textRotation="0" wrapText="false" shrinkToFit="false"/>
    </xf>
    <xf xfId="0" fontId="14" numFmtId="0" fillId="8" borderId="9" applyFont="1" applyNumberFormat="0" applyFill="1" applyBorder="1" applyAlignment="1">
      <alignment horizontal="center" vertical="bottom" textRotation="0" wrapText="false" shrinkToFit="false"/>
    </xf>
    <xf xfId="0" fontId="0" numFmtId="0" fillId="9" borderId="9" applyFont="0" applyNumberFormat="0" applyFill="1" applyBorder="1" applyAlignment="1">
      <alignment horizontal="center" vertical="bottom" textRotation="0" wrapText="false" shrinkToFit="false"/>
    </xf>
    <xf xfId="0" fontId="2" numFmtId="172" fillId="2" borderId="9" applyFont="1" applyNumberFormat="1" applyFill="1" applyBorder="1" applyAlignment="1">
      <alignment horizontal="center" vertical="bottom" textRotation="0" wrapText="false" shrinkToFit="false"/>
    </xf>
    <xf xfId="0" fontId="2" numFmtId="172" fillId="9" borderId="9" applyFont="1" applyNumberFormat="1" applyFill="1" applyBorder="1" applyAlignment="1">
      <alignment horizontal="center" vertical="bottom" textRotation="0" wrapText="false" shrinkToFit="false"/>
    </xf>
    <xf xfId="0" fontId="2" numFmtId="173" fillId="2" borderId="9" applyFont="1" applyNumberFormat="1" applyFill="1" applyBorder="1" applyAlignment="1">
      <alignment horizontal="center" vertical="bottom" textRotation="0" wrapText="false" shrinkToFit="false"/>
    </xf>
    <xf xfId="0" fontId="2" numFmtId="173" fillId="6" borderId="9" applyFont="1" applyNumberFormat="1" applyFill="1" applyBorder="1" applyAlignment="1">
      <alignment horizontal="center" vertical="bottom" textRotation="0" wrapText="false" shrinkToFit="false"/>
    </xf>
    <xf xfId="0" fontId="0" numFmtId="0" fillId="3" borderId="12" applyFont="0" applyNumberFormat="0" applyFill="1" applyBorder="1" applyAlignment="0"/>
    <xf xfId="0" fontId="0" numFmtId="174" fillId="2" borderId="12" applyFont="0" applyNumberFormat="1" applyFill="1" applyBorder="1" applyAlignment="1">
      <alignment horizontal="center" vertical="bottom" textRotation="0" wrapText="false" shrinkToFit="false"/>
    </xf>
    <xf xfId="0" fontId="0" numFmtId="170" fillId="2" borderId="0" applyFont="0" applyNumberFormat="1" applyFill="1" applyBorder="0" applyAlignment="0"/>
    <xf xfId="0" fontId="0" numFmtId="0" fillId="6" borderId="9" applyFont="0" applyNumberFormat="0" applyFill="1" applyBorder="1" applyAlignment="0"/>
    <xf xfId="0" fontId="0" numFmtId="174" fillId="6" borderId="9" applyFont="0" applyNumberFormat="1" applyFill="1" applyBorder="1" applyAlignment="1">
      <alignment horizontal="center" vertical="bottom" textRotation="0" wrapText="false" shrinkToFit="false"/>
    </xf>
    <xf xfId="0" fontId="0" numFmtId="170" fillId="2" borderId="9" applyFont="0" applyNumberFormat="1" applyFill="1" applyBorder="1" applyAlignment="1">
      <alignment horizontal="center" vertical="center" textRotation="0" wrapText="false" shrinkToFit="false"/>
    </xf>
    <xf xfId="0" fontId="0" numFmtId="9" fillId="2" borderId="0" applyFont="0" applyNumberFormat="1" applyFill="1" applyBorder="0" applyAlignment="0"/>
    <xf xfId="0" fontId="0" numFmtId="0" fillId="3" borderId="9" applyFont="0" applyNumberFormat="0" applyFill="1" applyBorder="1" applyAlignment="0"/>
    <xf xfId="0" fontId="0" numFmtId="170" fillId="2" borderId="9" applyFont="0" applyNumberFormat="1" applyFill="1" applyBorder="1" applyAlignment="0"/>
    <xf xfId="0" fontId="0" numFmtId="175" fillId="2" borderId="9" applyFont="0" applyNumberFormat="1" applyFill="1" applyBorder="1" applyAlignment="1">
      <alignment horizontal="center" vertical="center" textRotation="0" wrapText="false" shrinkToFit="false"/>
    </xf>
    <xf xfId="0" fontId="5" numFmtId="0" fillId="10" borderId="9" applyFont="1" applyNumberFormat="0" applyFill="1" applyBorder="1" applyAlignment="0"/>
    <xf xfId="0" fontId="5" numFmtId="170" fillId="10" borderId="9" applyFont="1" applyNumberFormat="1" applyFill="1" applyBorder="1" applyAlignment="1">
      <alignment horizontal="center" vertical="bottom" textRotation="0" wrapText="false" shrinkToFit="false"/>
    </xf>
    <xf xfId="0" fontId="5" numFmtId="0" fillId="6" borderId="9" applyFont="1" applyNumberFormat="0" applyFill="1" applyBorder="1" applyAlignment="0"/>
    <xf xfId="0" fontId="5" numFmtId="170" fillId="6" borderId="9" applyFont="1" applyNumberFormat="1" applyFill="1" applyBorder="1" applyAlignment="1">
      <alignment horizontal="center" vertical="bottom" textRotation="0" wrapText="false" shrinkToFit="false"/>
    </xf>
    <xf xfId="0" fontId="0" numFmtId="9" fillId="2" borderId="9" applyFont="0" applyNumberFormat="1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0"/>
    <xf xfId="0" fontId="0" numFmtId="170" fillId="2" borderId="9" applyFont="0" applyNumberFormat="1" applyFill="1" applyBorder="1" applyAlignment="1">
      <alignment horizontal="center" vertical="bottom" textRotation="0" wrapText="false" shrinkToFit="false"/>
    </xf>
    <xf xfId="0" fontId="0" numFmtId="170" fillId="3" borderId="9" applyFont="0" applyNumberFormat="1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1">
      <alignment vertical="center" textRotation="0" wrapText="false" shrinkToFit="false"/>
    </xf>
    <xf xfId="0" fontId="0" numFmtId="0" fillId="2" borderId="13" applyFont="0" applyNumberFormat="0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center" textRotation="0" wrapText="false" shrinkToFit="false"/>
    </xf>
    <xf xfId="0" fontId="5" numFmtId="166" fillId="2" borderId="9" applyFont="1" applyNumberFormat="1" applyFill="1" applyBorder="1" applyAlignment="1">
      <alignment horizontal="center" vertical="bottom" textRotation="0" wrapText="false" shrinkToFit="false"/>
    </xf>
    <xf xfId="0" fontId="5" numFmtId="9" fillId="2" borderId="9" applyFont="1" applyNumberFormat="1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bottom" textRotation="0" wrapText="false" shrinkToFit="false"/>
    </xf>
    <xf xfId="0" fontId="5" numFmtId="170" fillId="2" borderId="9" applyFont="1" applyNumberFormat="1" applyFill="1" applyBorder="1" applyAlignment="1">
      <alignment horizontal="center" vertical="bottom" textRotation="0" wrapText="false" shrinkToFit="false"/>
    </xf>
    <xf xfId="0" fontId="15" numFmtId="0" fillId="2" borderId="0" applyFont="1" applyNumberFormat="0" applyFill="1" applyBorder="0" applyAlignment="0"/>
    <xf xfId="0" fontId="15" numFmtId="0" fillId="2" borderId="9" applyFont="1" applyNumberFormat="0" applyFill="1" applyBorder="1" applyAlignment="1">
      <alignment horizontal="left" vertical="bottom" textRotation="0" wrapText="false" shrinkToFit="false"/>
    </xf>
    <xf xfId="0" fontId="15" numFmtId="170" fillId="2" borderId="9" applyFont="1" applyNumberFormat="1" applyFill="1" applyBorder="1" applyAlignment="1">
      <alignment horizontal="center" vertical="bottom" textRotation="0" wrapText="false" shrinkToFit="false"/>
    </xf>
    <xf xfId="0" fontId="5" numFmtId="0" fillId="10" borderId="9" applyFont="1" applyNumberFormat="0" applyFill="1" applyBorder="1" applyAlignment="1">
      <alignment horizontal="center" vertical="bottom" textRotation="0" wrapText="false" shrinkToFit="false"/>
    </xf>
    <xf xfId="0" fontId="0" numFmtId="170" fillId="10" borderId="9" applyFont="0" applyNumberFormat="1" applyFill="1" applyBorder="1" applyAlignment="1">
      <alignment horizontal="center" vertical="bottom" textRotation="0" wrapText="false" shrinkToFit="false"/>
    </xf>
    <xf xfId="0" fontId="0" numFmtId="0" fillId="10" borderId="0" applyFont="0" applyNumberFormat="0" applyFill="1" applyBorder="0" applyAlignment="0"/>
    <xf xfId="0" fontId="0" numFmtId="170" fillId="2" borderId="0" applyFont="0" applyNumberFormat="1" applyFill="1" applyBorder="0" applyAlignment="1">
      <alignment horizontal="center" vertical="bottom" textRotation="0" wrapText="false" shrinkToFit="false"/>
    </xf>
    <xf xfId="0" fontId="5" numFmtId="0" fillId="10" borderId="0" applyFont="1" applyNumberFormat="0" applyFill="1" applyBorder="0" applyAlignment="0"/>
    <xf xfId="0" fontId="5" numFmtId="0" fillId="2" borderId="9" applyFont="1" applyNumberFormat="0" applyFill="1" applyBorder="1" applyAlignment="1">
      <alignment horizontal="left" vertical="bottom" textRotation="0" wrapText="false" shrinkToFit="false"/>
    </xf>
    <xf xfId="0" fontId="0" numFmtId="0" fillId="10" borderId="9" applyFont="0" applyNumberFormat="0" applyFill="1" applyBorder="1" applyAlignment="0"/>
    <xf xfId="0" fontId="0" numFmtId="176" fillId="2" borderId="9" applyFont="0" applyNumberFormat="1" applyFill="1" applyBorder="1" applyAlignment="1">
      <alignment horizontal="center" vertical="bottom" textRotation="0" wrapText="false" shrinkToFit="false"/>
    </xf>
    <xf xfId="0" fontId="16" numFmtId="0" fillId="7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4" numFmtId="0" fillId="0" borderId="7" applyFont="1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14" fillId="2" borderId="0" applyFont="1" applyNumberFormat="1" applyFill="1" applyBorder="0" applyAlignment="1">
      <alignment horizontal="left" vertical="bottom" textRotation="0" wrapText="false" shrinkToFit="false"/>
    </xf>
    <xf xfId="0" fontId="2" numFmtId="14" fillId="2" borderId="5" applyFont="1" applyNumberFormat="1" applyFill="1" applyBorder="1" applyAlignment="1">
      <alignment horizontal="left" vertical="bottom" textRotation="0" wrapText="false" shrinkToFit="false"/>
    </xf>
    <xf xfId="0" fontId="2" numFmtId="172" fillId="4" borderId="0" applyFont="1" applyNumberFormat="1" applyFill="1" applyBorder="0" applyAlignment="1">
      <alignment horizontal="center" vertical="bottom" textRotation="0" wrapText="false" shrinkToFit="false"/>
    </xf>
    <xf xfId="0" fontId="2" numFmtId="173" fillId="4" borderId="0" applyFont="1" applyNumberFormat="1" applyFill="1" applyBorder="0" applyAlignment="1">
      <alignment horizontal="center" vertical="bottom" textRotation="0" wrapText="false" shrinkToFit="false"/>
    </xf>
    <xf xfId="0" fontId="17" numFmtId="0" fillId="5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7" applyFont="1" applyNumberFormat="0" applyFill="1" applyBorder="1" applyAlignment="1">
      <alignment horizontal="left" vertical="bottom" textRotation="0" wrapText="false" shrinkToFit="false"/>
    </xf>
    <xf xfId="0" fontId="10" numFmtId="0" fillId="2" borderId="10" applyFont="1" applyNumberFormat="0" applyFill="1" applyBorder="1" applyAlignment="1">
      <alignment horizontal="center" vertical="bottom" textRotation="0" wrapText="false" shrinkToFit="false"/>
    </xf>
    <xf xfId="0" fontId="10" numFmtId="0" fillId="2" borderId="14" applyFont="1" applyNumberFormat="0" applyFill="1" applyBorder="1" applyAlignment="1">
      <alignment horizontal="center" vertical="bottom" textRotation="0" wrapText="false" shrinkToFit="false"/>
    </xf>
    <xf xfId="0" fontId="18" numFmtId="0" fillId="11" borderId="9" applyFont="1" applyNumberFormat="0" applyFill="1" applyBorder="1" applyAlignment="1">
      <alignment horizontal="center" vertical="center" textRotation="0" wrapText="false" shrinkToFit="false"/>
    </xf>
    <xf xfId="0" fontId="18" numFmtId="0" fillId="11" borderId="15" applyFont="1" applyNumberFormat="0" applyFill="1" applyBorder="1" applyAlignment="1">
      <alignment horizontal="center" vertical="center" textRotation="0" wrapText="false" shrinkToFit="false"/>
    </xf>
    <xf xfId="0" fontId="7" numFmtId="0" fillId="5" borderId="10" applyFont="1" applyNumberFormat="0" applyFill="1" applyBorder="1" applyAlignment="1">
      <alignment horizontal="center" vertical="bottom" textRotation="0" wrapText="false" shrinkToFit="false"/>
    </xf>
    <xf xfId="0" fontId="7" numFmtId="0" fillId="5" borderId="11" applyFont="1" applyNumberFormat="0" applyFill="1" applyBorder="1" applyAlignment="1">
      <alignment horizontal="center" vertical="bottom" textRotation="0" wrapText="false" shrinkToFit="false"/>
    </xf>
    <xf xfId="0" fontId="7" numFmtId="0" fillId="5" borderId="14" applyFont="1" applyNumberFormat="0" applyFill="1" applyBorder="1" applyAlignment="1">
      <alignment horizontal="center" vertical="bottom" textRotation="0" wrapText="false" shrinkToFit="false"/>
    </xf>
    <xf xfId="0" fontId="19" numFmtId="171" fillId="11" borderId="4" applyFont="1" applyNumberFormat="1" applyFill="1" applyBorder="1" applyAlignment="1">
      <alignment horizontal="center" vertical="center" textRotation="0" wrapText="false" shrinkToFit="false"/>
    </xf>
    <xf xfId="0" fontId="19" numFmtId="171" fillId="11" borderId="6" applyFont="1" applyNumberFormat="1" applyFill="1" applyBorder="1" applyAlignment="1">
      <alignment horizontal="center" vertical="center" textRotation="0" wrapText="false" shrinkToFit="false"/>
    </xf>
    <xf xfId="0" fontId="19" numFmtId="171" fillId="11" borderId="16" applyFont="1" applyNumberFormat="1" applyFill="1" applyBorder="1" applyAlignment="1">
      <alignment horizontal="center" vertical="center" textRotation="0" wrapText="true" shrinkToFit="false"/>
    </xf>
    <xf xfId="0" fontId="19" numFmtId="171" fillId="11" borderId="17" applyFont="1" applyNumberFormat="1" applyFill="1" applyBorder="1" applyAlignment="1">
      <alignment horizontal="center" vertical="center" textRotation="0" wrapText="true" shrinkToFit="false"/>
    </xf>
    <xf xfId="0" fontId="19" numFmtId="171" fillId="11" borderId="0" applyFont="1" applyNumberFormat="1" applyFill="1" applyBorder="0" applyAlignment="1">
      <alignment horizontal="center" vertical="center" textRotation="0" wrapText="true" shrinkToFit="false"/>
    </xf>
    <xf xfId="0" fontId="19" numFmtId="171" fillId="11" borderId="7" applyFont="1" applyNumberFormat="1" applyFill="1" applyBorder="1" applyAlignment="1">
      <alignment horizontal="center" vertical="center" textRotation="0" wrapText="true" shrinkToFit="false"/>
    </xf>
    <xf xfId="0" fontId="19" numFmtId="171" fillId="11" borderId="18" applyFont="1" applyNumberFormat="1" applyFill="1" applyBorder="1" applyAlignment="1">
      <alignment horizontal="center" vertical="center" textRotation="0" wrapText="true" shrinkToFit="false"/>
    </xf>
    <xf xfId="0" fontId="19" numFmtId="171" fillId="11" borderId="19" applyFont="1" applyNumberFormat="1" applyFill="1" applyBorder="1" applyAlignment="1">
      <alignment horizontal="center" vertical="center" textRotation="0" wrapText="true" shrinkToFit="false"/>
    </xf>
    <xf xfId="0" fontId="19" numFmtId="171" fillId="11" borderId="20" applyFont="1" applyNumberFormat="1" applyFill="1" applyBorder="1" applyAlignment="1">
      <alignment horizontal="center" vertical="center" textRotation="0" wrapText="true" shrinkToFit="false"/>
    </xf>
    <xf xfId="0" fontId="19" numFmtId="171" fillId="11" borderId="21" applyFont="1" applyNumberFormat="1" applyFill="1" applyBorder="1" applyAlignment="1">
      <alignment horizontal="center" vertical="center" textRotation="0" wrapText="tru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1" applyBorder="1" applyAlignment="1">
      <alignment horizontal="center" vertical="bottom" textRotation="0" wrapText="false" shrinkToFit="false"/>
    </xf>
    <xf xfId="0" fontId="0" numFmtId="0" fillId="2" borderId="14" applyFont="0" applyNumberFormat="0" applyFill="1" applyBorder="1" applyAlignment="1">
      <alignment horizontal="center" vertical="bottom" textRotation="0" wrapText="false" shrinkToFit="false"/>
    </xf>
    <xf xfId="0" fontId="8" numFmtId="171" fillId="5" borderId="9" applyFont="1" applyNumberFormat="1" applyFill="1" applyBorder="1" applyAlignment="1">
      <alignment horizontal="center" vertical="bottom" textRotation="0" wrapText="false" shrinkToFit="false"/>
    </xf>
    <xf xfId="0" fontId="20" numFmtId="0" fillId="12" borderId="9" applyFont="1" applyNumberFormat="0" applyFill="1" applyBorder="1" applyAlignment="1">
      <alignment horizontal="center" vertical="center" textRotation="0" wrapText="true" shrinkToFit="false"/>
    </xf>
    <xf xfId="0" fontId="21" numFmtId="0" fillId="2" borderId="4" applyFont="1" applyNumberFormat="0" applyFill="1" applyBorder="1" applyAlignment="1">
      <alignment horizontal="center" vertical="center" textRotation="0" wrapText="false" shrinkToFit="false"/>
    </xf>
    <xf xfId="0" fontId="21" numFmtId="0" fillId="2" borderId="0" applyFont="1" applyNumberFormat="0" applyFill="1" applyBorder="0" applyAlignment="1">
      <alignment horizontal="center" vertical="center" textRotation="0" wrapText="false" shrinkToFit="false"/>
    </xf>
    <xf xfId="0" fontId="21" numFmtId="0" fillId="2" borderId="6" applyFont="1" applyNumberFormat="0" applyFill="1" applyBorder="1" applyAlignment="1">
      <alignment horizontal="center" vertical="center" textRotation="0" wrapText="false" shrinkToFit="false"/>
    </xf>
    <xf xfId="0" fontId="21" numFmtId="0" fillId="2" borderId="7" applyFont="1" applyNumberFormat="0" applyFill="1" applyBorder="1" applyAlignment="1">
      <alignment horizontal="center" vertical="center" textRotation="0" wrapText="false" shrinkToFit="false"/>
    </xf>
    <xf xfId="0" fontId="22" numFmtId="0" fillId="12" borderId="9" applyFont="1" applyNumberFormat="0" applyFill="1" applyBorder="1" applyAlignment="1">
      <alignment horizontal="center" vertical="center" textRotation="0" wrapText="false" shrinkToFit="false"/>
    </xf>
    <xf xfId="0" fontId="10" numFmtId="166" fillId="2" borderId="9" applyFont="1" applyNumberFormat="1" applyFill="1" applyBorder="1" applyAlignment="1">
      <alignment horizontal="center" vertical="center" textRotation="0" wrapText="false" shrinkToFit="false"/>
    </xf>
    <xf xfId="0" fontId="10" numFmtId="0" fillId="2" borderId="9" applyFont="1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left" vertical="center" textRotation="0" wrapText="true" shrinkToFit="false"/>
    </xf>
    <xf xfId="0" fontId="0" numFmtId="0" fillId="2" borderId="0" applyFont="0" applyNumberFormat="0" applyFill="1" applyBorder="0" applyAlignment="1">
      <alignment horizontal="left" vertical="center" textRotation="0" wrapText="true" shrinkToFit="false"/>
    </xf>
    <xf xfId="0" fontId="23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10" borderId="22" applyFont="1" applyNumberFormat="0" applyFill="1" applyBorder="1" applyAlignment="1">
      <alignment horizontal="center" vertical="bottom" textRotation="0" wrapText="false" shrinkToFit="false"/>
    </xf>
    <xf xfId="0" fontId="5" numFmtId="0" fillId="10" borderId="23" applyFont="1" applyNumberFormat="0" applyFill="1" applyBorder="1" applyAlignment="1">
      <alignment horizontal="center" vertical="bottom" textRotation="0" wrapText="false" shrinkToFit="false"/>
    </xf>
    <xf xfId="0" fontId="5" numFmtId="0" fillId="10" borderId="24" applyFont="1" applyNumberFormat="0" applyFill="1" applyBorder="1" applyAlignment="1">
      <alignment horizontal="center" vertical="bottom" textRotation="0" wrapText="false" shrinkToFit="false"/>
    </xf>
    <xf xfId="0" fontId="0" numFmtId="170" fillId="2" borderId="0" applyFont="0" applyNumberFormat="1" applyFill="1" applyBorder="0" applyAlignment="1">
      <alignment horizontal="center" vertical="bottom" textRotation="0" wrapText="false" shrinkToFit="false"/>
    </xf>
    <xf xfId="0" fontId="24" numFmtId="0" fillId="10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5" numFmtId="0" fillId="10" borderId="0" applyFont="1" applyNumberFormat="0" applyFill="1" applyBorder="0" applyAlignment="1">
      <alignment horizontal="left" vertical="bottom" textRotation="0" wrapText="false" shrinkToFit="false"/>
    </xf>
    <xf xfId="0" fontId="2" numFmtId="177" fillId="2" borderId="9" applyFont="1" applyNumberFormat="1" applyFill="1" applyBorder="1" applyAlignment="1">
      <alignment horizontal="center" vertical="bottom" textRotation="0" wrapText="false" shrinkToFit="false"/>
    </xf>
    <xf xfId="0" fontId="2" numFmtId="178" fillId="2" borderId="9" applyFont="1" applyNumberFormat="1" applyFill="1" applyBorder="1" applyAlignment="1">
      <alignment horizontal="center" vertical="bottom" textRotation="0" wrapText="false" shrinkToFit="false"/>
    </xf>
    <xf xfId="0" fontId="2" numFmtId="177" fillId="2" borderId="0" applyFont="1" applyNumberFormat="1" applyFill="1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4bc9f13f1d52ea4bdc5f22d0545239c2.png"/><Relationship Id="rId2" Type="http://schemas.openxmlformats.org/officeDocument/2006/relationships/image" Target="../media/6c9b4397e64bf78f48454f9ef3f9db66.png"/><Relationship Id="rId3" Type="http://schemas.openxmlformats.org/officeDocument/2006/relationships/image" Target="../media/6c9b4397e64bf78f48454f9ef3f9db66.png"/><Relationship Id="rId4" Type="http://schemas.openxmlformats.org/officeDocument/2006/relationships/image" Target="../media/4bc9f13f1d52ea4bdc5f22d0545239c2.png"/><Relationship Id="rId5" Type="http://schemas.openxmlformats.org/officeDocument/2006/relationships/image" Target="../media/989ee3ab5242c2b9e6acb02fec8dc897.png"/></Relationships>
</file>

<file path=xl/drawings/_rels/vmlDrawing2.vml.rels><?xml version="1.0" encoding="UTF-8" standalone="yes"?>
<Relationships xmlns="http://schemas.openxmlformats.org/package/2006/relationships"/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24</xdr:row>
      <xdr:rowOff>190500</xdr:rowOff>
    </xdr:from>
    <xdr:to>
      <xdr:col>7</xdr:col>
      <xdr:colOff>19050</xdr:colOff>
      <xdr:row>54</xdr:row>
      <xdr:rowOff>133350</xdr:rowOff>
    </xdr:to>
    <xdr:pic>
      <xdr:nvPicPr>
        <xdr:cNvPr id="1" name="Imagen 7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5534025" cy="6353175"/>
        </a:xfrm>
        <a:prstGeom prst="rect">
          <a:avLst/>
        </a:prstGeom>
      </xdr:spPr>
    </xdr:pic>
    <xdr:clientData/>
  </xdr:twoCellAnchor>
  <xdr:twoCellAnchor editAs="oneCell">
    <xdr:from>
      <xdr:col>1</xdr:col>
      <xdr:colOff>809625</xdr:colOff>
      <xdr:row>48</xdr:row>
      <xdr:rowOff>171450</xdr:rowOff>
    </xdr:from>
    <xdr:to>
      <xdr:col>2</xdr:col>
      <xdr:colOff>85725</xdr:colOff>
      <xdr:row>55</xdr:row>
      <xdr:rowOff>38100</xdr:rowOff>
    </xdr:to>
    <xdr:pic>
      <xdr:nvPicPr>
        <xdr:cNvPr id="2" name="Imagen 9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190625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0</xdr:row>
      <xdr:rowOff>0</xdr:rowOff>
    </xdr:from>
    <xdr:to>
      <xdr:col>1</xdr:col>
      <xdr:colOff>533400</xdr:colOff>
      <xdr:row>6</xdr:row>
      <xdr:rowOff>47625</xdr:rowOff>
    </xdr:to>
    <xdr:pic>
      <xdr:nvPicPr>
        <xdr:cNvPr id="3" name="Imagen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219200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76200</xdr:rowOff>
    </xdr:from>
    <xdr:to>
      <xdr:col>6</xdr:col>
      <xdr:colOff>171450</xdr:colOff>
      <xdr:row>94</xdr:row>
      <xdr:rowOff>38100</xdr:rowOff>
    </xdr:to>
    <xdr:pic>
      <xdr:nvPicPr>
        <xdr:cNvPr id="4" name="Imagen 11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6715125" cy="6048375"/>
        </a:xfrm>
        <a:prstGeom prst="rect">
          <a:avLst/>
        </a:prstGeom>
      </xdr:spPr>
    </xdr:pic>
    <xdr:clientData/>
  </xdr:twoCellAnchor>
  <xdr:twoCellAnchor editAs="oneCell">
    <xdr:from>
      <xdr:col>0</xdr:col>
      <xdr:colOff>809625</xdr:colOff>
      <xdr:row>96</xdr:row>
      <xdr:rowOff>161925</xdr:rowOff>
    </xdr:from>
    <xdr:to>
      <xdr:col>4</xdr:col>
      <xdr:colOff>276225</xdr:colOff>
      <xdr:row>112</xdr:row>
      <xdr:rowOff>19050</xdr:rowOff>
    </xdr:to>
    <xdr:pic>
      <xdr:nvPicPr>
        <xdr:cNvPr id="5" name="Imagen 13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4171950" cy="2895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74083</xdr:colOff>
      <xdr:row>21</xdr:row>
      <xdr:rowOff>95250</xdr:rowOff>
    </xdr:from>
    <xdr:to>
      <xdr:col>9</xdr:col>
      <xdr:colOff>666750</xdr:colOff>
      <xdr:row>21</xdr:row>
      <xdr:rowOff>95250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38992E4-F187-4EFF-B708-1E2E6283EA79}"/>
            </a:ext>
          </a:extLst>
        </xdr:cNvPr>
        <xdr:cNvCxnSpPr/>
      </xdr:nvCxnSpPr>
      <xdr:spPr>
        <a:xfrm>
          <a:off x="7008283" y="4286250"/>
          <a:ext cx="592667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13"/>
  <sheetViews>
    <sheetView tabSelected="1" workbookViewId="0" zoomScale="70" zoomScaleNormal="70" showGridLines="false" showRowColHeaders="1" topLeftCell="A25">
      <selection activeCell="I41" sqref="I41"/>
    </sheetView>
  </sheetViews>
  <sheetFormatPr defaultRowHeight="14.4" outlineLevelRow="0" outlineLevelCol="0"/>
  <cols>
    <col min="1" max="1" width="19" customWidth="true" style="0"/>
    <col min="2" max="2" width="28.6640625" customWidth="true" style="0"/>
    <col min="6" max="6" width="16.109375" customWidth="true" style="0"/>
  </cols>
  <sheetData>
    <row r="1" spans="1:17" customHeight="1" ht="18">
      <c r="A1" s="1"/>
      <c r="B1" s="1"/>
      <c r="C1" s="1"/>
      <c r="D1" s="1"/>
      <c r="E1" s="1"/>
      <c r="F1" s="1"/>
      <c r="G1" s="1"/>
      <c r="H1" s="2"/>
      <c r="I1" s="2"/>
      <c r="J1" s="2"/>
      <c r="K1" s="3"/>
      <c r="L1" s="1"/>
      <c r="M1" s="1"/>
      <c r="N1" s="1"/>
      <c r="O1" s="1"/>
      <c r="P1" s="1"/>
      <c r="Q1" s="1"/>
    </row>
    <row r="2" spans="1:17" customHeight="1" ht="18">
      <c r="A2" s="1"/>
      <c r="B2" s="1"/>
      <c r="C2" s="1"/>
      <c r="D2" s="1"/>
      <c r="E2" s="1"/>
      <c r="F2" s="1"/>
      <c r="G2" s="1"/>
      <c r="H2" s="2"/>
      <c r="I2" s="2"/>
      <c r="J2" s="2"/>
      <c r="K2" s="3"/>
      <c r="L2" s="1"/>
      <c r="M2" s="1"/>
      <c r="N2" s="1"/>
      <c r="O2" s="1"/>
      <c r="P2" s="1"/>
      <c r="Q2" s="1"/>
    </row>
    <row r="3" spans="1:17">
      <c r="A3" s="1"/>
      <c r="B3" s="1"/>
      <c r="C3" s="1"/>
      <c r="D3" s="1"/>
      <c r="E3" s="1"/>
      <c r="F3" s="111"/>
      <c r="G3" s="111"/>
      <c r="H3" s="111"/>
      <c r="I3" s="111"/>
      <c r="J3" s="1"/>
      <c r="K3" s="1"/>
      <c r="L3" s="1"/>
      <c r="M3" s="1"/>
      <c r="N3" s="1"/>
      <c r="O3" s="1"/>
      <c r="P3" s="1"/>
      <c r="Q3" s="1"/>
    </row>
    <row r="4" spans="1:17">
      <c r="A4" s="1"/>
      <c r="B4" s="1"/>
      <c r="C4" s="1"/>
      <c r="D4" s="1"/>
      <c r="E4" s="1"/>
      <c r="F4" s="112"/>
      <c r="G4" s="112"/>
      <c r="H4" s="112"/>
      <c r="I4" s="112"/>
      <c r="J4" s="5"/>
      <c r="K4" s="1"/>
      <c r="L4" s="1"/>
      <c r="M4" s="1"/>
      <c r="N4" s="1"/>
      <c r="O4" s="1"/>
      <c r="P4" s="1"/>
      <c r="Q4" s="1"/>
    </row>
    <row r="5" spans="1:1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6"/>
      <c r="C6" s="6"/>
      <c r="D6" s="1"/>
      <c r="E6" s="6"/>
      <c r="F6" s="6"/>
      <c r="G6" s="6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"/>
      <c r="B7" s="1"/>
      <c r="C7" s="1"/>
      <c r="D7" s="113" t="s">
        <v>0</v>
      </c>
      <c r="E7" s="113"/>
      <c r="F7" s="113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7" t="s">
        <v>1</v>
      </c>
      <c r="B8" s="8" t="s">
        <v>2</v>
      </c>
      <c r="C8" s="1"/>
      <c r="D8" s="9" t="s">
        <v>3</v>
      </c>
      <c r="E8" s="10" t="s">
        <v>4</v>
      </c>
      <c r="F8" s="11"/>
      <c r="G8" s="3"/>
      <c r="H8" s="1" t="s">
        <v>5</v>
      </c>
      <c r="I8" s="114">
        <f>+'2'!D5</f>
        <v>10</v>
      </c>
      <c r="J8" s="114"/>
      <c r="K8" s="114"/>
      <c r="L8" s="1"/>
      <c r="M8" s="1"/>
      <c r="N8" s="1"/>
      <c r="O8" s="1"/>
      <c r="P8" s="1"/>
      <c r="Q8" s="1"/>
    </row>
    <row r="9" spans="1:17">
      <c r="A9" s="7" t="s">
        <v>6</v>
      </c>
      <c r="B9" s="8">
        <v>74645561</v>
      </c>
      <c r="C9" s="1"/>
      <c r="D9" s="12" t="s">
        <v>7</v>
      </c>
      <c r="E9" s="115">
        <f>+TODAY()</f>
        <v>45897</v>
      </c>
      <c r="F9" s="116"/>
      <c r="G9" s="3"/>
      <c r="H9" s="1" t="s">
        <v>8</v>
      </c>
      <c r="I9" s="117">
        <f>+'2'!D6</f>
        <v>100</v>
      </c>
      <c r="J9" s="117"/>
      <c r="K9" s="117"/>
      <c r="L9" s="1"/>
      <c r="M9" s="1"/>
      <c r="N9" s="1"/>
      <c r="O9" s="1"/>
      <c r="P9" s="1"/>
      <c r="Q9" s="1"/>
    </row>
    <row r="10" spans="1:17">
      <c r="A10" s="7" t="s">
        <v>9</v>
      </c>
      <c r="B10" s="8" t="s">
        <v>10</v>
      </c>
      <c r="C10" s="1"/>
      <c r="D10" s="13" t="s">
        <v>11</v>
      </c>
      <c r="E10" s="1" t="s">
        <v>12</v>
      </c>
      <c r="F10" s="14"/>
      <c r="G10" s="3"/>
      <c r="H10" s="1" t="s">
        <v>13</v>
      </c>
      <c r="I10" s="15">
        <v>0</v>
      </c>
      <c r="J10" s="15">
        <v>0</v>
      </c>
      <c r="K10" s="15">
        <v>0</v>
      </c>
      <c r="L10" s="1"/>
      <c r="M10" s="1"/>
      <c r="N10" s="1"/>
      <c r="O10" s="1"/>
      <c r="P10" s="1"/>
      <c r="Q10" s="1"/>
    </row>
    <row r="11" spans="1:17">
      <c r="A11" s="7" t="s">
        <v>14</v>
      </c>
      <c r="B11" s="16">
        <v>912705923</v>
      </c>
      <c r="C11" s="1"/>
      <c r="D11" s="17" t="s">
        <v>15</v>
      </c>
      <c r="E11" s="18" t="s">
        <v>16</v>
      </c>
      <c r="F11" s="19"/>
      <c r="G11" s="1"/>
      <c r="H11" s="1" t="s">
        <v>17</v>
      </c>
      <c r="I11" s="118">
        <f>'2'!G8</f>
        <v>4.8</v>
      </c>
      <c r="J11" s="118">
        <f>'2'!G8</f>
        <v>4.8</v>
      </c>
      <c r="K11" s="118"/>
      <c r="L11" s="20"/>
      <c r="M11" s="1"/>
      <c r="N11" s="1"/>
      <c r="O11" s="1"/>
      <c r="P11" s="1"/>
      <c r="Q11" s="1"/>
    </row>
    <row r="12" spans="1:1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119" t="s">
        <v>18</v>
      </c>
      <c r="B13" s="119"/>
      <c r="C13" s="119"/>
      <c r="D13" s="119"/>
      <c r="E13" s="119"/>
      <c r="F13" s="21"/>
      <c r="G13" s="21"/>
      <c r="H13" s="22"/>
      <c r="I13" s="22"/>
      <c r="J13" s="23" t="s">
        <v>19</v>
      </c>
      <c r="K13" s="23" t="s">
        <v>20</v>
      </c>
      <c r="L13" s="1"/>
      <c r="M13" s="1"/>
      <c r="N13" s="1"/>
      <c r="O13" s="1"/>
      <c r="P13" s="1"/>
      <c r="Q13" s="1"/>
    </row>
    <row r="14" spans="1:17">
      <c r="A14" s="120" t="s">
        <v>21</v>
      </c>
      <c r="B14" s="120"/>
      <c r="C14" s="120"/>
      <c r="D14" s="3"/>
      <c r="E14" s="3"/>
      <c r="F14" s="3"/>
      <c r="G14" s="3"/>
      <c r="H14" s="1"/>
      <c r="I14" s="1"/>
      <c r="J14" s="25">
        <f>'2'!G18</f>
        <v>4000</v>
      </c>
      <c r="K14" s="26" t="s">
        <v>22</v>
      </c>
      <c r="L14" s="1"/>
      <c r="M14" s="1"/>
      <c r="N14" s="1"/>
      <c r="O14" s="1"/>
      <c r="P14" s="1"/>
      <c r="Q14" s="1"/>
    </row>
    <row r="15" spans="1:17">
      <c r="A15" s="121" t="s">
        <v>23</v>
      </c>
      <c r="B15" s="121"/>
      <c r="C15" s="121"/>
      <c r="D15" s="18"/>
      <c r="E15" s="18"/>
      <c r="F15" s="18"/>
      <c r="G15" s="18"/>
      <c r="H15" s="18"/>
      <c r="I15" s="18"/>
      <c r="J15" s="27">
        <f>'2'!G21+('2'!G24)</f>
        <v>914</v>
      </c>
      <c r="K15" s="28" t="s">
        <v>22</v>
      </c>
      <c r="L15" s="1"/>
      <c r="M15" s="1"/>
      <c r="N15" s="1"/>
      <c r="O15" s="1"/>
      <c r="P15" s="1"/>
      <c r="Q15" s="1"/>
    </row>
    <row r="16" spans="1:17">
      <c r="A16" s="7" t="s">
        <v>24</v>
      </c>
      <c r="B16" s="3"/>
      <c r="C16" s="3"/>
      <c r="D16" s="3"/>
      <c r="E16" s="3"/>
      <c r="F16" s="3"/>
      <c r="G16" s="3"/>
      <c r="H16" s="3"/>
      <c r="I16" s="3"/>
      <c r="J16" s="25">
        <f>SUM(J14:J15)</f>
        <v>4914</v>
      </c>
      <c r="K16" s="26" t="s">
        <v>22</v>
      </c>
      <c r="L16" s="1"/>
      <c r="M16" s="1"/>
      <c r="N16" s="1"/>
      <c r="O16" s="4"/>
      <c r="P16" s="1"/>
      <c r="Q16" s="1"/>
    </row>
    <row r="17" spans="1: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1"/>
      <c r="O17" s="4"/>
      <c r="P17" s="1"/>
      <c r="Q17" s="1"/>
    </row>
    <row r="18" spans="1:1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1"/>
      <c r="O18" s="1"/>
      <c r="P18" s="1"/>
      <c r="Q18" s="1"/>
    </row>
    <row r="19" spans="1:17">
      <c r="A19" s="119" t="s">
        <v>25</v>
      </c>
      <c r="B19" s="119"/>
      <c r="C19" s="119"/>
      <c r="D19" s="119"/>
      <c r="E19" s="119"/>
      <c r="F19" s="21"/>
      <c r="G19" s="21"/>
      <c r="H19" s="21"/>
      <c r="I19" s="23" t="s">
        <v>26</v>
      </c>
      <c r="J19" s="23" t="s">
        <v>19</v>
      </c>
      <c r="K19" s="23" t="s">
        <v>20</v>
      </c>
      <c r="L19" s="1"/>
      <c r="M19" s="1"/>
      <c r="N19" s="1"/>
      <c r="O19" s="1"/>
      <c r="P19" s="1"/>
      <c r="Q19" s="1"/>
    </row>
    <row r="20" spans="1:17">
      <c r="A20" s="3" t="s">
        <v>27</v>
      </c>
      <c r="B20" s="3"/>
      <c r="C20" s="3"/>
      <c r="D20" s="3"/>
      <c r="E20" s="3"/>
      <c r="F20" s="3"/>
      <c r="G20" s="3"/>
      <c r="H20" s="3"/>
      <c r="I20" s="29">
        <f>MAX('2'!C33:C33)</f>
        <v>0</v>
      </c>
      <c r="J20" s="25">
        <f>'2'!G34</f>
        <v>0</v>
      </c>
      <c r="K20" s="26" t="s">
        <v>22</v>
      </c>
      <c r="L20" s="1"/>
      <c r="M20" s="1"/>
      <c r="N20" s="30" t="s">
        <v>28</v>
      </c>
      <c r="O20" s="1"/>
      <c r="P20" s="1"/>
      <c r="Q20" s="1"/>
    </row>
    <row r="21" spans="1:17">
      <c r="A21" s="3" t="s">
        <v>29</v>
      </c>
      <c r="B21" s="3"/>
      <c r="C21" s="3"/>
      <c r="D21" s="3"/>
      <c r="E21" s="3"/>
      <c r="F21" s="3"/>
      <c r="G21" s="3"/>
      <c r="H21" s="3"/>
      <c r="I21" s="29">
        <v>0.16</v>
      </c>
      <c r="J21" s="25">
        <f>'2'!G35</f>
        <v>786.24</v>
      </c>
      <c r="K21" s="26" t="s">
        <v>22</v>
      </c>
      <c r="L21" s="1"/>
      <c r="M21" s="1"/>
      <c r="N21" s="31">
        <f>J31/I11</f>
        <v>300</v>
      </c>
      <c r="O21" s="1"/>
      <c r="P21" s="1"/>
      <c r="Q21" s="1"/>
    </row>
    <row r="22" spans="1:17">
      <c r="A22" s="3" t="s">
        <v>30</v>
      </c>
      <c r="B22" s="3"/>
      <c r="C22" s="3"/>
      <c r="D22" s="3"/>
      <c r="E22" s="3"/>
      <c r="F22" s="3"/>
      <c r="G22" s="3"/>
      <c r="H22" s="3"/>
      <c r="I22" s="29">
        <v>0.02</v>
      </c>
      <c r="J22" s="25">
        <f>'2'!G36</f>
        <v>98.28</v>
      </c>
      <c r="K22" s="26" t="s">
        <v>22</v>
      </c>
      <c r="L22" s="1"/>
      <c r="M22" s="1"/>
      <c r="N22" s="1"/>
      <c r="O22" s="1"/>
      <c r="P22" s="1"/>
      <c r="Q22" s="1"/>
    </row>
    <row r="23" spans="1:17">
      <c r="A23" s="18" t="s">
        <v>31</v>
      </c>
      <c r="B23" s="18"/>
      <c r="C23" s="18"/>
      <c r="D23" s="18"/>
      <c r="E23" s="18"/>
      <c r="F23" s="18"/>
      <c r="G23" s="18"/>
      <c r="H23" s="18"/>
      <c r="I23" s="32">
        <f>MAX('2'!C30:C30)</f>
        <v>0</v>
      </c>
      <c r="J23" s="27">
        <f>'2'!G31</f>
        <v>0</v>
      </c>
      <c r="K23" s="28" t="s">
        <v>22</v>
      </c>
      <c r="L23" s="1"/>
      <c r="M23" s="1"/>
      <c r="N23" s="1"/>
      <c r="O23" s="1"/>
      <c r="P23" s="1"/>
      <c r="Q23" s="1"/>
    </row>
    <row r="24" spans="1:17">
      <c r="A24" s="7" t="s">
        <v>32</v>
      </c>
      <c r="B24" s="3"/>
      <c r="C24" s="3"/>
      <c r="D24" s="3"/>
      <c r="E24" s="3"/>
      <c r="F24" s="3"/>
      <c r="G24" s="3"/>
      <c r="H24" s="3"/>
      <c r="I24" s="26"/>
      <c r="J24" s="25">
        <f>SUM(J20:J23)</f>
        <v>884.52</v>
      </c>
      <c r="K24" s="26" t="s">
        <v>22</v>
      </c>
      <c r="L24" s="33"/>
      <c r="M24" s="1"/>
      <c r="N24" s="1"/>
      <c r="O24" s="1"/>
      <c r="P24" s="1"/>
      <c r="Q24" s="1"/>
    </row>
    <row r="25" spans="1:17">
      <c r="A25" s="3"/>
      <c r="B25" s="3"/>
      <c r="C25" s="3"/>
      <c r="D25" s="3"/>
      <c r="E25" s="3"/>
      <c r="F25" s="3"/>
      <c r="G25" s="3"/>
      <c r="H25" s="3"/>
      <c r="I25" s="34"/>
      <c r="J25" s="35"/>
      <c r="K25" s="26"/>
      <c r="L25" s="1"/>
      <c r="M25" s="1"/>
      <c r="N25" s="1"/>
      <c r="O25" s="1"/>
      <c r="P25" s="1"/>
      <c r="Q25" s="1"/>
    </row>
    <row r="26" spans="1:17">
      <c r="A26" s="18" t="s">
        <v>33</v>
      </c>
      <c r="B26" s="18"/>
      <c r="C26" s="18"/>
      <c r="D26" s="18"/>
      <c r="E26" s="18"/>
      <c r="F26" s="18"/>
      <c r="G26" s="18"/>
      <c r="H26" s="18"/>
      <c r="I26" s="36" t="s">
        <v>34</v>
      </c>
      <c r="J26" s="27">
        <f>'2'!G37</f>
        <v>202.9482</v>
      </c>
      <c r="K26" s="28" t="s">
        <v>22</v>
      </c>
      <c r="L26" s="1"/>
      <c r="M26" s="1"/>
      <c r="N26" s="1"/>
      <c r="O26" s="1"/>
      <c r="P26" s="1"/>
      <c r="Q26" s="1"/>
    </row>
    <row r="27" spans="1:17">
      <c r="A27" s="7" t="s">
        <v>35</v>
      </c>
      <c r="B27" s="3"/>
      <c r="C27" s="3"/>
      <c r="D27" s="3"/>
      <c r="E27" s="3"/>
      <c r="F27" s="3"/>
      <c r="G27" s="3"/>
      <c r="H27" s="3"/>
      <c r="I27" s="1"/>
      <c r="J27" s="25">
        <f>J24+J26</f>
        <v>1087.4682</v>
      </c>
      <c r="K27" s="26" t="s">
        <v>22</v>
      </c>
      <c r="L27" s="1"/>
      <c r="M27" s="1"/>
      <c r="N27" s="1"/>
      <c r="O27" s="1"/>
      <c r="P27" s="1"/>
      <c r="Q27" s="1"/>
    </row>
    <row r="28" spans="1:1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Height="1" ht="15.6">
      <c r="A29" s="110" t="s">
        <v>36</v>
      </c>
      <c r="B29" s="110"/>
      <c r="C29" s="110"/>
      <c r="D29" s="110"/>
      <c r="E29" s="110"/>
      <c r="F29" s="37"/>
      <c r="G29" s="37"/>
      <c r="H29" s="38"/>
      <c r="I29" s="38"/>
      <c r="J29" s="38" t="s">
        <v>19</v>
      </c>
      <c r="K29" s="38" t="s">
        <v>20</v>
      </c>
      <c r="L29" s="1"/>
      <c r="M29" s="1"/>
      <c r="N29" s="1"/>
      <c r="O29" s="1"/>
      <c r="P29" s="1"/>
      <c r="Q29" s="1"/>
    </row>
    <row r="30" spans="1:17">
      <c r="A30" s="3" t="s">
        <v>37</v>
      </c>
      <c r="B30" s="3"/>
      <c r="C30" s="3"/>
      <c r="D30" s="3"/>
      <c r="E30" s="3"/>
      <c r="F30" s="3"/>
      <c r="G30" s="3"/>
      <c r="H30" s="25"/>
      <c r="I30" s="25"/>
      <c r="J30" s="25">
        <f>J14</f>
        <v>4000</v>
      </c>
      <c r="K30" s="26" t="s">
        <v>22</v>
      </c>
      <c r="L30" s="1"/>
      <c r="M30" s="1"/>
      <c r="N30" s="1"/>
      <c r="O30" s="1"/>
      <c r="P30" s="1"/>
      <c r="Q30" s="1"/>
    </row>
    <row r="31" spans="1:17">
      <c r="A31" s="3" t="s">
        <v>38</v>
      </c>
      <c r="B31" s="3"/>
      <c r="C31" s="3"/>
      <c r="D31" s="3"/>
      <c r="E31" s="3"/>
      <c r="F31" s="3"/>
      <c r="G31" s="3"/>
      <c r="H31" s="25"/>
      <c r="I31" s="25"/>
      <c r="J31" s="25">
        <f>I11*(300.00)</f>
        <v>1440</v>
      </c>
      <c r="K31" s="26" t="s">
        <v>22</v>
      </c>
      <c r="L31" s="30" t="s">
        <v>19</v>
      </c>
      <c r="M31" s="1"/>
      <c r="N31" s="1"/>
      <c r="O31" s="1"/>
      <c r="P31" s="1"/>
      <c r="Q31" s="1"/>
    </row>
    <row r="32" spans="1:17">
      <c r="A32" s="18" t="s">
        <v>39</v>
      </c>
      <c r="B32" s="18"/>
      <c r="C32" s="18"/>
      <c r="D32" s="18"/>
      <c r="E32" s="18"/>
      <c r="F32" s="18"/>
      <c r="G32" s="18"/>
      <c r="H32" s="27"/>
      <c r="I32" s="27"/>
      <c r="J32" s="27">
        <f>J27</f>
        <v>1087.4682</v>
      </c>
      <c r="K32" s="28" t="s">
        <v>22</v>
      </c>
      <c r="L32" s="1"/>
      <c r="M32" s="1"/>
      <c r="N32" s="34"/>
      <c r="O32" s="1"/>
      <c r="P32" s="1"/>
      <c r="Q32" s="1"/>
    </row>
    <row r="33" spans="1:17">
      <c r="A33" s="7" t="s">
        <v>40</v>
      </c>
      <c r="B33" s="3"/>
      <c r="C33" s="3"/>
      <c r="D33" s="3"/>
      <c r="E33" s="3"/>
      <c r="F33" s="3"/>
      <c r="G33" s="3"/>
      <c r="H33" s="25"/>
      <c r="I33" s="25"/>
      <c r="J33" s="25">
        <f>SUM(J30:J32)</f>
        <v>6527.4682</v>
      </c>
      <c r="K33" s="26" t="s">
        <v>22</v>
      </c>
      <c r="L33" s="1"/>
      <c r="M33" s="124" t="s">
        <v>41</v>
      </c>
      <c r="N33" s="124"/>
      <c r="O33" s="124"/>
      <c r="P33" s="124"/>
      <c r="Q33" s="124"/>
    </row>
    <row r="34" spans="1:17">
      <c r="A34" s="7"/>
      <c r="B34" s="3"/>
      <c r="C34" s="3"/>
      <c r="D34" s="3"/>
      <c r="E34" s="3"/>
      <c r="F34" s="3"/>
      <c r="G34" s="3"/>
      <c r="H34" s="35"/>
      <c r="I34" s="35"/>
      <c r="J34" s="35"/>
      <c r="K34" s="26"/>
      <c r="L34" s="1"/>
      <c r="M34" s="125"/>
      <c r="N34" s="125"/>
      <c r="O34" s="125"/>
      <c r="P34" s="125"/>
      <c r="Q34" s="125"/>
    </row>
    <row r="35" spans="1:17">
      <c r="A35" s="126" t="s">
        <v>42</v>
      </c>
      <c r="B35" s="127"/>
      <c r="C35" s="127"/>
      <c r="D35" s="127"/>
      <c r="E35" s="127"/>
      <c r="F35" s="127"/>
      <c r="G35" s="127"/>
      <c r="H35" s="127"/>
      <c r="I35" s="127"/>
      <c r="J35" s="127"/>
      <c r="K35" s="128"/>
      <c r="L35" s="1"/>
      <c r="M35" s="129" t="s">
        <v>43</v>
      </c>
      <c r="N35" s="131" t="s">
        <v>44</v>
      </c>
      <c r="O35" s="133" t="s">
        <v>45</v>
      </c>
      <c r="P35" s="135" t="s">
        <v>46</v>
      </c>
      <c r="Q35" s="137" t="s">
        <v>47</v>
      </c>
    </row>
    <row r="36" spans="1:17">
      <c r="A36" s="39" t="s">
        <v>43</v>
      </c>
      <c r="B36" s="139" t="s">
        <v>44</v>
      </c>
      <c r="C36" s="140"/>
      <c r="D36" s="141"/>
      <c r="E36" s="42" t="s">
        <v>48</v>
      </c>
      <c r="F36" s="139" t="s">
        <v>49</v>
      </c>
      <c r="G36" s="141"/>
      <c r="H36" s="43" t="s">
        <v>50</v>
      </c>
      <c r="I36" s="41" t="s">
        <v>35</v>
      </c>
      <c r="J36" s="142" t="s">
        <v>51</v>
      </c>
      <c r="K36" s="142"/>
      <c r="L36" s="1"/>
      <c r="M36" s="130"/>
      <c r="N36" s="132"/>
      <c r="O36" s="134"/>
      <c r="P36" s="136"/>
      <c r="Q36" s="138"/>
    </row>
    <row r="37" spans="1:17">
      <c r="A37" s="39">
        <v>1</v>
      </c>
      <c r="B37" s="39" t="str">
        <f>'2'!C11</f>
        <v>Producto 1</v>
      </c>
      <c r="C37" s="39"/>
      <c r="D37" s="39"/>
      <c r="E37" s="39">
        <f>'2'!C17</f>
        <v>100</v>
      </c>
      <c r="F37" s="161">
        <f>'2'!C15</f>
        <v>10</v>
      </c>
      <c r="G37" s="39"/>
      <c r="H37" s="161">
        <f>'2'!C53</f>
        <v>1.44</v>
      </c>
      <c r="I37" s="161">
        <f>E37*H37</f>
        <v>144</v>
      </c>
      <c r="J37" s="162">
        <f>H37*3.75</f>
        <v>5.4</v>
      </c>
      <c r="K37" s="39"/>
      <c r="L37" s="1"/>
      <c r="M37" s="39">
        <v>1</v>
      </c>
      <c r="N37" s="40" t="str">
        <f>+B37</f>
        <v>Producto 1</v>
      </c>
      <c r="O37" s="44">
        <f>+F37</f>
        <v>10</v>
      </c>
      <c r="P37" s="45">
        <f>+H37</f>
        <v>1.44</v>
      </c>
      <c r="Q37" s="46">
        <f>P37*3.8</f>
        <v>5.472</v>
      </c>
    </row>
    <row r="38" spans="1:17" customHeight="1" ht="15.6">
      <c r="A38" s="39">
        <v>2</v>
      </c>
      <c r="B38" s="39" t="str">
        <f>'2'!D11</f>
        <v>Producto 2</v>
      </c>
      <c r="C38" s="39"/>
      <c r="D38" s="39"/>
      <c r="E38" s="39">
        <f>'2'!D17</f>
        <v>100</v>
      </c>
      <c r="F38" s="161">
        <f>'2'!D15</f>
        <v>10</v>
      </c>
      <c r="G38" s="39"/>
      <c r="H38" s="161">
        <f>'2'!D53</f>
        <v>1.44</v>
      </c>
      <c r="I38" s="161">
        <f>E38*H38</f>
        <v>144</v>
      </c>
      <c r="J38" s="162">
        <f>H38*3.75</f>
        <v>5.4</v>
      </c>
      <c r="K38" s="39"/>
      <c r="L38" s="34"/>
      <c r="M38" s="1"/>
      <c r="N38" s="1"/>
      <c r="O38" s="1"/>
      <c r="P38" s="1"/>
      <c r="Q38" s="1"/>
    </row>
    <row r="39" spans="1:17" customHeight="1" ht="15.6">
      <c r="A39" s="39">
        <v>3</v>
      </c>
      <c r="B39" s="39" t="str">
        <f>'2'!E11</f>
        <v>Producto 3</v>
      </c>
      <c r="C39" s="39"/>
      <c r="D39" s="39"/>
      <c r="E39" s="39">
        <f>'2'!E17</f>
        <v>100</v>
      </c>
      <c r="F39" s="161">
        <f>'2'!E15</f>
        <v>10</v>
      </c>
      <c r="G39" s="39"/>
      <c r="H39" s="161">
        <f>'2'!E53</f>
        <v>1.44</v>
      </c>
      <c r="I39" s="161">
        <f>E39*H39</f>
        <v>144</v>
      </c>
      <c r="J39" s="162">
        <f>H39*3.75</f>
        <v>5.4</v>
      </c>
      <c r="K39" s="39"/>
      <c r="L39" s="1"/>
      <c r="M39" s="143" t="s">
        <v>52</v>
      </c>
      <c r="N39" s="143"/>
      <c r="O39" s="143"/>
      <c r="P39" s="144" t="s">
        <v>53</v>
      </c>
      <c r="Q39" s="145"/>
    </row>
    <row r="40" spans="1:17" customHeight="1" ht="18">
      <c r="A40" s="39">
        <v>4</v>
      </c>
      <c r="B40" s="39" t="str">
        <f>'2'!F11</f>
        <v>Producto 4</v>
      </c>
      <c r="C40" s="39"/>
      <c r="D40" s="39"/>
      <c r="E40" s="39">
        <f>'2'!F17</f>
        <v>100</v>
      </c>
      <c r="F40" s="161">
        <f>'2'!F15</f>
        <v>10</v>
      </c>
      <c r="G40" s="39"/>
      <c r="H40" s="161">
        <f>'2'!F53</f>
        <v>1.44</v>
      </c>
      <c r="I40" s="161">
        <f>E40*H40</f>
        <v>144</v>
      </c>
      <c r="J40" s="162">
        <f>H40*3.75</f>
        <v>5.4</v>
      </c>
      <c r="K40" s="39"/>
      <c r="L40" s="1"/>
      <c r="M40" s="143"/>
      <c r="N40" s="143"/>
      <c r="O40" s="143"/>
      <c r="P40" s="146"/>
      <c r="Q40" s="147"/>
    </row>
    <row r="41" spans="1:17" customHeight="1" ht="21">
      <c r="A41" s="48" t="s">
        <v>35</v>
      </c>
      <c r="B41" s="3"/>
      <c r="C41" s="3"/>
      <c r="D41" s="3"/>
      <c r="E41" s="3">
        <f>SUM(E36:E40)</f>
        <v>400</v>
      </c>
      <c r="F41" s="3"/>
      <c r="G41" s="3"/>
      <c r="H41" s="3"/>
      <c r="I41" s="163">
        <f>SUM(I36:I40)</f>
        <v>576</v>
      </c>
      <c r="J41" s="3"/>
      <c r="K41" s="1"/>
      <c r="L41" s="1"/>
      <c r="M41" s="122" t="s">
        <v>54</v>
      </c>
      <c r="N41" s="123"/>
      <c r="O41" s="49">
        <f>+J31</f>
        <v>1440</v>
      </c>
      <c r="P41" s="50" t="s">
        <v>55</v>
      </c>
      <c r="Q41" s="1"/>
    </row>
    <row r="42" spans="1:17" customHeight="1" ht="21">
      <c r="A42" s="48" t="s">
        <v>56</v>
      </c>
      <c r="B42" s="3"/>
      <c r="C42" s="3"/>
      <c r="D42" s="3"/>
      <c r="E42" s="3"/>
      <c r="F42" s="3"/>
      <c r="G42" s="3"/>
      <c r="H42" s="3"/>
      <c r="I42" s="3"/>
      <c r="J42" s="3"/>
      <c r="K42" s="1"/>
      <c r="L42" s="1"/>
      <c r="M42" s="122" t="s">
        <v>57</v>
      </c>
      <c r="N42" s="123"/>
      <c r="O42" s="49">
        <f>+J32</f>
        <v>1087.4682</v>
      </c>
      <c r="P42" s="50" t="s">
        <v>58</v>
      </c>
      <c r="Q42" s="1"/>
    </row>
    <row r="43" spans="1:17" customHeight="1" ht="18">
      <c r="A43" s="48" t="s">
        <v>59</v>
      </c>
      <c r="B43" s="3"/>
      <c r="C43" s="3"/>
      <c r="D43" s="3"/>
      <c r="E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</row>
    <row r="44" spans="1:17" customHeight="1" ht="18">
      <c r="A44" s="48" t="s">
        <v>60</v>
      </c>
      <c r="B44" s="3"/>
      <c r="C44" s="3"/>
      <c r="D44" s="3"/>
      <c r="E44" s="3"/>
      <c r="F44" s="3"/>
      <c r="G44" s="3"/>
      <c r="H44" s="3"/>
      <c r="I44" s="3"/>
      <c r="J44" s="3"/>
      <c r="K44" s="1"/>
      <c r="L44" s="1"/>
      <c r="M44" s="148" t="s">
        <v>61</v>
      </c>
      <c r="N44" s="148"/>
      <c r="O44" s="149">
        <f>+O41+O42+J14</f>
        <v>6527.4682</v>
      </c>
      <c r="P44" s="151" t="s">
        <v>62</v>
      </c>
      <c r="Q44" s="152"/>
    </row>
    <row r="45" spans="1:17" customHeight="1" ht="18">
      <c r="A45" s="48" t="s">
        <v>63</v>
      </c>
      <c r="B45" s="3"/>
      <c r="C45" s="3"/>
      <c r="D45" s="3"/>
      <c r="E45" s="3"/>
      <c r="F45" s="3"/>
      <c r="G45" s="3"/>
      <c r="H45" s="3"/>
      <c r="I45" s="3"/>
      <c r="J45" s="3"/>
      <c r="K45" s="1"/>
      <c r="L45" s="1"/>
      <c r="M45" s="148"/>
      <c r="N45" s="148"/>
      <c r="O45" s="150"/>
      <c r="P45" s="151"/>
      <c r="Q45" s="152"/>
    </row>
    <row r="46" spans="1:17" customHeight="1" ht="18">
      <c r="A46" s="48" t="s">
        <v>64</v>
      </c>
      <c r="B46" s="3"/>
      <c r="C46" s="3"/>
      <c r="D46" s="3"/>
      <c r="E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</row>
    <row r="47" spans="1:17" customHeight="1" ht="18">
      <c r="A47" s="48" t="s">
        <v>65</v>
      </c>
      <c r="B47" s="3"/>
      <c r="C47" s="3"/>
      <c r="D47" s="3"/>
      <c r="E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</row>
    <row r="48" spans="1:17" customHeight="1" ht="18">
      <c r="A48" s="48" t="s">
        <v>66</v>
      </c>
      <c r="B48" s="3"/>
      <c r="C48" s="3"/>
      <c r="D48" s="3"/>
      <c r="E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</row>
    <row r="49" spans="1:17">
      <c r="A49" s="3"/>
      <c r="B49" s="3"/>
      <c r="C49" s="3"/>
      <c r="D49" s="3"/>
      <c r="E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</row>
    <row r="50" spans="1:1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customHeight="1" ht="18">
      <c r="A51" s="1"/>
      <c r="B51" s="1"/>
      <c r="C51" s="1"/>
      <c r="D51" s="1"/>
      <c r="E51" s="1"/>
      <c r="F51" s="1"/>
      <c r="G51" s="1"/>
      <c r="H51" s="2"/>
      <c r="I51" s="2"/>
      <c r="J51" s="2"/>
      <c r="K51" s="3"/>
      <c r="L51" s="1"/>
      <c r="M51" s="1"/>
      <c r="N51" s="1"/>
      <c r="O51" s="1"/>
      <c r="P51" s="1"/>
      <c r="Q51" s="1"/>
    </row>
    <row r="52" spans="1:17" customHeight="1" ht="18">
      <c r="A52" s="1"/>
      <c r="B52" s="1"/>
      <c r="C52" s="1"/>
      <c r="D52" s="1"/>
      <c r="E52" s="1"/>
      <c r="F52" s="1"/>
      <c r="G52" s="1"/>
      <c r="H52" s="2"/>
      <c r="I52" s="2"/>
      <c r="J52" s="2"/>
      <c r="K52" s="3"/>
      <c r="L52" s="1"/>
      <c r="M52" s="1"/>
      <c r="N52" s="1"/>
      <c r="O52" s="1"/>
      <c r="P52" s="1"/>
      <c r="Q52" s="1"/>
    </row>
    <row r="53" spans="1:1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>
      <c r="A54" s="1"/>
      <c r="B54" s="1"/>
      <c r="C54" s="1"/>
      <c r="D54" s="1"/>
      <c r="E54" s="1"/>
      <c r="F54" s="1"/>
      <c r="G54" s="1"/>
      <c r="H54" s="5"/>
      <c r="I54" s="5"/>
      <c r="J54" s="5"/>
      <c r="K54" s="1"/>
      <c r="L54" s="1"/>
      <c r="M54" s="1"/>
      <c r="N54" s="1"/>
      <c r="O54" s="1"/>
      <c r="P54" s="1"/>
      <c r="Q54" s="1"/>
    </row>
    <row r="55" spans="1:1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customHeight="1" ht="21">
      <c r="A56" s="153" t="s">
        <v>67</v>
      </c>
      <c r="B56" s="153"/>
      <c r="C56" s="153"/>
      <c r="D56" s="153"/>
      <c r="E56" s="153"/>
      <c r="F56" s="153"/>
      <c r="G56" s="153"/>
      <c r="H56" s="153"/>
      <c r="I56" s="153"/>
      <c r="J56" s="153"/>
      <c r="K56" s="153"/>
      <c r="L56" s="1"/>
      <c r="M56" s="1"/>
      <c r="N56" s="1"/>
      <c r="O56" s="1"/>
      <c r="P56" s="1"/>
      <c r="Q56" s="1"/>
    </row>
    <row r="57" spans="1:1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>
      <c r="A60" s="51" t="s">
        <v>68</v>
      </c>
      <c r="B60" s="3"/>
      <c r="C60" s="3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51" t="s">
        <v>69</v>
      </c>
      <c r="B61" s="3"/>
      <c r="C61" s="3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3" t="s">
        <v>70</v>
      </c>
      <c r="B62" s="1"/>
      <c r="C62" s="3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>
      <c r="A63" s="51" t="s">
        <v>71</v>
      </c>
      <c r="B63" s="3"/>
      <c r="C63" s="3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>
      <c r="A64" s="51" t="s">
        <v>72</v>
      </c>
      <c r="B64" s="3"/>
      <c r="C64" s="3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3" t="s">
        <v>73</v>
      </c>
      <c r="B65" s="1"/>
      <c r="C65" s="3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>
      <c r="A66" s="51" t="s">
        <v>74</v>
      </c>
      <c r="B66" s="3"/>
      <c r="C66" s="3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>
      <c r="A67" s="51" t="s">
        <v>75</v>
      </c>
      <c r="B67" s="3"/>
      <c r="C67" s="3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>
      <c r="A68" s="51" t="s">
        <v>76</v>
      </c>
      <c r="B68" s="3"/>
      <c r="C68" s="3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>
      <c r="A69" s="51" t="s">
        <v>77</v>
      </c>
      <c r="B69" s="3"/>
      <c r="C69" s="3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>
      <c r="A70" s="51" t="s">
        <v>78</v>
      </c>
      <c r="B70" s="3"/>
      <c r="C70" s="3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>
      <c r="A71" s="51" t="s">
        <v>79</v>
      </c>
      <c r="B71" s="3"/>
      <c r="C71" s="3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>
      <c r="A72" s="51" t="s">
        <v>80</v>
      </c>
      <c r="B72" s="3"/>
      <c r="C72" s="3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>
      <c r="A73" s="51" t="s">
        <v>81</v>
      </c>
      <c r="B73" s="3"/>
      <c r="C73" s="3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>
      <c r="A77" s="51" t="s">
        <v>82</v>
      </c>
      <c r="B77" s="3"/>
      <c r="C77" s="3"/>
      <c r="D77" s="3"/>
      <c r="E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</row>
    <row r="78" spans="1:17">
      <c r="A78" s="52" t="s">
        <v>83</v>
      </c>
      <c r="B78" s="3"/>
      <c r="C78" s="3"/>
      <c r="D78" s="3"/>
      <c r="E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</row>
    <row r="79" spans="1:17">
      <c r="A79" s="51" t="s">
        <v>84</v>
      </c>
      <c r="B79" s="3"/>
      <c r="C79" s="3"/>
      <c r="D79" s="3"/>
      <c r="E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</row>
    <row r="80" spans="1:17">
      <c r="A80" s="53" t="s">
        <v>85</v>
      </c>
      <c r="B80" s="1"/>
      <c r="C80" s="3"/>
      <c r="D80" s="3"/>
      <c r="E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</row>
    <row r="81" spans="1:17">
      <c r="A81" s="51" t="s">
        <v>86</v>
      </c>
      <c r="B81" s="3"/>
      <c r="C81" s="3"/>
      <c r="D81" s="3"/>
      <c r="E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</row>
    <row r="82" spans="1:17">
      <c r="A82" s="24" t="s">
        <v>87</v>
      </c>
      <c r="B82" s="1"/>
      <c r="C82" s="3"/>
      <c r="D82" s="3"/>
      <c r="E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</row>
    <row r="83" spans="1:17">
      <c r="A83" s="51" t="s">
        <v>88</v>
      </c>
      <c r="B83" s="3"/>
      <c r="C83" s="3"/>
      <c r="D83" s="3"/>
      <c r="E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</row>
    <row r="84" spans="1:17">
      <c r="A84" s="51" t="s">
        <v>89</v>
      </c>
      <c r="B84" s="3"/>
      <c r="C84" s="3"/>
      <c r="D84" s="3"/>
      <c r="E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</row>
    <row r="85" spans="1:17">
      <c r="A85" s="51" t="s">
        <v>90</v>
      </c>
      <c r="B85" s="3"/>
      <c r="C85" s="3"/>
      <c r="D85" s="3"/>
      <c r="E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</row>
    <row r="86" spans="1:17">
      <c r="A86" s="51" t="s">
        <v>91</v>
      </c>
      <c r="B86" s="3"/>
      <c r="C86" s="3"/>
      <c r="D86" s="3"/>
      <c r="E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</row>
    <row r="87" spans="1:17">
      <c r="A87" s="51" t="s">
        <v>92</v>
      </c>
      <c r="B87" s="3"/>
      <c r="C87" s="3"/>
      <c r="D87" s="3"/>
      <c r="E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</row>
    <row r="88" spans="1: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>
      <c r="A91" s="51" t="s">
        <v>93</v>
      </c>
      <c r="B91" s="3"/>
      <c r="C91" s="3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>
      <c r="A92" s="51" t="s">
        <v>94</v>
      </c>
      <c r="B92" s="3"/>
      <c r="C92" s="3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>
      <c r="A93" s="54" t="s">
        <v>95</v>
      </c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>
      <c r="A94" s="54" t="s">
        <v>96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>
      <c r="A95" s="54" t="s">
        <v>97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>
      <c r="A100" s="1"/>
      <c r="B100" s="54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customHeight="1" ht="15.6">
      <c r="A101" s="1"/>
      <c r="B101" s="55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customHeight="1" ht="15.6">
      <c r="A102" s="1"/>
      <c r="B102" s="55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>
      <c r="A104" s="1"/>
      <c r="B104" s="1"/>
      <c r="C104" s="47"/>
      <c r="D104" s="1"/>
      <c r="E104" s="1"/>
      <c r="F104" s="1"/>
      <c r="G104" s="1"/>
      <c r="H104" s="47"/>
      <c r="I104" s="47"/>
      <c r="J104" s="47"/>
      <c r="K104" s="1"/>
      <c r="L104" s="1"/>
      <c r="M104" s="1"/>
      <c r="N104" s="1"/>
      <c r="O104" s="1"/>
      <c r="P104" s="1"/>
      <c r="Q104" s="1"/>
    </row>
    <row r="105" spans="1:17">
      <c r="A105" s="1"/>
      <c r="B105" s="1"/>
      <c r="C105" s="47"/>
      <c r="D105" s="1"/>
      <c r="E105" s="1"/>
      <c r="F105" s="1"/>
      <c r="G105" s="1"/>
      <c r="H105" s="47"/>
      <c r="I105" s="47"/>
      <c r="J105" s="47"/>
      <c r="K105" s="1"/>
      <c r="L105" s="1"/>
      <c r="M105" s="1"/>
      <c r="N105" s="1"/>
      <c r="O105" s="1"/>
      <c r="P105" s="1"/>
      <c r="Q105" s="1"/>
    </row>
    <row r="106" spans="1:1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>
      <c r="A107" s="1"/>
      <c r="B107" s="1"/>
      <c r="C107" s="34"/>
      <c r="D107" s="1"/>
      <c r="E107" s="1"/>
      <c r="F107" s="1"/>
      <c r="G107" s="1"/>
      <c r="H107" s="34"/>
      <c r="I107" s="34"/>
      <c r="J107" s="34"/>
      <c r="K107" s="1"/>
      <c r="L107" s="1"/>
      <c r="M107" s="1"/>
      <c r="N107" s="1"/>
      <c r="O107" s="1"/>
      <c r="P107" s="1"/>
      <c r="Q107" s="1"/>
    </row>
    <row r="108" spans="1:1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customHeight="1" ht="15.6">
      <c r="A109" s="1"/>
      <c r="B109" s="56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</sheetData>
  <mergeCells>
    <mergeCell ref="M42:N42"/>
    <mergeCell ref="M44:N45"/>
    <mergeCell ref="O44:O45"/>
    <mergeCell ref="P44:Q45"/>
    <mergeCell ref="A56:K56"/>
    <mergeCell ref="M41:N41"/>
    <mergeCell ref="M33:Q34"/>
    <mergeCell ref="A35:K35"/>
    <mergeCell ref="M35:M36"/>
    <mergeCell ref="N35:N36"/>
    <mergeCell ref="O35:O36"/>
    <mergeCell ref="P35:P36"/>
    <mergeCell ref="Q35:Q36"/>
    <mergeCell ref="B36:D36"/>
    <mergeCell ref="F36:G36"/>
    <mergeCell ref="J36:K36"/>
    <mergeCell ref="B37:D37"/>
    <mergeCell ref="F37:G37"/>
    <mergeCell ref="J37:K37"/>
    <mergeCell ref="M39:O40"/>
    <mergeCell ref="P39:Q40"/>
    <mergeCell ref="A29:E29"/>
    <mergeCell ref="F3:I3"/>
    <mergeCell ref="F4:I4"/>
    <mergeCell ref="D7:F7"/>
    <mergeCell ref="I8:K8"/>
    <mergeCell ref="E9:F9"/>
    <mergeCell ref="I9:K9"/>
    <mergeCell ref="I11:K11"/>
    <mergeCell ref="A13:E13"/>
    <mergeCell ref="A14:C14"/>
    <mergeCell ref="A15:C15"/>
    <mergeCell ref="A19:E19"/>
    <mergeCell ref="B38:D38"/>
    <mergeCell ref="F38:G38"/>
    <mergeCell ref="J38:K38"/>
    <mergeCell ref="B39:D39"/>
    <mergeCell ref="F39:G39"/>
    <mergeCell ref="J39:K39"/>
    <mergeCell ref="B40:D40"/>
    <mergeCell ref="F40:G40"/>
    <mergeCell ref="J40:K40"/>
  </mergeCells>
  <dataValidations count="2">
    <dataValidation type="list" allowBlank="1" showDropDown="0" showInputMessage="1" showErrorMessage="1" sqref="E11">
      <formula1>$W$4:$W$8</formula1>
    </dataValidation>
    <dataValidation type="custom" allowBlank="0" showDropDown="0" showInputMessage="1" showErrorMessage="1" errorTitle="COMPROBAR CANTIDAD DE CAJAS" error="Se debe ingresar la cantidad de cajas" sqref="I11">
      <formula1>I8&gt;0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U54"/>
  <sheetViews>
    <sheetView tabSelected="0" workbookViewId="0" showGridLines="true" showRowColHeaders="1" topLeftCell="A37">
      <selection activeCell="D54" sqref="D54"/>
    </sheetView>
  </sheetViews>
  <sheetFormatPr defaultRowHeight="14.4" outlineLevelRow="0" outlineLevelCol="0"/>
  <cols>
    <col min="1" max="1" width="5.6640625" customWidth="true" style="0"/>
    <col min="2" max="2" width="16.5546875" customWidth="true" style="0"/>
    <col min="3" max="3" width="29.5546875" customWidth="true" style="0"/>
    <col min="7" max="7" width="18.6640625" customWidth="true" style="0"/>
  </cols>
  <sheetData>
    <row r="1" spans="1:21" customHeight="1" ht="15">
      <c r="A1" s="1"/>
      <c r="B1" s="154" t="s">
        <v>98</v>
      </c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6"/>
      <c r="P1" s="1"/>
      <c r="Q1" s="1"/>
      <c r="R1" s="1"/>
      <c r="S1" s="1"/>
      <c r="U1"/>
    </row>
    <row r="2" spans="1:21">
      <c r="A2" s="1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1"/>
      <c r="Q2" s="1"/>
      <c r="R2" s="1"/>
      <c r="S2" s="1"/>
      <c r="U2"/>
    </row>
    <row r="3" spans="1:21">
      <c r="A3" s="1"/>
      <c r="B3" s="47"/>
      <c r="C3" s="47"/>
      <c r="D3" s="47"/>
      <c r="E3" s="47"/>
      <c r="F3" s="47"/>
      <c r="G3" s="57" t="s">
        <v>128</v>
      </c>
      <c r="H3" s="47"/>
      <c r="I3" s="47"/>
      <c r="J3" s="47"/>
      <c r="K3" s="47"/>
      <c r="L3" s="47"/>
      <c r="M3" s="47"/>
      <c r="N3" s="47"/>
      <c r="O3" s="47"/>
      <c r="P3" s="1"/>
      <c r="Q3" s="1"/>
      <c r="R3" s="1"/>
      <c r="S3" s="1"/>
      <c r="U3"/>
    </row>
    <row r="4" spans="1:21">
      <c r="A4" s="1"/>
      <c r="B4" s="58" t="s">
        <v>99</v>
      </c>
      <c r="C4" s="59">
        <v>1</v>
      </c>
      <c r="D4" s="59">
        <v>2</v>
      </c>
      <c r="E4" s="59">
        <v>3</v>
      </c>
      <c r="F4" s="59">
        <v>4</v>
      </c>
      <c r="G4" s="57">
        <f>COUNT(C4:C4)</f>
        <v>1</v>
      </c>
      <c r="H4" s="47"/>
      <c r="I4" s="47"/>
      <c r="J4" s="47"/>
      <c r="K4" s="47"/>
      <c r="L4" s="47"/>
      <c r="M4" s="47"/>
      <c r="N4" s="47"/>
      <c r="O4" s="47"/>
      <c r="P4" s="1"/>
      <c r="Q4" s="1"/>
      <c r="R4" s="1"/>
      <c r="S4" s="1"/>
      <c r="U4"/>
    </row>
    <row r="5" spans="1:21">
      <c r="A5" s="1"/>
      <c r="B5" s="58" t="s">
        <v>5</v>
      </c>
      <c r="C5" s="60">
        <v>10</v>
      </c>
      <c r="D5" s="60">
        <v>10</v>
      </c>
      <c r="E5" s="60">
        <v>10</v>
      </c>
      <c r="F5" s="60">
        <v>10</v>
      </c>
      <c r="G5" s="57">
        <f>SUM(C5:C5)</f>
        <v>10</v>
      </c>
      <c r="H5" s="34"/>
      <c r="I5" s="34"/>
      <c r="J5" s="34"/>
      <c r="K5" s="34"/>
      <c r="L5" s="34"/>
      <c r="M5" s="34"/>
      <c r="N5" s="34"/>
      <c r="O5" s="34"/>
      <c r="P5" s="1"/>
      <c r="Q5" s="1"/>
      <c r="R5" s="1"/>
      <c r="S5" s="1"/>
      <c r="U5"/>
    </row>
    <row r="6" spans="1:21">
      <c r="A6" s="1"/>
      <c r="B6" s="58" t="s">
        <v>100</v>
      </c>
      <c r="C6" s="61">
        <v>100</v>
      </c>
      <c r="D6" s="61">
        <v>100</v>
      </c>
      <c r="E6" s="61">
        <v>100</v>
      </c>
      <c r="F6" s="61">
        <v>100</v>
      </c>
      <c r="G6" s="57">
        <f>SUM(C6:C6)</f>
        <v>100</v>
      </c>
      <c r="H6" s="34"/>
      <c r="I6" s="34"/>
      <c r="J6" s="34"/>
      <c r="K6" s="34"/>
      <c r="L6" s="34"/>
      <c r="M6" s="34"/>
      <c r="N6" s="34"/>
      <c r="O6" s="34"/>
      <c r="P6" s="1"/>
      <c r="Q6" s="1"/>
      <c r="R6" s="1"/>
      <c r="S6" s="1"/>
      <c r="U6"/>
    </row>
    <row r="7" spans="1:21">
      <c r="A7" s="1"/>
      <c r="B7" s="62" t="s">
        <v>13</v>
      </c>
      <c r="C7" s="63"/>
      <c r="D7" s="63"/>
      <c r="E7" s="63"/>
      <c r="F7" s="63"/>
      <c r="G7" s="34"/>
      <c r="H7" s="34"/>
      <c r="I7" s="34"/>
      <c r="J7" s="34"/>
      <c r="K7" s="34"/>
      <c r="L7" s="34"/>
      <c r="M7" s="34"/>
      <c r="N7" s="34"/>
      <c r="O7" s="34"/>
      <c r="P7" s="1"/>
      <c r="Q7" s="1"/>
      <c r="R7" s="1"/>
      <c r="S7" s="1"/>
      <c r="U7"/>
    </row>
    <row r="8" spans="1:21">
      <c r="A8" s="1"/>
      <c r="B8" s="58" t="s">
        <v>101</v>
      </c>
      <c r="C8" s="64">
        <v>1.2</v>
      </c>
      <c r="D8" s="64">
        <v>1.2</v>
      </c>
      <c r="E8" s="64">
        <v>1.2</v>
      </c>
      <c r="F8" s="64">
        <v>1.2</v>
      </c>
      <c r="G8" s="57">
        <f>SUM(C8:F8)</f>
        <v>4.8</v>
      </c>
      <c r="H8" s="34"/>
      <c r="I8" s="34"/>
      <c r="J8" s="34"/>
      <c r="K8" s="34"/>
      <c r="L8" s="34"/>
      <c r="M8" s="34"/>
      <c r="N8" s="34"/>
      <c r="O8" s="34"/>
      <c r="P8" s="1"/>
      <c r="Q8" s="1"/>
      <c r="R8" s="1"/>
      <c r="S8" s="1"/>
      <c r="U8"/>
    </row>
    <row r="9" spans="1:21">
      <c r="A9" s="1"/>
      <c r="B9" s="65"/>
      <c r="C9" s="34"/>
      <c r="D9" s="34"/>
      <c r="E9" s="34"/>
      <c r="F9" s="34"/>
      <c r="G9" s="66"/>
      <c r="H9" s="34"/>
      <c r="I9" s="34"/>
      <c r="J9" s="34"/>
      <c r="K9" s="34"/>
      <c r="L9" s="34"/>
      <c r="M9" s="34"/>
      <c r="N9" s="34"/>
      <c r="O9" s="34"/>
      <c r="P9" s="1"/>
      <c r="Q9" s="1"/>
      <c r="R9" s="1"/>
      <c r="S9" s="1"/>
      <c r="U9"/>
    </row>
    <row r="10" spans="1:21">
      <c r="A10" s="1"/>
      <c r="B10" s="1"/>
      <c r="C10" s="67">
        <v>1</v>
      </c>
      <c r="D10" s="67">
        <v>2</v>
      </c>
      <c r="E10" s="67">
        <v>3</v>
      </c>
      <c r="F10" s="67">
        <v>4</v>
      </c>
      <c r="G10" s="34"/>
      <c r="H10" s="34"/>
      <c r="I10" s="34"/>
      <c r="J10" s="34"/>
      <c r="K10" s="34"/>
      <c r="L10" s="34"/>
      <c r="M10" s="34"/>
      <c r="N10" s="34"/>
      <c r="O10" s="34"/>
      <c r="P10" s="1"/>
      <c r="Q10" s="1"/>
      <c r="R10" s="1"/>
      <c r="S10" s="1"/>
      <c r="U10"/>
    </row>
    <row r="11" spans="1:21">
      <c r="A11" s="1"/>
      <c r="B11" s="68" t="s">
        <v>102</v>
      </c>
      <c r="C11" s="68" t="s">
        <v>103</v>
      </c>
      <c r="D11" s="68" t="s">
        <v>129</v>
      </c>
      <c r="E11" s="68" t="s">
        <v>130</v>
      </c>
      <c r="F11" s="68" t="s">
        <v>131</v>
      </c>
      <c r="G11" s="68" t="s">
        <v>35</v>
      </c>
      <c r="H11" s="34"/>
      <c r="I11" s="34"/>
      <c r="J11" s="34"/>
      <c r="K11" s="34"/>
      <c r="L11" s="34"/>
      <c r="M11" s="34"/>
      <c r="N11" s="34"/>
      <c r="O11" s="34"/>
      <c r="P11" s="1"/>
      <c r="Q11" s="1"/>
      <c r="R11" s="1"/>
      <c r="S11" s="1"/>
      <c r="U11"/>
    </row>
    <row r="12" spans="1:21">
      <c r="A12" s="1"/>
      <c r="B12" s="43" t="s">
        <v>104</v>
      </c>
      <c r="C12" s="42"/>
      <c r="D12" s="42"/>
      <c r="E12" s="42"/>
      <c r="F12" s="42"/>
      <c r="G12" s="69">
        <f>SUM(C12:C12)</f>
        <v>0</v>
      </c>
      <c r="H12" s="34"/>
      <c r="I12" s="34"/>
      <c r="J12" s="34"/>
      <c r="K12" s="34"/>
      <c r="L12" s="34"/>
      <c r="M12" s="34"/>
      <c r="N12" s="34"/>
      <c r="O12" s="34"/>
      <c r="P12" s="1"/>
      <c r="Q12" s="1"/>
      <c r="R12" s="1"/>
      <c r="S12" s="1"/>
      <c r="U12"/>
    </row>
    <row r="13" spans="1:21">
      <c r="A13" s="1"/>
      <c r="B13" s="43" t="s">
        <v>100</v>
      </c>
      <c r="C13" s="70"/>
      <c r="D13" s="70"/>
      <c r="E13" s="70"/>
      <c r="F13" s="70"/>
      <c r="G13" s="71">
        <f>SUM(C13:C13)</f>
        <v>0</v>
      </c>
      <c r="H13" s="34"/>
      <c r="I13" s="34"/>
      <c r="J13" s="34"/>
      <c r="K13" s="34"/>
      <c r="L13" s="34"/>
      <c r="M13" s="34"/>
      <c r="N13" s="34"/>
      <c r="O13" s="34"/>
      <c r="P13" s="1"/>
      <c r="Q13" s="1"/>
      <c r="R13" s="1"/>
      <c r="S13" s="1"/>
      <c r="U13"/>
    </row>
    <row r="14" spans="1:21">
      <c r="A14" s="1"/>
      <c r="B14" s="43" t="s">
        <v>105</v>
      </c>
      <c r="C14" s="72"/>
      <c r="D14" s="72"/>
      <c r="E14" s="72"/>
      <c r="F14" s="72"/>
      <c r="G14" s="73">
        <f>SUM(C14:C14)</f>
        <v>0</v>
      </c>
      <c r="H14" s="1"/>
      <c r="I14" s="34"/>
      <c r="J14" s="34"/>
      <c r="K14" s="1"/>
      <c r="L14" s="1"/>
      <c r="M14" s="1"/>
      <c r="N14" s="1"/>
      <c r="O14" s="1"/>
      <c r="P14" s="1"/>
      <c r="Q14" s="1"/>
      <c r="R14" s="1"/>
      <c r="S14" s="1"/>
      <c r="U14"/>
    </row>
    <row r="15" spans="1:21">
      <c r="A15" s="1"/>
      <c r="B15" s="74" t="s">
        <v>106</v>
      </c>
      <c r="C15" s="75">
        <v>10</v>
      </c>
      <c r="D15" s="75">
        <v>10</v>
      </c>
      <c r="E15" s="75">
        <v>10</v>
      </c>
      <c r="F15" s="75">
        <v>10</v>
      </c>
      <c r="G15" s="1"/>
      <c r="H15" s="76"/>
      <c r="I15" s="34"/>
      <c r="J15" s="34"/>
      <c r="K15" s="76"/>
      <c r="L15" s="76"/>
      <c r="M15" s="76"/>
      <c r="N15" s="76"/>
      <c r="O15" s="34"/>
      <c r="P15" s="76"/>
      <c r="Q15" s="76"/>
      <c r="R15" s="76"/>
      <c r="S15" s="76"/>
      <c r="U15"/>
    </row>
    <row r="16" spans="1:21">
      <c r="A16" s="1"/>
      <c r="B16" s="77" t="s">
        <v>107</v>
      </c>
      <c r="C16" s="78">
        <v>0</v>
      </c>
      <c r="D16" s="78">
        <v>0</v>
      </c>
      <c r="E16" s="78">
        <v>0</v>
      </c>
      <c r="F16" s="78">
        <v>0</v>
      </c>
      <c r="G16" s="1"/>
      <c r="H16" s="76"/>
      <c r="I16" s="34"/>
      <c r="J16" s="34" t="str">
        <f>'1'!E11</f>
        <v>NUEVO</v>
      </c>
      <c r="K16" s="76"/>
      <c r="L16" s="76"/>
      <c r="M16" s="76"/>
      <c r="N16" s="76"/>
      <c r="O16" s="79" t="s">
        <v>28</v>
      </c>
      <c r="P16" s="79" t="s">
        <v>28</v>
      </c>
      <c r="Q16" s="80">
        <v>0.6</v>
      </c>
      <c r="R16" s="80">
        <v>0.4</v>
      </c>
      <c r="S16" s="76"/>
      <c r="U16"/>
    </row>
    <row r="17" spans="1:21">
      <c r="A17" s="1"/>
      <c r="B17" s="81" t="s">
        <v>48</v>
      </c>
      <c r="C17" s="42">
        <v>100</v>
      </c>
      <c r="D17" s="42">
        <v>100</v>
      </c>
      <c r="E17" s="42">
        <v>100</v>
      </c>
      <c r="F17" s="42">
        <v>100</v>
      </c>
      <c r="G17" s="69">
        <f>SUM(C17:F17)</f>
        <v>400</v>
      </c>
      <c r="H17" s="1"/>
      <c r="I17" s="34"/>
      <c r="J17" s="1"/>
      <c r="K17" s="1"/>
      <c r="L17" s="1"/>
      <c r="M17" s="1"/>
      <c r="N17" s="42">
        <f>'1'!R10</f>
        <v>0</v>
      </c>
      <c r="O17" s="82">
        <f>'1'!S10</f>
        <v>0</v>
      </c>
      <c r="P17" s="83">
        <f>'1'!T10</f>
        <v>0</v>
      </c>
      <c r="Q17" s="76">
        <f>$Q$16*O17</f>
        <v>0</v>
      </c>
      <c r="R17" s="1"/>
      <c r="S17" s="1"/>
      <c r="U17"/>
    </row>
    <row r="18" spans="1:21">
      <c r="A18" s="1"/>
      <c r="B18" s="84" t="s">
        <v>108</v>
      </c>
      <c r="C18" s="85">
        <f>C15*C17</f>
        <v>1000</v>
      </c>
      <c r="D18" s="85">
        <f>D15*D17</f>
        <v>1000</v>
      </c>
      <c r="E18" s="85">
        <f>E15*E17</f>
        <v>1000</v>
      </c>
      <c r="F18" s="85">
        <f>F15*F17</f>
        <v>1000</v>
      </c>
      <c r="G18" s="85">
        <f>SUM(C18:F18)</f>
        <v>4000</v>
      </c>
      <c r="H18" s="1"/>
      <c r="I18" s="34"/>
      <c r="J18" s="34"/>
      <c r="K18" s="34"/>
      <c r="L18" s="34"/>
      <c r="M18" s="1"/>
      <c r="N18" s="42">
        <f>'1'!R11</f>
        <v>0</v>
      </c>
      <c r="O18" s="82">
        <f>'1'!S11</f>
        <v>0</v>
      </c>
      <c r="P18" s="83">
        <f>'1'!T11</f>
        <v>0</v>
      </c>
      <c r="Q18" s="76">
        <f>$Q$16*O18</f>
        <v>0</v>
      </c>
      <c r="R18" s="1"/>
      <c r="S18" s="1"/>
      <c r="U18"/>
    </row>
    <row r="19" spans="1:21">
      <c r="A19" s="1"/>
      <c r="B19" s="86" t="s">
        <v>108</v>
      </c>
      <c r="C19" s="87">
        <f>C16*C17</f>
        <v>0</v>
      </c>
      <c r="D19" s="87">
        <f>D16*D17</f>
        <v>0</v>
      </c>
      <c r="E19" s="87">
        <f>E16*E17</f>
        <v>0</v>
      </c>
      <c r="F19" s="87">
        <f>F16*F17</f>
        <v>0</v>
      </c>
      <c r="G19" s="87">
        <f>SUM(C19:F19)</f>
        <v>0</v>
      </c>
      <c r="H19" s="1"/>
      <c r="I19" s="34"/>
      <c r="J19" s="34"/>
      <c r="K19" s="34"/>
      <c r="L19" s="34"/>
      <c r="M19" s="1"/>
      <c r="N19" s="42">
        <f>'1'!R12</f>
        <v>0</v>
      </c>
      <c r="O19" s="82">
        <f>'1'!S12</f>
        <v>0</v>
      </c>
      <c r="P19" s="83">
        <f>'1'!T12</f>
        <v>0</v>
      </c>
      <c r="Q19" s="76">
        <f>$Q$16*O19</f>
        <v>0</v>
      </c>
      <c r="R19" s="1"/>
      <c r="S19" s="1"/>
      <c r="U19"/>
    </row>
    <row r="20" spans="1:21">
      <c r="A20" s="1"/>
      <c r="B20" s="43" t="s">
        <v>109</v>
      </c>
      <c r="C20" s="88">
        <f>C18/G18</f>
        <v>0.25</v>
      </c>
      <c r="D20" s="88">
        <f>D18/G18</f>
        <v>0.25</v>
      </c>
      <c r="E20" s="88">
        <f>E18/G18</f>
        <v>0.25</v>
      </c>
      <c r="F20" s="88">
        <f>F18/G18</f>
        <v>0.25</v>
      </c>
      <c r="G20" s="42">
        <f>SUM(C20:F20)</f>
        <v>1</v>
      </c>
      <c r="H20" s="89"/>
      <c r="I20" s="34"/>
      <c r="J20" s="34"/>
      <c r="K20" s="34"/>
      <c r="L20" s="34"/>
      <c r="M20" s="1"/>
      <c r="N20" s="42">
        <f>'1'!R13</f>
        <v>0</v>
      </c>
      <c r="O20" s="82">
        <f>'1'!S13</f>
        <v>0</v>
      </c>
      <c r="P20" s="83">
        <f>'1'!T13</f>
        <v>0</v>
      </c>
      <c r="Q20" s="76">
        <f>$Q$16*O20</f>
        <v>0</v>
      </c>
      <c r="R20" s="1"/>
      <c r="S20" s="1"/>
      <c r="U20"/>
    </row>
    <row r="21" spans="1:21">
      <c r="A21" s="1"/>
      <c r="B21" s="81" t="s">
        <v>110</v>
      </c>
      <c r="C21" s="90">
        <f>C20*G21</f>
        <v>216</v>
      </c>
      <c r="D21" s="90">
        <f>D20*G21</f>
        <v>216</v>
      </c>
      <c r="E21" s="90">
        <f>E20*G21</f>
        <v>216</v>
      </c>
      <c r="F21" s="90">
        <f>F20*G21</f>
        <v>216</v>
      </c>
      <c r="G21" s="91">
        <f>300.00*0.6*(G8)</f>
        <v>864</v>
      </c>
      <c r="H21" s="80"/>
      <c r="I21" s="157"/>
      <c r="J21" s="4"/>
      <c r="K21" s="1"/>
      <c r="L21" s="1"/>
      <c r="M21" s="1"/>
      <c r="N21" s="42">
        <f>'1'!R14</f>
        <v>0</v>
      </c>
      <c r="O21" s="82">
        <f>'1'!S14</f>
        <v>0</v>
      </c>
      <c r="P21" s="83">
        <f>'1'!T14</f>
        <v>0</v>
      </c>
      <c r="Q21" s="76">
        <f>$Q$16*O21</f>
        <v>0</v>
      </c>
      <c r="R21" s="1"/>
      <c r="S21" s="1"/>
      <c r="U21"/>
    </row>
    <row r="22" spans="1:21">
      <c r="A22" s="1"/>
      <c r="B22" s="84" t="s">
        <v>111</v>
      </c>
      <c r="C22" s="85">
        <f>C18+C21</f>
        <v>1216</v>
      </c>
      <c r="D22" s="85">
        <f>D18+D21</f>
        <v>1216</v>
      </c>
      <c r="E22" s="85">
        <f>E18+E21</f>
        <v>1216</v>
      </c>
      <c r="F22" s="85">
        <f>F18+F21</f>
        <v>1216</v>
      </c>
      <c r="G22" s="85">
        <f>SUM(C22:F22)</f>
        <v>4864</v>
      </c>
      <c r="H22" s="1"/>
      <c r="I22" s="157"/>
      <c r="J22" s="4"/>
      <c r="K22" s="1"/>
      <c r="L22" s="92" t="s">
        <v>127</v>
      </c>
      <c r="M22" s="92"/>
      <c r="N22" s="79">
        <f>250*60%</f>
        <v>150</v>
      </c>
      <c r="O22" s="79">
        <f>250*40%</f>
        <v>100</v>
      </c>
      <c r="P22" s="83"/>
      <c r="Q22" s="76"/>
      <c r="R22" s="1"/>
      <c r="S22" s="1"/>
      <c r="U22"/>
    </row>
    <row r="23" spans="1:21">
      <c r="A23" s="1"/>
      <c r="B23" s="86" t="s">
        <v>112</v>
      </c>
      <c r="C23" s="87">
        <f>C19+C21</f>
        <v>216</v>
      </c>
      <c r="D23" s="87">
        <f>D19+D21</f>
        <v>216</v>
      </c>
      <c r="E23" s="87">
        <f>E19+E21</f>
        <v>216</v>
      </c>
      <c r="F23" s="87">
        <f>F19+F21</f>
        <v>216</v>
      </c>
      <c r="G23" s="87">
        <f>SUM(C23:F23)</f>
        <v>864</v>
      </c>
      <c r="H23" s="1"/>
      <c r="I23" s="34"/>
      <c r="J23" s="4"/>
      <c r="K23" s="1"/>
      <c r="L23" s="89"/>
      <c r="M23" s="1"/>
      <c r="N23" s="34"/>
      <c r="O23" s="34"/>
      <c r="P23" s="1"/>
      <c r="Q23" s="1"/>
      <c r="R23" s="1"/>
      <c r="S23" s="1"/>
      <c r="U23"/>
    </row>
    <row r="24" spans="1:21">
      <c r="A24" s="1"/>
      <c r="B24" s="81" t="s">
        <v>113</v>
      </c>
      <c r="C24" s="90">
        <f>G24*C20</f>
        <v>12.5</v>
      </c>
      <c r="D24" s="90">
        <f>G24*D20</f>
        <v>12.5</v>
      </c>
      <c r="E24" s="90">
        <f>G24*E20</f>
        <v>12.5</v>
      </c>
      <c r="F24" s="90">
        <f>G24*F20</f>
        <v>12.5</v>
      </c>
      <c r="G24" s="91">
        <f>IF(G18&gt;=5000,100,50)</f>
        <v>50</v>
      </c>
      <c r="H24" s="1"/>
      <c r="I24" s="34"/>
      <c r="J24" s="4"/>
      <c r="K24" s="1"/>
      <c r="L24" s="1"/>
      <c r="M24" s="1"/>
      <c r="N24" s="1"/>
      <c r="O24" s="1"/>
      <c r="P24" s="1"/>
      <c r="Q24" s="1"/>
      <c r="R24" s="1"/>
      <c r="S24" s="1"/>
      <c r="U24"/>
    </row>
    <row r="25" spans="1:21">
      <c r="A25" s="1"/>
      <c r="B25" s="84" t="s">
        <v>24</v>
      </c>
      <c r="C25" s="85">
        <f>C22+C24</f>
        <v>1228.5</v>
      </c>
      <c r="D25" s="85">
        <f>D22+D24</f>
        <v>1228.5</v>
      </c>
      <c r="E25" s="85">
        <f>E22+E24</f>
        <v>1228.5</v>
      </c>
      <c r="F25" s="85">
        <f>F22+F24</f>
        <v>1228.5</v>
      </c>
      <c r="G25" s="85">
        <f>SUM(C25:F25)</f>
        <v>4914</v>
      </c>
      <c r="H25" s="1"/>
      <c r="I25" s="34"/>
      <c r="J25" s="4"/>
      <c r="K25" s="1"/>
      <c r="L25" s="1"/>
      <c r="M25" s="1"/>
      <c r="N25" s="1"/>
      <c r="O25" s="1"/>
      <c r="P25" s="1"/>
      <c r="Q25" s="1"/>
      <c r="R25" s="1"/>
      <c r="S25" s="1"/>
      <c r="U25"/>
    </row>
    <row r="26" spans="1:21">
      <c r="A26" s="1"/>
      <c r="B26" s="86" t="s">
        <v>114</v>
      </c>
      <c r="C26" s="87">
        <f>C23+C24</f>
        <v>228.5</v>
      </c>
      <c r="D26" s="87">
        <f>D23+D24</f>
        <v>228.5</v>
      </c>
      <c r="E26" s="87">
        <f>E23+E24</f>
        <v>228.5</v>
      </c>
      <c r="F26" s="87">
        <f>F23+F24</f>
        <v>228.5</v>
      </c>
      <c r="G26" s="87">
        <f>SUM(C26:F26)</f>
        <v>914</v>
      </c>
      <c r="H26" s="34"/>
      <c r="I26" s="34"/>
      <c r="J26" s="4"/>
      <c r="K26" s="34"/>
      <c r="L26" s="34"/>
      <c r="M26" s="34"/>
      <c r="N26" s="34"/>
      <c r="O26" s="34"/>
      <c r="P26" s="1"/>
      <c r="Q26" s="1"/>
      <c r="R26" s="1"/>
      <c r="S26" s="1"/>
      <c r="U26"/>
    </row>
    <row r="27" spans="1:21">
      <c r="A27" s="1"/>
      <c r="B27" s="1"/>
      <c r="C27" s="34"/>
      <c r="D27" s="34"/>
      <c r="E27" s="34"/>
      <c r="F27" s="34"/>
      <c r="G27" s="34"/>
      <c r="H27" s="34"/>
      <c r="I27" s="34"/>
      <c r="J27" s="4"/>
      <c r="K27" s="34"/>
      <c r="L27" s="34"/>
      <c r="M27" s="34"/>
      <c r="N27" s="34"/>
      <c r="O27" s="34"/>
      <c r="P27" s="1"/>
      <c r="Q27" s="1"/>
      <c r="R27" s="1"/>
      <c r="S27" s="1"/>
      <c r="U27"/>
    </row>
    <row r="28" spans="1:21">
      <c r="A28" s="1"/>
      <c r="B28" s="158" t="s">
        <v>115</v>
      </c>
      <c r="C28" s="158"/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58"/>
      <c r="P28" s="1"/>
      <c r="Q28" s="1"/>
      <c r="R28" s="1"/>
      <c r="S28" s="1"/>
      <c r="U28"/>
    </row>
    <row r="29" spans="1:21">
      <c r="A29" s="1"/>
      <c r="B29" s="1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1"/>
      <c r="Q29" s="1"/>
      <c r="R29" s="1"/>
      <c r="S29" s="1"/>
      <c r="U29"/>
    </row>
    <row r="30" spans="1:21">
      <c r="A30" s="1"/>
      <c r="B30" s="1"/>
      <c r="C30" s="93">
        <f>0</f>
        <v>0</v>
      </c>
      <c r="D30" s="93">
        <f>0</f>
        <v>0</v>
      </c>
      <c r="E30" s="93">
        <f>0</f>
        <v>0</v>
      </c>
      <c r="F30" s="93">
        <f>0</f>
        <v>0</v>
      </c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1"/>
      <c r="R30" s="1"/>
      <c r="S30" s="1"/>
      <c r="U30"/>
    </row>
    <row r="31" spans="1:21">
      <c r="A31" s="1"/>
      <c r="B31" s="94" t="s">
        <v>31</v>
      </c>
      <c r="C31" s="95">
        <f>C17*C30</f>
        <v>0</v>
      </c>
      <c r="D31" s="95">
        <f>D17*D30</f>
        <v>0</v>
      </c>
      <c r="E31" s="95">
        <f>E17*E30</f>
        <v>0</v>
      </c>
      <c r="F31" s="95">
        <f>F17*F30</f>
        <v>0</v>
      </c>
      <c r="G31" s="95">
        <f>SUM(C31:F31)</f>
        <v>0</v>
      </c>
      <c r="H31" s="34"/>
      <c r="I31" s="34"/>
      <c r="J31" s="34"/>
      <c r="K31" s="34"/>
      <c r="L31" s="34"/>
      <c r="M31" s="34"/>
      <c r="N31" s="34"/>
      <c r="O31" s="34"/>
      <c r="P31" s="34"/>
      <c r="Q31" s="1"/>
      <c r="R31" s="1"/>
      <c r="S31" s="1"/>
      <c r="U31"/>
    </row>
    <row r="32" spans="1:21">
      <c r="A32" s="1"/>
      <c r="B32" s="1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1"/>
      <c r="Q32" s="1"/>
      <c r="R32" s="1"/>
      <c r="S32" s="1"/>
      <c r="U32"/>
    </row>
    <row r="33" spans="1:21">
      <c r="A33" s="1"/>
      <c r="B33" s="1"/>
      <c r="C33" s="96">
        <f>0</f>
        <v>0</v>
      </c>
      <c r="D33" s="96">
        <f>0</f>
        <v>0</v>
      </c>
      <c r="E33" s="96">
        <f>0</f>
        <v>0</v>
      </c>
      <c r="F33" s="96">
        <f>0</f>
        <v>0</v>
      </c>
      <c r="G33" s="97" t="s">
        <v>35</v>
      </c>
      <c r="H33" s="1"/>
      <c r="I33" s="1"/>
      <c r="J33" s="1"/>
      <c r="K33" s="159"/>
      <c r="L33" s="159"/>
      <c r="M33" s="1"/>
      <c r="N33" s="1"/>
      <c r="O33" s="1"/>
      <c r="P33" s="1"/>
      <c r="Q33" s="1"/>
      <c r="R33" s="1"/>
      <c r="S33" s="1"/>
      <c r="U33"/>
    </row>
    <row r="34" spans="1:21">
      <c r="A34" s="1"/>
      <c r="B34" s="97" t="s">
        <v>116</v>
      </c>
      <c r="C34" s="90">
        <f>MAX(C25:C26)*C33</f>
        <v>0</v>
      </c>
      <c r="D34" s="90">
        <f>MAX(D25:D26)*D33</f>
        <v>0</v>
      </c>
      <c r="E34" s="90">
        <f>MAX(E25:E26)*E33</f>
        <v>0</v>
      </c>
      <c r="F34" s="90">
        <f>MAX(F25:F26)*F33</f>
        <v>0</v>
      </c>
      <c r="G34" s="98">
        <f>SUM(C34:F34)</f>
        <v>0</v>
      </c>
      <c r="H34" s="1"/>
      <c r="I34" s="1"/>
      <c r="J34" s="1"/>
      <c r="K34" s="159"/>
      <c r="L34" s="159"/>
      <c r="M34" s="1"/>
      <c r="N34" s="1"/>
      <c r="O34" s="1"/>
      <c r="P34" s="1"/>
      <c r="Q34" s="1"/>
      <c r="R34" s="1"/>
      <c r="S34" s="1"/>
      <c r="U34"/>
    </row>
    <row r="35" spans="1:21">
      <c r="A35" s="99"/>
      <c r="B35" s="100" t="s">
        <v>117</v>
      </c>
      <c r="C35" s="101">
        <f>(MAX(C25:C26)+C33+C34)*0.16</f>
        <v>196.56</v>
      </c>
      <c r="D35" s="101">
        <f>(MAX(D25:D26)+D33+D34)*0.16</f>
        <v>196.56</v>
      </c>
      <c r="E35" s="101">
        <f>(MAX(E25:E26)+E33+E34)*0.16</f>
        <v>196.56</v>
      </c>
      <c r="F35" s="101">
        <f>(MAX(F25:F26)+F33+F34)*0.16</f>
        <v>196.56</v>
      </c>
      <c r="G35" s="98">
        <f>SUM(C35:F35)</f>
        <v>786.24</v>
      </c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U35"/>
    </row>
    <row r="36" spans="1:21">
      <c r="A36" s="99"/>
      <c r="B36" s="100" t="s">
        <v>118</v>
      </c>
      <c r="C36" s="101">
        <f>(MAX(C25:C26)+C33+C34)*0.02</f>
        <v>24.57</v>
      </c>
      <c r="D36" s="101">
        <f>(MAX(D25:D26)+D33+D34)*0.02</f>
        <v>24.57</v>
      </c>
      <c r="E36" s="101">
        <f>(MAX(E25:E26)+E33+E34)*0.02</f>
        <v>24.57</v>
      </c>
      <c r="F36" s="101">
        <f>(MAX(F25:F26)+F33+F34)*0.02</f>
        <v>24.57</v>
      </c>
      <c r="G36" s="98">
        <f>SUM(C36:F36)</f>
        <v>98.28</v>
      </c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U36"/>
    </row>
    <row r="37" spans="1:21">
      <c r="A37" s="99"/>
      <c r="B37" s="100" t="s">
        <v>119</v>
      </c>
      <c r="C37" s="101">
        <f>(MAX(C25:C26)+C33+C34+C35+C36)*0.035</f>
        <v>50.73705</v>
      </c>
      <c r="D37" s="101">
        <f>(MAX(D25:D26)+D33+D34+D35+D36)*0.035</f>
        <v>50.73705</v>
      </c>
      <c r="E37" s="101">
        <f>(MAX(E25:E26)+E33+E34+E35+E36)*0.035</f>
        <v>50.73705</v>
      </c>
      <c r="F37" s="101">
        <f>(MAX(F25:F26)+F33+F34+F35+F36)*0.035</f>
        <v>50.73705</v>
      </c>
      <c r="G37" s="98">
        <f>SUM(C37:F37)</f>
        <v>202.9482</v>
      </c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U37"/>
    </row>
    <row r="38" spans="1:21">
      <c r="A38" s="1"/>
      <c r="B38" s="102" t="s">
        <v>35</v>
      </c>
      <c r="C38" s="103">
        <f>C34+C35+C36+C37</f>
        <v>271.86705</v>
      </c>
      <c r="D38" s="103">
        <f>D34+D35+D36+D37</f>
        <v>271.86705</v>
      </c>
      <c r="E38" s="103">
        <f>E34+E35+E36+E37</f>
        <v>271.86705</v>
      </c>
      <c r="F38" s="103">
        <f>F34+F35+F36+F37</f>
        <v>271.86705</v>
      </c>
      <c r="G38" s="85">
        <f>SUM(C38:F38)</f>
        <v>1087.4682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U38"/>
    </row>
    <row r="39" spans="1:21">
      <c r="A39" s="1"/>
      <c r="B39" s="1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1"/>
      <c r="N39" s="76"/>
      <c r="O39" s="1"/>
      <c r="P39" s="1"/>
      <c r="Q39" s="1"/>
      <c r="R39" s="1"/>
      <c r="S39" s="1"/>
      <c r="U39"/>
    </row>
    <row r="40" spans="1:21">
      <c r="A40" s="1"/>
      <c r="B40" s="1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1"/>
      <c r="Q40" s="1"/>
      <c r="R40" s="104" t="s">
        <v>126</v>
      </c>
      <c r="S40" s="104">
        <v>3.7</v>
      </c>
      <c r="U40"/>
    </row>
    <row r="41" spans="1:21">
      <c r="A41" s="1"/>
      <c r="B41" s="1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1"/>
      <c r="Q41" s="1"/>
      <c r="R41" s="1"/>
      <c r="S41" s="1"/>
      <c r="U41"/>
    </row>
    <row r="42" spans="1:21">
      <c r="B42" s="160" t="s">
        <v>120</v>
      </c>
      <c r="C42" s="160"/>
      <c r="D42" s="160"/>
      <c r="E42" s="160"/>
      <c r="F42" s="160"/>
      <c r="G42" s="160"/>
      <c r="H42" s="160"/>
      <c r="I42" s="160"/>
      <c r="J42" s="160"/>
      <c r="K42" s="160"/>
      <c r="L42" s="160"/>
      <c r="M42" s="160"/>
      <c r="N42" s="160"/>
      <c r="O42" s="160"/>
      <c r="P42" s="160"/>
      <c r="Q42" s="160"/>
      <c r="R42" s="160"/>
      <c r="S42" s="160"/>
      <c r="T42" s="160"/>
      <c r="U42" s="160"/>
    </row>
    <row r="43" spans="1:21">
      <c r="B43" s="1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</row>
    <row r="44" spans="1:21">
      <c r="B44" s="1"/>
      <c r="C44" s="88">
        <f>(C20)</f>
        <v>0.25</v>
      </c>
      <c r="D44" s="88">
        <f>(D20)</f>
        <v>0.25</v>
      </c>
      <c r="E44" s="88">
        <f>(E20)</f>
        <v>0.25</v>
      </c>
      <c r="F44" s="88">
        <f>(F20)</f>
        <v>0.25</v>
      </c>
      <c r="G44" s="88">
        <f>+G20</f>
        <v>1</v>
      </c>
      <c r="H44" s="1"/>
      <c r="I44" s="1"/>
      <c r="J44" s="1"/>
      <c r="K44" s="1"/>
      <c r="L44" s="1"/>
      <c r="M44" s="1"/>
      <c r="N44" s="1"/>
      <c r="O44" s="1"/>
      <c r="U44"/>
    </row>
    <row r="45" spans="1:21">
      <c r="B45" s="81" t="s">
        <v>121</v>
      </c>
      <c r="C45" s="103">
        <f>(G45)*(C44)</f>
        <v>144</v>
      </c>
      <c r="D45" s="103">
        <f>(G45)*(D44)</f>
        <v>144</v>
      </c>
      <c r="E45" s="103">
        <f>(G45)*(E44)</f>
        <v>144</v>
      </c>
      <c r="F45" s="103">
        <f>(G45)*(F44)</f>
        <v>144</v>
      </c>
      <c r="G45" s="103">
        <f>300.00*0.4*(G8)</f>
        <v>576</v>
      </c>
      <c r="H45" s="80"/>
      <c r="I45" s="1"/>
      <c r="J45" s="1"/>
      <c r="K45" s="1"/>
      <c r="L45" s="1"/>
      <c r="M45" s="1"/>
      <c r="N45" s="1"/>
      <c r="O45" s="1"/>
      <c r="U45"/>
    </row>
    <row r="46" spans="1:21">
      <c r="B46" s="1"/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"/>
      <c r="R46" s="1"/>
      <c r="S46" s="1"/>
      <c r="T46" s="1"/>
      <c r="U46" s="1"/>
    </row>
    <row r="47" spans="1:21">
      <c r="B47" s="1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</row>
    <row r="48" spans="1:21">
      <c r="B48" s="106" t="s">
        <v>122</v>
      </c>
      <c r="C48" s="106"/>
      <c r="D48" s="106"/>
      <c r="E48" s="106"/>
      <c r="F48" s="106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</row>
    <row r="49" spans="1:21">
      <c r="B49" s="1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</row>
    <row r="50" spans="1:21">
      <c r="B50" s="107" t="s">
        <v>121</v>
      </c>
      <c r="C50" s="42" t="str">
        <f>(C11)</f>
        <v>Producto 1</v>
      </c>
      <c r="D50" s="42" t="str">
        <f>(D11)</f>
        <v>Producto 2</v>
      </c>
      <c r="E50" s="42" t="str">
        <f>(E11)</f>
        <v>Producto 3</v>
      </c>
      <c r="F50" s="42" t="str">
        <f>(F11)</f>
        <v>Producto 4</v>
      </c>
      <c r="G50" s="42" t="str">
        <f>G11</f>
        <v>TOTAL</v>
      </c>
      <c r="H50" s="34"/>
      <c r="I50" s="1"/>
      <c r="J50" s="1"/>
      <c r="K50" s="1"/>
      <c r="L50" s="1"/>
      <c r="M50" s="1"/>
      <c r="N50" s="1"/>
      <c r="O50" s="1"/>
      <c r="P50" s="1"/>
      <c r="U50"/>
    </row>
    <row r="51" spans="1:21">
      <c r="B51" s="81" t="s">
        <v>123</v>
      </c>
      <c r="C51" s="103">
        <f>(G45)*(C44)</f>
        <v>144</v>
      </c>
      <c r="D51" s="103">
        <f>(G45)*(D44)</f>
        <v>144</v>
      </c>
      <c r="E51" s="103">
        <f>(G45)*(E44)</f>
        <v>144</v>
      </c>
      <c r="F51" s="103">
        <f>(G45)*(F44)</f>
        <v>144</v>
      </c>
      <c r="G51" s="103">
        <f>G18+G31+G38+G45</f>
        <v>5663.4682</v>
      </c>
      <c r="H51" s="1"/>
      <c r="I51" s="1"/>
      <c r="J51" s="1"/>
      <c r="K51" s="1"/>
      <c r="L51" s="1"/>
      <c r="M51" s="1"/>
      <c r="N51" s="1"/>
      <c r="O51" s="1"/>
      <c r="U51"/>
    </row>
    <row r="52" spans="1:21">
      <c r="B52" s="43" t="s">
        <v>48</v>
      </c>
      <c r="C52" s="42">
        <f>(C17)</f>
        <v>100</v>
      </c>
      <c r="D52" s="42">
        <f>(D17)</f>
        <v>100</v>
      </c>
      <c r="E52" s="42">
        <f>(E17)</f>
        <v>100</v>
      </c>
      <c r="F52" s="42">
        <f>(F17)</f>
        <v>100</v>
      </c>
      <c r="G52" s="42">
        <f>(G17)</f>
        <v>400</v>
      </c>
      <c r="H52" s="34"/>
      <c r="I52" s="1"/>
      <c r="J52" s="1"/>
      <c r="K52" s="1"/>
      <c r="L52" s="1"/>
      <c r="M52" s="1"/>
      <c r="N52" s="1"/>
      <c r="O52" s="1"/>
      <c r="P52" s="1"/>
      <c r="U52"/>
    </row>
    <row r="53" spans="1:21">
      <c r="B53" s="108" t="s">
        <v>124</v>
      </c>
      <c r="C53" s="103">
        <f>(C51)/(C52)</f>
        <v>1.44</v>
      </c>
      <c r="D53" s="103">
        <f>(D51)/(D52)</f>
        <v>1.44</v>
      </c>
      <c r="E53" s="103">
        <f>(E51)/(E52)</f>
        <v>1.44</v>
      </c>
      <c r="F53" s="103">
        <f>(F51)/(F52)</f>
        <v>1.44</v>
      </c>
      <c r="G53" s="103">
        <f>(G51)/(G52)</f>
        <v>14.1586705</v>
      </c>
      <c r="H53" s="34"/>
      <c r="I53" s="1"/>
      <c r="J53" s="1"/>
      <c r="K53" s="1"/>
      <c r="L53" s="1"/>
      <c r="M53" s="1"/>
      <c r="N53" s="1"/>
      <c r="O53" s="1"/>
      <c r="P53" s="1"/>
      <c r="U53"/>
    </row>
    <row r="54" spans="1:21">
      <c r="B54" s="43" t="s">
        <v>125</v>
      </c>
      <c r="C54" s="109">
        <f>(C53)*3.75</f>
        <v>5.4</v>
      </c>
      <c r="D54">
        <f>(D53)*3.75</f>
        <v>5.4</v>
      </c>
      <c r="E54">
        <f>(E53)*3.75</f>
        <v>5.4</v>
      </c>
      <c r="F54">
        <f>(F53)*3.75</f>
        <v>5.4</v>
      </c>
      <c r="G54" s="109">
        <f>(G53)*3.75</f>
        <v>53.095014375</v>
      </c>
      <c r="H54" s="34"/>
      <c r="I54" s="1"/>
      <c r="J54" s="1"/>
      <c r="K54" s="1"/>
      <c r="L54" s="1"/>
      <c r="M54" s="1"/>
      <c r="N54" s="1"/>
      <c r="O54" s="1"/>
      <c r="P54" s="1"/>
      <c r="U54"/>
    </row>
  </sheetData>
  <mergeCells>
    <mergeCell ref="B1:O1"/>
    <mergeCell ref="I21:I22"/>
    <mergeCell ref="B28:O28"/>
    <mergeCell ref="K33:L34"/>
    <mergeCell ref="B42:U4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u202412824 (Torres Cuya, Francis Cristofer)</dc:creator>
  <cp:lastModifiedBy>Lenovo</cp:lastModifiedBy>
  <dcterms:created xsi:type="dcterms:W3CDTF">2025-08-27T22:00:37+00:00</dcterms:created>
  <dcterms:modified xsi:type="dcterms:W3CDTF">2025-08-28T18:02:10+00:00</dcterms:modified>
  <dc:title/>
  <dc:description/>
  <dc:subject/>
  <cp:keywords/>
  <cp:category/>
</cp:coreProperties>
</file>