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1" sheetId="1" r:id="rId4"/>
    <sheet name="2" sheetId="2" r:id="rId5"/>
  </sheets>
  <definedNames>
    <definedName name="_xlnm.Print_Area" localSheetId="0">'1'!$A$1:$L$109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<sst xmlns="http://schemas.openxmlformats.org/spreadsheetml/2006/main" uniqueCount="122">
  <si>
    <t>GRUPO PROBUSINESS S.A.C.</t>
  </si>
  <si>
    <t xml:space="preserve">         RUC: 20603287721</t>
  </si>
  <si>
    <t>COTIZACION N002</t>
  </si>
  <si>
    <t>NOMBRE:</t>
  </si>
  <si>
    <t>ALEXIS GIANPIER</t>
  </si>
  <si>
    <t>SERVICIO:</t>
  </si>
  <si>
    <t>CARGA CONSOLIDADA</t>
  </si>
  <si>
    <t>N° CAJAS:</t>
  </si>
  <si>
    <t>APELLIDO:</t>
  </si>
  <si>
    <t>HUAMAN</t>
  </si>
  <si>
    <t>FECHA:</t>
  </si>
  <si>
    <t>PESO:</t>
  </si>
  <si>
    <t>1.02 Tn</t>
  </si>
  <si>
    <t>DNI/RUC:</t>
  </si>
  <si>
    <t>ORIGEN:</t>
  </si>
  <si>
    <t>CHINA</t>
  </si>
  <si>
    <t>QTY PROVEEDORES</t>
  </si>
  <si>
    <t>TELEFONO:</t>
  </si>
  <si>
    <t>CLIENTE:</t>
  </si>
  <si>
    <t>Nuevo</t>
  </si>
  <si>
    <t>CBM</t>
  </si>
  <si>
    <t>2.20 m3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</si>
  <si>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</si>
  <si>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</si>
  <si>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</si>
  <si>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</si>
  <si>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</si>
  <si>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</si>
  <si>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</si>
  <si>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</si>
  <si>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</si>
  <si>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</si>
  <si>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</si>
  <si>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</si>
  <si>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</si>
  <si>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</si>
  <si>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</si>
  <si>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</si>
  <si>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</si>
  <si>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</si>
  <si>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</si>
  <si>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</si>
  <si>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</si>
  <si>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</si>
  <si>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</si>
  <si>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</si>
  <si>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</si>
  <si>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</si>
  <si>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</si>
  <si>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</si>
  <si>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CERA DE SOYA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</si>
  <si>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</si>
  <si>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</si>
  <si>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</si>
  <si>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</si>
  <si>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</si>
  <si>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</si>
  <si>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   RUC: 20603287721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</si>
  <si>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</si>
  <si>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</si>
  <si>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</si>
  <si>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</si>
  <si>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</si>
  <si>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</si>
  <si>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</si>
  <si>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</si>
  <si>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</si>
  <si>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</si>
  <si>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</si>
  <si>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</si>
  <si>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</si>
  <si>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</si>
  <si>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</si>
  <si>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</si>
  <si>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</si>
  <si>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</si>
  <si>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</si>
  <si>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</si>
  <si>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</si>
  <si>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</si>
  <si>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</si>
  <si>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</si>
  <si>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</si>
  <si>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</si>
  <si>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</si>
  <si>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</si>
  <si>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</si>
  <si>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Calculo de Tributos</t>
  </si>
  <si>
    <t>Nombres</t>
  </si>
  <si>
    <t>Total</t>
  </si>
  <si>
    <t>Peso</t>
  </si>
  <si>
    <t>Valor CBM</t>
  </si>
  <si>
    <t>Valor Unitario</t>
  </si>
  <si>
    <t>Valoracion</t>
  </si>
  <si>
    <t>CBM Limite Inferior</t>
  </si>
  <si>
    <t>CBM Limite Superior</t>
  </si>
  <si>
    <t>Tarifa</t>
  </si>
  <si>
    <t>Tipo de Tarifa</t>
  </si>
  <si>
    <t>Cantidad</t>
  </si>
  <si>
    <t>Estandar</t>
  </si>
  <si>
    <t>Valor FOB</t>
  </si>
  <si>
    <t>Valor FOB Valoracion</t>
  </si>
  <si>
    <t>No Estandar</t>
  </si>
  <si>
    <t>Distribucion %</t>
  </si>
  <si>
    <t>Flete</t>
  </si>
  <si>
    <t>Valor CFR</t>
  </si>
  <si>
    <t>CFR Valorizado</t>
  </si>
  <si>
    <t>Seguro</t>
  </si>
  <si>
    <t>Cobro</t>
  </si>
  <si>
    <t>Valor CIF</t>
  </si>
  <si>
    <t>CIF Valorizado</t>
  </si>
  <si>
    <t>Flete(60%)</t>
  </si>
  <si>
    <t>Destino(40%)</t>
  </si>
  <si>
    <t>Tributos Aplicables</t>
  </si>
  <si>
    <t>ANTIDUMPING</t>
  </si>
  <si>
    <t>AD VALOREM</t>
  </si>
  <si>
    <t>PERCEPCION</t>
  </si>
  <si>
    <t>Costos Destinos</t>
  </si>
  <si>
    <t>ITEM</t>
  </si>
  <si>
    <t>COSTO TOTAL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</si>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</sst>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1">
    <numFmt numFmtId="164" formatCode="_-[$$-409]* #,##0.00_ ;_-[$$-409]* \-#,##0.00\ ;_-[$$-409]* &quot;-&quot;??_ ;_-@_ "/>
    <numFmt numFmtId="165" formatCode="[$$-409]#,##0"/>
    <numFmt numFmtId="166" formatCode="_-[$$-540A]* #,##0.00_ ;_-[$$-540A]* \-#,##0.00\ ;_-[$$-540A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#,##0.000\ &quot;m3&quot;"/>
    <numFmt numFmtId="170" formatCode="0.0\ &quot;cm&quot;"/>
    <numFmt numFmtId="171" formatCode="0.0\ &quot;kg&quot;"/>
    <numFmt numFmtId="172" formatCode="&quot;$&quot;#,##0.00_-"/>
    <numFmt numFmtId="173" formatCode="0.00&quot; tn&quot;"/>
    <numFmt numFmtId="174" formatCode="&quot;S/.&quot; #,##0.00_-"/>
  </numFmts>
  <fonts count="1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 Light"/>
    </font>
    <font>
      <b val="1"/>
      <i val="0"/>
      <strike val="0"/>
      <u val="none"/>
      <sz val="11"/>
      <color rgb="FF000000"/>
      <name val="Calibri Light"/>
    </font>
    <font>
      <b val="0"/>
      <i val="0"/>
      <strike val="0"/>
      <u val="none"/>
      <sz val="11"/>
      <color rgb="FFFFFFFF"/>
      <name val="Calibri Light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single"/>
      <sz val="14"/>
      <color rgb="FF000000"/>
      <name val="Calibri Light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4"/>
      <color rgb="FF000000"/>
      <name val="Calibri Light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none"/>
      <sz val="11"/>
      <color rgb="FFFFFFFF"/>
      <name val="Calibri Light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FFFF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8F9F9"/>
        <bgColor rgb="FF000000"/>
      </patternFill>
    </fill>
    <fill>
      <patternFill patternType="solid">
        <fgColor rgb="1F618D"/>
        <bgColor rgb="FF000000"/>
      </patternFill>
    </fill>
    <fill>
      <patternFill patternType="solid">
        <fgColor rgb="FFFF33"/>
        <bgColor rgb="FF000000"/>
      </patternFill>
    </fill>
    <fill>
      <patternFill patternType="solid">
        <fgColor rgb="FFFFFF"/>
        <bgColor rgb="FFFFFFFF"/>
      </patternFill>
    </fill>
    <fill>
      <patternFill patternType="solid">
        <fgColor rgb="009999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0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164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65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6" fillId="3" borderId="0" applyFont="1" applyNumberFormat="1" applyFill="1" applyBorder="0" applyAlignment="1">
      <alignment horizontal="center" vertical="bottom" textRotation="0" wrapText="false" shrinkToFit="false"/>
    </xf>
    <xf xfId="0" fontId="2" numFmtId="166" fillId="3" borderId="2" applyFont="1" applyNumberFormat="1" applyFill="1" applyBorder="1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center" textRotation="0" wrapText="false" shrinkToFit="false"/>
    </xf>
    <xf xfId="0" fontId="4" numFmtId="0" fillId="4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9" fillId="3" borderId="0" applyFont="0" applyNumberFormat="1" applyFill="1" applyBorder="0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3" applyFont="1" applyNumberFormat="0" applyFill="1" applyBorder="1" applyAlignment="0">
      <alignment horizontal="general" vertical="bottom" textRotation="0" wrapText="false" shrinkToFit="false"/>
    </xf>
    <xf xfId="0" fontId="3" numFmtId="0" fillId="3" borderId="4" applyFont="1" applyNumberFormat="0" applyFill="1" applyBorder="1" applyAlignment="0">
      <alignment horizontal="general" vertical="bottom" textRotation="0" wrapText="false" shrinkToFit="false"/>
    </xf>
    <xf xfId="0" fontId="3" numFmtId="0" fillId="3" borderId="5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0">
      <alignment horizontal="general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167" fillId="3" borderId="0" applyFont="1" applyNumberFormat="1" applyFill="1" applyBorder="0" applyAlignment="0">
      <alignment horizontal="general" vertical="bottom" textRotation="0" wrapText="false" shrinkToFit="false"/>
    </xf>
    <xf xfId="0" fontId="2" numFmtId="0" fillId="3" borderId="7" applyFont="1" applyNumberFormat="0" applyFill="1" applyBorder="1" applyAlignment="1">
      <alignment horizontal="center" vertical="bottom" textRotation="0" wrapText="false" shrinkToFit="false"/>
    </xf>
    <xf xfId="0" fontId="2" numFmtId="166" fillId="3" borderId="7" applyFont="1" applyNumberFormat="1" applyFill="1" applyBorder="1" applyAlignment="1">
      <alignment horizontal="center" vertical="bottom" textRotation="0" wrapText="false" shrinkToFit="false"/>
    </xf>
    <xf xfId="0" fontId="1" numFmtId="168" fillId="3" borderId="0" applyFont="1" applyNumberFormat="1" applyFill="1" applyBorder="0" applyAlignment="1">
      <alignment horizontal="right" vertical="bottom" textRotation="0" wrapText="false" shrinkToFit="false"/>
    </xf>
    <xf xfId="0" fontId="6" numFmtId="168" fillId="3" borderId="0" applyFont="1" applyNumberFormat="1" applyFill="1" applyBorder="0" applyAlignment="1">
      <alignment horizontal="left" vertical="bottom" textRotation="0" wrapText="false" shrinkToFit="false"/>
    </xf>
    <xf xfId="0" fontId="2" numFmtId="168" fillId="3" borderId="0" applyFont="1" applyNumberFormat="1" applyFill="1" applyBorder="0" applyAlignment="0">
      <alignment horizontal="general" vertical="bottom" textRotation="0" wrapText="false" shrinkToFit="false"/>
    </xf>
    <xf xfId="0" fontId="0" numFmtId="168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general" vertical="center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4" numFmtId="0" fillId="3" borderId="8" applyFont="1" applyNumberFormat="0" applyFill="1" applyBorder="1" applyAlignment="0">
      <alignment horizontal="general" vertical="bottom" textRotation="0" wrapText="false" shrinkToFit="false"/>
    </xf>
    <xf xfId="0" fontId="7" numFmtId="0" fillId="3" borderId="8" applyFont="1" applyNumberFormat="0" applyFill="1" applyBorder="1" applyAlignment="1">
      <alignment horizontal="general" vertical="center" textRotation="0" wrapText="false" shrinkToFit="false"/>
    </xf>
    <xf xfId="0" fontId="9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0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9" applyFont="0" applyNumberFormat="0" applyFill="1" applyBorder="1" applyAlignment="1">
      <alignment horizontal="center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bottom" textRotation="0" wrapText="fals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2" numFmtId="169" fillId="7" borderId="0" applyFont="1" applyNumberFormat="1" applyFill="1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general" vertical="center" textRotation="0" wrapText="false" shrinkToFit="false"/>
    </xf>
    <xf xfId="0" fontId="11" numFmtId="0" fillId="4" borderId="0" applyFont="1" applyNumberFormat="0" applyFill="1" applyBorder="0" applyAlignment="1">
      <alignment horizontal="left" vertical="bottom" textRotation="0" wrapText="false" shrinkToFit="false"/>
    </xf>
    <xf xfId="0" fontId="12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168" fillId="4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7" applyFont="1" applyNumberFormat="0" applyFill="1" applyBorder="1" applyAlignment="0">
      <alignment horizontal="general" vertical="bottom" textRotation="0" wrapText="false" shrinkToFit="false"/>
    </xf>
    <xf xfId="0" fontId="2" numFmtId="0" fillId="3" borderId="2" applyFont="1" applyNumberFormat="0" applyFill="1" applyBorder="1" applyAlignment="0">
      <alignment horizontal="general" vertical="bottom" textRotation="0" wrapText="false" shrinkToFit="false"/>
    </xf>
    <xf xfId="0" fontId="2" numFmtId="0" fillId="3" borderId="11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13" numFmtId="0" fillId="6" borderId="0" applyFont="1" applyNumberFormat="0" applyFill="1" applyBorder="0" applyAlignment="1">
      <alignment horizontal="left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2" applyFont="1" applyNumberFormat="0" applyFill="1" applyBorder="1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0" fillId="4" borderId="9" applyFont="1" applyNumberFormat="0" applyFill="1" applyBorder="1" applyAlignment="1">
      <alignment horizontal="center" vertical="bottom" textRotation="0" wrapText="false" shrinkToFit="false"/>
    </xf>
    <xf xfId="0" fontId="16" numFmtId="0" fillId="4" borderId="6" applyFont="1" applyNumberFormat="0" applyFill="1" applyBorder="1" applyAlignment="1">
      <alignment horizontal="center" vertical="bottom" textRotation="0" wrapText="false" shrinkToFit="false"/>
    </xf>
    <xf xfId="0" fontId="16" numFmtId="0" fillId="4" borderId="10" applyFont="1" applyNumberFormat="0" applyFill="1" applyBorder="1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170" fillId="7" borderId="0" applyFont="1" applyNumberFormat="1" applyFill="1" applyBorder="0" applyAlignment="1">
      <alignment horizontal="center" vertical="bottom" textRotation="0" wrapText="false" shrinkToFit="false"/>
    </xf>
    <xf xfId="0" fontId="2" numFmtId="171" fillId="7" borderId="0" applyFont="1" applyNumberFormat="1" applyFill="1" applyBorder="0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14" fillId="3" borderId="0" applyFont="1" applyNumberFormat="1" applyFill="1" applyBorder="0" applyAlignment="1">
      <alignment horizontal="left" vertical="bottom" textRotation="0" wrapText="false" shrinkToFit="false"/>
    </xf>
    <xf xfId="0" fontId="2" numFmtId="14" fillId="3" borderId="8" applyFont="1" applyNumberFormat="1" applyFill="1" applyBorder="1" applyAlignment="1">
      <alignment horizontal="left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2" numFmtId="0" fillId="3" borderId="7" applyFont="1" applyNumberFormat="0" applyFill="1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15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8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172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172" fillId="2" borderId="1" applyFont="1" applyNumberFormat="1" applyFill="0" applyBorder="1" applyAlignment="1">
      <alignment horizontal="center" vertical="bottom" textRotation="0" wrapText="false" shrinkToFit="false"/>
    </xf>
    <xf xfId="0" fontId="7" numFmtId="0" fillId="9" borderId="1" applyFont="1" applyNumberFormat="0" applyFill="1" applyBorder="1" applyAlignment="1">
      <alignment horizontal="center" vertical="bottom" textRotation="0" wrapText="false" shrinkToFit="false"/>
    </xf>
    <xf xfId="0" fontId="0" numFmtId="0" fillId="10" borderId="1" applyFont="0" applyNumberFormat="0" applyFill="1" applyBorder="1" applyAlignment="0">
      <alignment horizontal="general" vertical="bottom" textRotation="0" wrapText="false" shrinkToFit="false"/>
    </xf>
    <xf xfId="0" fontId="7" numFmtId="0" fillId="9" borderId="1" applyFont="1" applyNumberFormat="0" applyFill="1" applyBorder="1" applyAlignment="0">
      <alignment horizontal="general" vertical="bottom" textRotation="0" wrapText="false" shrinkToFit="false"/>
    </xf>
    <xf xfId="0" fontId="0" numFmtId="173" fillId="2" borderId="1" applyFont="0" applyNumberFormat="1" applyFill="0" applyBorder="1" applyAlignment="1">
      <alignment horizontal="right" vertical="bottom" textRotation="0" wrapText="false" shrinkToFit="false"/>
    </xf>
    <xf xfId="0" fontId="1" numFmtId="172" fillId="2" borderId="1" applyFont="1" applyNumberFormat="1" applyFill="0" applyBorder="1" applyAlignment="0">
      <alignment horizontal="general" vertical="bottom" textRotation="0" wrapText="false" shrinkToFit="false"/>
    </xf>
    <xf xfId="0" fontId="0" numFmtId="10" fillId="2" borderId="1" applyFont="0" applyNumberFormat="1" applyFill="0" applyBorder="1" applyAlignment="0">
      <alignment horizontal="general" vertical="bottom" textRotation="0" wrapText="false" shrinkToFit="false"/>
    </xf>
    <xf xfId="0" fontId="17" numFmtId="10" fillId="2" borderId="1" applyFont="1" applyNumberFormat="1" applyFill="0" applyBorder="1" applyAlignment="0">
      <alignment horizontal="general" vertical="bottom" textRotation="0" wrapText="false" shrinkToFit="false"/>
    </xf>
    <xf xfId="0" fontId="0" numFmtId="174" fillId="2" borderId="1" applyFont="0" applyNumberFormat="1" applyFill="0" applyBorder="1" applyAlignment="0">
      <alignment horizontal="general" vertical="bottom" textRotation="0" wrapText="false" shrinkToFit="false"/>
    </xf>
    <xf xfId="0" fontId="7" numFmtId="168" fillId="4" borderId="0" applyFont="1" applyNumberFormat="1" applyFill="1" applyBorder="0" applyAlignment="1">
      <alignment horizontal="center" vertical="bottom" textRotation="0" wrapText="false" shrinkToFit="false"/>
    </xf>
    <xf xfId="0" fontId="7" numFmtId="168" fillId="11" borderId="0" applyFont="1" applyNumberFormat="1" applyFill="1" applyBorder="0" applyAlignment="1">
      <alignment horizontal="center" vertical="bottom" textRotation="0" wrapText="false" shrinkToFit="false"/>
    </xf>
    <xf xfId="0" fontId="18" numFmtId="174" fillId="12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72" fillId="3" borderId="1" applyFont="1" applyNumberFormat="1" applyFill="1" applyBorder="1" applyAlignment="1">
      <alignment horizontal="center" vertical="bottom" textRotation="0" wrapText="false" shrinkToFit="false"/>
    </xf>
    <xf xfId="0" fontId="1" numFmtId="172" fillId="3" borderId="1" applyFont="1" applyNumberFormat="1" applyFill="1" applyBorder="1" applyAlignment="1">
      <alignment horizontal="center" vertical="center" textRotation="0" wrapText="false" shrinkToFit="false"/>
    </xf>
    <xf xfId="0" fontId="2" numFmtId="1" fillId="7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438150</xdr:colOff>
      <xdr:row>93</xdr:row>
      <xdr:rowOff>76200</xdr:rowOff>
    </xdr:from>
    <xdr:ext cx="4152900" cy="3276600"/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zoomScale="70" zoomScaleNormal="70" showGridLines="false" showRowColHeaders="1">
      <selection activeCell="J10" sqref="J10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18.709717" bestFit="true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8.709717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3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3" customHeight="1" ht="18">
      <c r="B2" s="47"/>
      <c r="C2" s="47"/>
      <c r="E2" s="49"/>
      <c r="F2" s="49"/>
      <c r="G2" s="49"/>
      <c r="H2" s="49"/>
      <c r="I2" s="49"/>
      <c r="J2" s="49"/>
      <c r="K2" s="49"/>
      <c r="L2" s="49"/>
    </row>
    <row r="3" spans="1:13" customHeight="1" ht="25.8">
      <c r="B3" s="47"/>
      <c r="C3" s="47"/>
      <c r="E3" s="67" t="s">
        <v>0</v>
      </c>
      <c r="F3" s="67"/>
      <c r="G3" s="67"/>
      <c r="H3" s="67"/>
      <c r="I3" s="67"/>
      <c r="J3" s="67"/>
    </row>
    <row r="4" spans="1:13" customHeight="1" ht="25.8">
      <c r="B4" s="47"/>
      <c r="C4" s="47"/>
      <c r="E4" s="68" t="s">
        <v>1</v>
      </c>
      <c r="F4" s="68"/>
      <c r="G4" s="68"/>
      <c r="H4" s="68"/>
      <c r="I4" s="68"/>
      <c r="J4" s="68"/>
      <c r="K4" s="14"/>
    </row>
    <row r="5" spans="1:13">
      <c r="B5" s="47"/>
      <c r="C5" s="47"/>
      <c r="D5" s="44"/>
    </row>
    <row r="6" spans="1:13">
      <c r="B6" s="47"/>
      <c r="C6" s="47"/>
      <c r="D6" s="28"/>
      <c r="F6" s="28"/>
      <c r="G6" s="28"/>
      <c r="H6" s="28"/>
    </row>
    <row r="7" spans="1:13">
      <c r="A7" s="47"/>
      <c r="B7" s="47"/>
      <c r="C7" s="47"/>
      <c r="E7" s="75" t="s">
        <v>2</v>
      </c>
      <c r="F7" s="75"/>
      <c r="G7" s="75"/>
      <c r="I7" s="47"/>
      <c r="J7" s="47"/>
      <c r="K7" s="47"/>
      <c r="L7" s="47"/>
    </row>
    <row r="8" spans="1:13">
      <c r="B8" s="9" t="s">
        <v>3</v>
      </c>
      <c r="C8" s="18" t="s">
        <v>4</v>
      </c>
      <c r="D8" s="42"/>
      <c r="E8" s="25" t="s">
        <v>5</v>
      </c>
      <c r="F8" s="79" t="s">
        <v>6</v>
      </c>
      <c r="G8" s="80"/>
      <c r="H8" s="41"/>
      <c r="I8" s="1" t="s">
        <v>7</v>
      </c>
      <c r="J8" s="72" t="str">
        <f>+'2'!F7</f>
        <v>0</v>
      </c>
      <c r="K8" s="72"/>
      <c r="L8" s="72"/>
    </row>
    <row r="9" spans="1:13">
      <c r="B9" s="9" t="s">
        <v>8</v>
      </c>
      <c r="C9" s="18" t="s">
        <v>9</v>
      </c>
      <c r="D9" s="42"/>
      <c r="E9" s="26" t="s">
        <v>10</v>
      </c>
      <c r="F9" s="76" t="str">
        <f>+TODAY()</f>
        <v>0</v>
      </c>
      <c r="G9" s="77"/>
      <c r="H9" s="41"/>
      <c r="I9" s="1" t="s">
        <v>11</v>
      </c>
      <c r="J9" s="104" t="s">
        <v>12</v>
      </c>
      <c r="K9" s="74"/>
      <c r="L9" s="74"/>
    </row>
    <row r="10" spans="1:13">
      <c r="B10" s="9" t="s">
        <v>13</v>
      </c>
      <c r="C10" s="18">
        <v>70509759</v>
      </c>
      <c r="D10" s="42"/>
      <c r="E10" s="30" t="s">
        <v>14</v>
      </c>
      <c r="F10" s="49" t="s">
        <v>15</v>
      </c>
      <c r="G10" s="78"/>
      <c r="H10" s="41"/>
      <c r="I10" s="1" t="s">
        <v>16</v>
      </c>
      <c r="J10" s="104">
        <v>1</v>
      </c>
      <c r="K10" s="73"/>
      <c r="L10" s="73"/>
    </row>
    <row r="11" spans="1:13">
      <c r="B11" s="9" t="s">
        <v>17</v>
      </c>
      <c r="C11" s="19">
        <v>51988317273</v>
      </c>
      <c r="D11" s="43"/>
      <c r="E11" s="27" t="s">
        <v>18</v>
      </c>
      <c r="F11" s="60" t="s">
        <v>19</v>
      </c>
      <c r="G11" s="61"/>
      <c r="H11" s="41"/>
      <c r="I11" s="1" t="s">
        <v>20</v>
      </c>
      <c r="J11" s="54" t="s">
        <v>21</v>
      </c>
      <c r="K11" s="54"/>
      <c r="L11" s="54"/>
    </row>
    <row r="12" spans="1:13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3">
      <c r="B13" s="64" t="s">
        <v>22</v>
      </c>
      <c r="C13" s="64"/>
      <c r="D13" s="64"/>
      <c r="E13" s="64"/>
      <c r="F13" s="64"/>
      <c r="G13" s="64"/>
      <c r="H13" s="64"/>
      <c r="I13" s="64"/>
      <c r="J13" s="64"/>
      <c r="K13" s="11" t="s">
        <v>23</v>
      </c>
      <c r="L13" s="11" t="s">
        <v>24</v>
      </c>
    </row>
    <row r="14" spans="1:13">
      <c r="B14" s="45" t="s">
        <v>25</v>
      </c>
      <c r="C14" s="45"/>
      <c r="D14" s="45"/>
      <c r="E14" s="45"/>
      <c r="F14" s="45"/>
      <c r="G14" s="45"/>
      <c r="H14" s="45"/>
      <c r="I14" s="45"/>
      <c r="J14" s="45"/>
      <c r="K14" s="16" t="str">
        <f>'2'!D11</f>
        <v>0</v>
      </c>
      <c r="L14" s="10" t="s">
        <v>26</v>
      </c>
    </row>
    <row r="15" spans="1:13">
      <c r="B15" s="65" t="s">
        <v>27</v>
      </c>
      <c r="C15" s="65"/>
      <c r="D15" s="65"/>
      <c r="E15" s="65"/>
      <c r="F15" s="65"/>
      <c r="G15" s="65"/>
      <c r="H15" s="65"/>
      <c r="I15" s="65"/>
      <c r="J15" s="65"/>
      <c r="K15" s="17" t="str">
        <f>'2'!D14 + '2'!D17</f>
        <v>0</v>
      </c>
      <c r="L15" s="13" t="s">
        <v>26</v>
      </c>
    </row>
    <row r="16" spans="1:13">
      <c r="B16" s="59" t="s">
        <v>28</v>
      </c>
      <c r="C16" s="59"/>
      <c r="D16" s="59"/>
      <c r="E16" s="59"/>
      <c r="F16" s="59"/>
      <c r="G16" s="59"/>
      <c r="H16" s="59"/>
      <c r="I16" s="59"/>
      <c r="J16" s="59"/>
      <c r="K16" s="16" t="str">
        <f>SUM(K14:K15)</f>
        <v>0</v>
      </c>
      <c r="L16" s="10" t="s">
        <v>26</v>
      </c>
    </row>
    <row r="17" spans="1:1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3">
      <c r="B19" s="56" t="s">
        <v>29</v>
      </c>
      <c r="C19" s="56"/>
      <c r="D19" s="56"/>
      <c r="E19" s="56"/>
      <c r="F19" s="56"/>
      <c r="G19" s="20"/>
      <c r="H19" s="20"/>
      <c r="I19" s="20"/>
      <c r="J19" s="11" t="s">
        <v>30</v>
      </c>
      <c r="K19" s="11" t="s">
        <v>23</v>
      </c>
      <c r="L19" s="11" t="s">
        <v>24</v>
      </c>
    </row>
    <row r="20" spans="1:13">
      <c r="B20" s="48" t="s">
        <v>31</v>
      </c>
      <c r="C20" s="48"/>
      <c r="D20" s="48"/>
      <c r="E20" s="48"/>
      <c r="F20" s="48"/>
      <c r="G20" s="48"/>
      <c r="H20" s="48"/>
      <c r="I20" s="48"/>
      <c r="J20" s="22" t="str">
        <f>MAX('2'!C27:C27)</f>
        <v>0</v>
      </c>
      <c r="K20" s="16" t="str">
        <f>'2'!D28</f>
        <v>0</v>
      </c>
      <c r="L20" s="10" t="s">
        <v>26</v>
      </c>
    </row>
    <row r="21" spans="1:13">
      <c r="B21" s="48" t="s">
        <v>32</v>
      </c>
      <c r="C21" s="48"/>
      <c r="D21" s="48"/>
      <c r="E21" s="48"/>
      <c r="F21" s="48"/>
      <c r="G21" s="48"/>
      <c r="H21" s="48"/>
      <c r="I21" s="48"/>
      <c r="J21" s="22">
        <v>0.16</v>
      </c>
      <c r="K21" s="16" t="str">
        <f>'2'!D29</f>
        <v>0</v>
      </c>
      <c r="L21" s="10" t="s">
        <v>26</v>
      </c>
    </row>
    <row r="22" spans="1:13">
      <c r="B22" s="60" t="s">
        <v>33</v>
      </c>
      <c r="C22" s="60"/>
      <c r="D22" s="60"/>
      <c r="E22" s="60"/>
      <c r="F22" s="60"/>
      <c r="G22" s="60"/>
      <c r="H22" s="60"/>
      <c r="I22" s="60"/>
      <c r="J22" s="22">
        <v>0.02</v>
      </c>
      <c r="K22" s="16" t="str">
        <f>'2'!D30</f>
        <v>0</v>
      </c>
      <c r="L22" s="10" t="s">
        <v>26</v>
      </c>
    </row>
    <row r="23" spans="1:13">
      <c r="B23" s="59" t="s">
        <v>34</v>
      </c>
      <c r="C23" s="59"/>
      <c r="D23" s="59"/>
      <c r="E23" s="59"/>
      <c r="F23" s="59"/>
      <c r="G23" s="59"/>
      <c r="H23" s="59"/>
      <c r="I23" s="59"/>
      <c r="J23" s="34"/>
      <c r="K23" s="35" t="str">
        <f>SUM(K20:K22)</f>
        <v>0</v>
      </c>
      <c r="L23" s="34" t="s">
        <v>26</v>
      </c>
    </row>
    <row r="24" spans="1:13">
      <c r="B24" s="48"/>
      <c r="C24" s="48"/>
      <c r="D24" s="48"/>
      <c r="E24" s="48"/>
      <c r="F24" s="48"/>
      <c r="G24" s="48"/>
      <c r="H24" s="48"/>
      <c r="I24" s="48"/>
      <c r="J24" s="2"/>
      <c r="K24" s="12"/>
      <c r="L24" s="10"/>
    </row>
    <row r="25" spans="1:13">
      <c r="B25" s="60" t="s">
        <v>35</v>
      </c>
      <c r="C25" s="60"/>
      <c r="D25" s="60"/>
      <c r="E25" s="60"/>
      <c r="F25" s="60"/>
      <c r="G25" s="60"/>
      <c r="H25" s="60"/>
      <c r="I25" s="60"/>
      <c r="J25" s="23" t="s">
        <v>36</v>
      </c>
      <c r="K25" s="17" t="str">
        <f>'2'!D31</f>
        <v>0</v>
      </c>
      <c r="L25" s="13" t="s">
        <v>26</v>
      </c>
    </row>
    <row r="26" spans="1:13">
      <c r="B26" s="59" t="s">
        <v>37</v>
      </c>
      <c r="C26" s="59"/>
      <c r="D26" s="59"/>
      <c r="E26" s="59"/>
      <c r="F26" s="59"/>
      <c r="G26" s="59"/>
      <c r="H26" s="59"/>
      <c r="I26" s="59"/>
      <c r="K26" s="16" t="str">
        <f>K23+K25</f>
        <v>0</v>
      </c>
      <c r="L26" s="10" t="s">
        <v>26</v>
      </c>
    </row>
    <row r="27" spans="1:13">
      <c r="B27" s="49"/>
      <c r="C27" s="49"/>
      <c r="D27" s="49"/>
      <c r="E27" s="49"/>
      <c r="F27" s="49"/>
      <c r="G27" s="49"/>
      <c r="H27" s="49"/>
      <c r="I27" s="49"/>
    </row>
    <row r="28" spans="1:13" customHeight="1" ht="15.6">
      <c r="B28" s="63" t="s">
        <v>38</v>
      </c>
      <c r="C28" s="63"/>
      <c r="D28" s="63"/>
      <c r="E28" s="63"/>
      <c r="F28" s="63"/>
      <c r="G28" s="63"/>
      <c r="H28" s="63"/>
      <c r="I28" s="63"/>
      <c r="J28" s="63"/>
      <c r="K28" s="31" t="s">
        <v>23</v>
      </c>
      <c r="L28" s="31" t="s">
        <v>24</v>
      </c>
    </row>
    <row r="29" spans="1:13">
      <c r="B29" s="48" t="s">
        <v>39</v>
      </c>
      <c r="C29" s="48"/>
      <c r="D29" s="48"/>
      <c r="E29" s="48"/>
      <c r="F29" s="48"/>
      <c r="G29" s="48"/>
      <c r="H29" s="48"/>
      <c r="I29" s="48"/>
      <c r="J29" s="48"/>
      <c r="K29" s="16" t="str">
        <f>K14</f>
        <v>0</v>
      </c>
      <c r="L29" s="10" t="s">
        <v>26</v>
      </c>
    </row>
    <row r="30" spans="1:13">
      <c r="B30" s="48" t="s">
        <v>40</v>
      </c>
      <c r="C30" s="48"/>
      <c r="D30" s="48"/>
      <c r="E30" s="48"/>
      <c r="F30" s="48"/>
      <c r="G30" s="48"/>
      <c r="H30" s="48"/>
      <c r="I30" s="48"/>
      <c r="J30" s="48"/>
      <c r="K30" s="16" t="str">
        <f>'2'!K18</f>
        <v>0</v>
      </c>
      <c r="L30" s="10" t="s">
        <v>26</v>
      </c>
    </row>
    <row r="31" spans="1:13">
      <c r="B31" s="60" t="s">
        <v>41</v>
      </c>
      <c r="C31" s="60"/>
      <c r="D31" s="60"/>
      <c r="E31" s="60"/>
      <c r="F31" s="60"/>
      <c r="G31" s="60"/>
      <c r="H31" s="60"/>
      <c r="I31" s="60"/>
      <c r="J31" s="60"/>
      <c r="K31" s="17" t="str">
        <f>K26</f>
        <v>0</v>
      </c>
      <c r="L31" s="13" t="s">
        <v>26</v>
      </c>
    </row>
    <row r="32" spans="1:13">
      <c r="B32" s="59" t="s">
        <v>42</v>
      </c>
      <c r="C32" s="59"/>
      <c r="D32" s="59"/>
      <c r="E32" s="59"/>
      <c r="F32" s="59"/>
      <c r="G32" s="59"/>
      <c r="H32" s="59"/>
      <c r="I32" s="59"/>
      <c r="J32" s="59"/>
      <c r="K32" s="16" t="str">
        <f>SUM(K29:K31)</f>
        <v>0</v>
      </c>
      <c r="L32" s="10" t="s">
        <v>26</v>
      </c>
    </row>
    <row r="33" spans="1:13"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</row>
    <row r="34" spans="1:13">
      <c r="B34" s="69" t="s">
        <v>43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3">
      <c r="B35" s="21" t="s">
        <v>44</v>
      </c>
      <c r="C35" s="51" t="s">
        <v>45</v>
      </c>
      <c r="D35" s="52"/>
      <c r="E35" s="53"/>
      <c r="F35" s="5" t="s">
        <v>46</v>
      </c>
      <c r="G35" s="51" t="s">
        <v>47</v>
      </c>
      <c r="H35" s="53"/>
      <c r="I35" s="5" t="s">
        <v>48</v>
      </c>
      <c r="J35" s="29" t="s">
        <v>37</v>
      </c>
      <c r="K35" s="58" t="s">
        <v>49</v>
      </c>
      <c r="L35" s="58"/>
    </row>
    <row r="36" spans="1:13">
      <c r="B36" s="6">
        <v>1</v>
      </c>
      <c r="C36" s="6" t="s">
        <v>50</v>
      </c>
      <c r="D36" s="6"/>
      <c r="E36" s="6"/>
      <c r="F36" s="6" t="str">
        <f>'2'!C10</f>
        <v>0</v>
      </c>
      <c r="G36" s="102" t="str">
        <f>'2'!C8</f>
        <v>0</v>
      </c>
      <c r="H36" s="7"/>
      <c r="I36" s="102" t="str">
        <f>'2'!C46</f>
        <v>0</v>
      </c>
      <c r="J36" s="102" t="str">
        <f>'2'!C44</f>
        <v>0</v>
      </c>
      <c r="K36" s="99" t="str">
        <f>'2'!C47</f>
        <v>0</v>
      </c>
      <c r="L36" s="58"/>
      <c r="M36" s="1"/>
    </row>
    <row r="37" spans="1:13" customHeight="1" ht="40">
      <c r="B37" s="100" t="s">
        <v>37</v>
      </c>
      <c r="C37" s="5"/>
      <c r="D37" s="5"/>
      <c r="E37" s="5"/>
      <c r="F37" s="101" t="str">
        <f>SUM(F36:F36)</f>
        <v>0</v>
      </c>
      <c r="G37" s="4"/>
      <c r="H37" s="4"/>
      <c r="I37" s="3"/>
      <c r="J37" s="103" t="str">
        <f>SUM(J36:J36)</f>
        <v>0</v>
      </c>
      <c r="K37" s="98"/>
      <c r="L37" s="97"/>
      <c r="M37" s="1"/>
    </row>
    <row r="38" spans="1:13">
      <c r="B38" s="10"/>
      <c r="C38" s="2"/>
      <c r="D38" s="2"/>
      <c r="E38" s="2"/>
      <c r="F38" s="2"/>
      <c r="G38" s="4"/>
      <c r="H38" s="4"/>
      <c r="I38" s="3"/>
      <c r="J38" s="3"/>
      <c r="K38" s="98"/>
      <c r="L38" s="97"/>
      <c r="M38" s="1"/>
    </row>
    <row r="39" spans="1:13" customHeight="1" ht="15.6">
      <c r="B39" s="24"/>
      <c r="C39" s="2"/>
      <c r="D39" s="2"/>
      <c r="E39" s="2"/>
      <c r="F39" s="15"/>
      <c r="G39" s="2"/>
      <c r="H39" s="2"/>
      <c r="I39" s="1"/>
      <c r="J39" s="33"/>
      <c r="K39" s="36"/>
      <c r="L39" s="37"/>
      <c r="M39" s="1"/>
    </row>
    <row r="40" spans="1:13" customHeight="1" ht="15.6">
      <c r="B40" s="24"/>
      <c r="C40" s="2"/>
      <c r="D40" s="2"/>
      <c r="E40" s="2"/>
      <c r="F40" s="15"/>
      <c r="G40" s="2"/>
      <c r="H40" s="2"/>
      <c r="J40" s="33"/>
      <c r="K40" s="36"/>
      <c r="L40" s="37"/>
    </row>
    <row r="41" spans="1:13">
      <c r="B41" s="8"/>
      <c r="C41" s="8"/>
      <c r="D41" s="8"/>
      <c r="E41" s="8"/>
      <c r="F41" s="8"/>
      <c r="G41" s="8"/>
      <c r="H41" s="8"/>
      <c r="I41" s="8"/>
      <c r="J41" s="8"/>
      <c r="K41" s="38"/>
      <c r="L41" s="39"/>
    </row>
    <row r="42" spans="1:13" customHeight="1" ht="18">
      <c r="B42" s="32" t="s">
        <v>51</v>
      </c>
      <c r="C42" s="8"/>
      <c r="D42" s="8"/>
      <c r="E42" s="8"/>
      <c r="F42" s="8"/>
      <c r="G42" s="8"/>
      <c r="H42" s="8"/>
      <c r="I42" s="8"/>
      <c r="J42" s="8"/>
      <c r="K42" s="8"/>
    </row>
    <row r="43" spans="1:13" customHeight="1" ht="18">
      <c r="B43" s="50" t="s">
        <v>52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</row>
    <row r="44" spans="1:13" customHeight="1" ht="18">
      <c r="B44" s="50" t="s">
        <v>53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</row>
    <row r="45" spans="1:13" customHeight="1" ht="18">
      <c r="B45" s="50" t="s">
        <v>54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</row>
    <row r="46" spans="1:13" customHeight="1" ht="18">
      <c r="B46" s="50" t="s">
        <v>55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</row>
    <row r="47" spans="1:13" customHeight="1" ht="18">
      <c r="B47" s="50" t="s">
        <v>56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</row>
    <row r="48" spans="1:1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3" customHeight="1" ht="9">
      <c r="B49" s="47"/>
      <c r="C49" s="47"/>
      <c r="E49" s="47"/>
      <c r="F49" s="47"/>
      <c r="G49" s="47"/>
      <c r="H49" s="47"/>
      <c r="I49" s="47"/>
      <c r="J49" s="47"/>
      <c r="K49" s="47"/>
      <c r="L49" s="47"/>
      <c r="M49" s="47"/>
    </row>
    <row r="50" spans="1:13" customHeight="1" ht="31.8">
      <c r="B50" s="47"/>
      <c r="C50" s="47"/>
      <c r="D50" s="81" t="s">
        <v>0</v>
      </c>
      <c r="E50" s="81"/>
      <c r="F50" s="81"/>
      <c r="G50" s="81"/>
      <c r="H50" s="81"/>
      <c r="I50" s="81"/>
      <c r="J50" s="81"/>
      <c r="K50" s="81"/>
      <c r="L50" s="81"/>
      <c r="M50" s="81"/>
    </row>
    <row r="51" spans="1:13" customHeight="1" ht="18">
      <c r="B51" s="47"/>
      <c r="C51" s="47"/>
      <c r="D51" s="66" t="s">
        <v>57</v>
      </c>
      <c r="E51" s="66"/>
      <c r="F51" s="66"/>
      <c r="G51" s="66"/>
      <c r="H51" s="66"/>
      <c r="I51" s="66"/>
      <c r="J51" s="82"/>
      <c r="K51" s="82"/>
      <c r="L51" s="82"/>
    </row>
    <row r="52" spans="1:13">
      <c r="B52" s="47"/>
      <c r="C52" s="47"/>
    </row>
    <row r="53" spans="1:13">
      <c r="B53" s="47"/>
      <c r="C53" s="47"/>
    </row>
    <row r="54" spans="1:13">
      <c r="B54" s="47"/>
      <c r="C54" s="47"/>
    </row>
    <row r="55" spans="1:13" customHeight="1" ht="21">
      <c r="B55" s="57" t="s">
        <v>58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spans="1:13"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</row>
    <row r="59" spans="1:13">
      <c r="B59" s="46" t="s">
        <v>59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</row>
    <row r="60" spans="1:13">
      <c r="B60" s="46" t="s">
        <v>60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 spans="1:13">
      <c r="B61" s="48" t="s">
        <v>61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3">
      <c r="B62" s="46" t="s">
        <v>62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</row>
    <row r="63" spans="1:13">
      <c r="B63" s="46" t="s">
        <v>63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</row>
    <row r="64" spans="1:13">
      <c r="B64" s="48" t="s">
        <v>64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3">
      <c r="B65" s="46" t="s">
        <v>65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</row>
    <row r="66" spans="1:13">
      <c r="B66" s="46" t="s">
        <v>66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</row>
    <row r="67" spans="1:13">
      <c r="B67" s="46" t="s">
        <v>67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</row>
    <row r="68" spans="1:13">
      <c r="B68" s="46" t="s">
        <v>68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</row>
    <row r="69" spans="1:13">
      <c r="B69" s="46" t="s">
        <v>69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</row>
    <row r="70" spans="1:13">
      <c r="B70" s="46" t="s">
        <v>70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</row>
    <row r="71" spans="1:13">
      <c r="B71" s="46" t="s">
        <v>71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</row>
    <row r="72" spans="1:13">
      <c r="B72" s="46" t="s">
        <v>72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</row>
    <row r="73" spans="1:13"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6" spans="1:13">
      <c r="B76" s="46" t="s">
        <v>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</row>
    <row r="77" spans="1:13">
      <c r="B77" s="46" t="s">
        <v>74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</row>
    <row r="78" spans="1:13">
      <c r="B78" s="46" t="s">
        <v>75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</row>
    <row r="79" spans="1:13">
      <c r="B79" s="45" t="s">
        <v>76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</row>
    <row r="80" spans="1:13">
      <c r="B80" s="46" t="s">
        <v>77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</row>
    <row r="81" spans="1:13">
      <c r="B81" s="45" t="s">
        <v>78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</row>
    <row r="82" spans="1:13">
      <c r="B82" s="46" t="s">
        <v>79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1:13">
      <c r="B83" s="46" t="s">
        <v>80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1:13">
      <c r="B84" s="46" t="s">
        <v>81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</row>
    <row r="85" spans="1:13">
      <c r="B85" s="46" t="s">
        <v>82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</row>
    <row r="86" spans="1:13">
      <c r="B86" s="46" t="s">
        <v>83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</row>
    <row r="90" spans="1:13">
      <c r="A90" s="40"/>
      <c r="B90" s="55" t="s">
        <v>84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</row>
    <row r="91" spans="1:13">
      <c r="A91" s="40"/>
      <c r="B91" s="46" t="s">
        <v>85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</row>
    <row r="92" spans="1:13">
      <c r="A92" s="40"/>
      <c r="B92" s="55" t="s">
        <v>86</v>
      </c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4" spans="1:13">
      <c r="C94" s="47"/>
      <c r="D94" s="47"/>
      <c r="E94" s="47"/>
      <c r="F94" s="47"/>
      <c r="G94" s="47"/>
      <c r="H94" s="47"/>
      <c r="I94" s="47"/>
    </row>
    <row r="95" spans="1:13">
      <c r="C95" s="47"/>
      <c r="D95" s="47"/>
      <c r="E95" s="47"/>
      <c r="F95" s="47"/>
      <c r="G95" s="47"/>
      <c r="H95" s="47"/>
      <c r="I95" s="47"/>
    </row>
    <row r="96" spans="1:13">
      <c r="C96" s="47"/>
      <c r="D96" s="47"/>
      <c r="E96" s="47"/>
      <c r="F96" s="47"/>
      <c r="G96" s="47"/>
      <c r="H96" s="47"/>
      <c r="I96" s="47"/>
    </row>
    <row r="97" spans="1:13">
      <c r="C97" s="47"/>
      <c r="D97" s="47"/>
      <c r="E97" s="47"/>
      <c r="F97" s="47"/>
      <c r="G97" s="47"/>
      <c r="H97" s="47"/>
      <c r="I97" s="47"/>
    </row>
    <row r="98" spans="1:13">
      <c r="C98" s="47"/>
      <c r="D98" s="47"/>
      <c r="E98" s="47"/>
      <c r="F98" s="47"/>
      <c r="G98" s="47"/>
      <c r="H98" s="47"/>
      <c r="I98" s="47"/>
    </row>
    <row r="99" spans="1:13">
      <c r="C99" s="47"/>
      <c r="D99" s="47"/>
      <c r="E99" s="47"/>
      <c r="F99" s="47"/>
      <c r="G99" s="47"/>
      <c r="H99" s="47"/>
      <c r="I99" s="47"/>
    </row>
    <row r="100" spans="1:13">
      <c r="C100" s="47"/>
      <c r="D100" s="47"/>
      <c r="E100" s="47"/>
      <c r="F100" s="47"/>
      <c r="G100" s="47"/>
      <c r="H100" s="47"/>
      <c r="I100" s="47"/>
    </row>
    <row r="101" spans="1:13" customHeight="1" ht="15.6">
      <c r="C101" s="47"/>
      <c r="D101" s="47"/>
      <c r="E101" s="47"/>
      <c r="F101" s="47"/>
      <c r="G101" s="47"/>
      <c r="H101" s="47"/>
      <c r="I101" s="47"/>
    </row>
    <row r="102" spans="1:13" customHeight="1" ht="15.6">
      <c r="C102" s="47"/>
      <c r="D102" s="47"/>
      <c r="E102" s="47"/>
      <c r="F102" s="47"/>
      <c r="G102" s="47"/>
      <c r="H102" s="47"/>
      <c r="I102" s="47"/>
    </row>
    <row r="103" spans="1:13">
      <c r="C103" s="47"/>
      <c r="D103" s="47"/>
      <c r="E103" s="47"/>
      <c r="F103" s="47"/>
      <c r="G103" s="47"/>
      <c r="H103" s="47"/>
      <c r="I103" s="47"/>
    </row>
    <row r="109" spans="1:13" customHeight="1" ht="15.6"/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K50:M50"/>
    <mergeCell ref="E49:M49"/>
    <mergeCell ref="J9:L9"/>
    <mergeCell ref="B2:C6"/>
    <mergeCell ref="E7:G7"/>
    <mergeCell ref="F9:G9"/>
    <mergeCell ref="F10:G10"/>
    <mergeCell ref="F8:G8"/>
    <mergeCell ref="C94:I103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35:L35"/>
    <mergeCell ref="B25:I25"/>
    <mergeCell ref="B24:I24"/>
    <mergeCell ref="B33:L33"/>
    <mergeCell ref="B32:J32"/>
    <mergeCell ref="B28:J28"/>
    <mergeCell ref="B29:J29"/>
    <mergeCell ref="B30:J30"/>
    <mergeCell ref="B31:J31"/>
    <mergeCell ref="B26:I26"/>
    <mergeCell ref="B12:L12"/>
    <mergeCell ref="B13:J13"/>
    <mergeCell ref="B14:J14"/>
    <mergeCell ref="B16:J16"/>
    <mergeCell ref="B15:J15"/>
    <mergeCell ref="B49:C54"/>
    <mergeCell ref="B19:F19"/>
    <mergeCell ref="C35:E35"/>
    <mergeCell ref="B55:L55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86:L86"/>
    <mergeCell ref="B81:L81"/>
    <mergeCell ref="B82:L82"/>
    <mergeCell ref="B83:L83"/>
    <mergeCell ref="B84:L84"/>
    <mergeCell ref="B85:L85"/>
    <mergeCell ref="B92:L92"/>
    <mergeCell ref="B69:L69"/>
    <mergeCell ref="B70:L70"/>
    <mergeCell ref="B71:L71"/>
    <mergeCell ref="B62:L62"/>
    <mergeCell ref="B63:L63"/>
    <mergeCell ref="B64:L64"/>
    <mergeCell ref="B65:L65"/>
    <mergeCell ref="B66:L66"/>
    <mergeCell ref="B67:L67"/>
    <mergeCell ref="B68:L68"/>
    <mergeCell ref="B76:L76"/>
    <mergeCell ref="B77:L77"/>
    <mergeCell ref="B78:L78"/>
    <mergeCell ref="B91:L91"/>
    <mergeCell ref="B90:L90"/>
    <mergeCell ref="B79:L79"/>
    <mergeCell ref="B80:L80"/>
    <mergeCell ref="A7:C7"/>
    <mergeCell ref="I7:L7"/>
    <mergeCell ref="B61:L61"/>
    <mergeCell ref="B56:L56"/>
    <mergeCell ref="B47:L47"/>
    <mergeCell ref="C38:E38"/>
    <mergeCell ref="K38:L38"/>
    <mergeCell ref="B43:L43"/>
    <mergeCell ref="B59:L59"/>
    <mergeCell ref="B72:L72"/>
    <mergeCell ref="B73:L73"/>
    <mergeCell ref="B60:L60"/>
    <mergeCell ref="G37:H37"/>
    <mergeCell ref="J11:L11"/>
    <mergeCell ref="B37:E37"/>
  </mergeCells>
  <dataValidations count="5">
    <dataValidation type="custom" allowBlank="0" showDropDown="0" showInputMessage="1" showErrorMessage="1" errorTitle="VERIFICAR NÚMERO DE TELEFONO" error="Verifica que tenga 9 digitos sin espacio" sqref="J8">
      <formula1>(LEN(C11)=9)</formula1>
    </dataValidation>
    <dataValidation type="custom" allowBlank="0" showDropDown="0" showInputMessage="1" showErrorMessage="1" errorTitle="VERIFICAR NÚMERO DE TELEFONO" error="Verifica que tenga 9 digitos sin espacio" sqref="K8">
      <formula1>(LEN(C11)=9)</formula1>
    </dataValidation>
    <dataValidation type="custom" allowBlank="0" showDropDown="0" showInputMessage="1" showErrorMessage="1" errorTitle="VERIFICAR NÚMERO DE TELEFONO" error="Verifica que tenga 9 digitos sin espacio" sqref="L8">
      <formula1>(LEN(C11)=9)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INGRESA EL NOMBRE" error="Ingresa al menos 1 nombre del cliente" sqref="C9">
      <formula1>C8&lt;&gt;0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7"/>
  <sheetViews>
    <sheetView tabSelected="1" workbookViewId="0" showGridLines="true" showRowColHeaders="1">
      <selection activeCell="D44" sqref="D44"/>
    </sheetView>
  </sheetViews>
  <sheetFormatPr defaultRowHeight="14.4" outlineLevelRow="0" outlineLevelCol="0"/>
  <cols>
    <col min="2" max="2" width="24.708252" bestFit="true" customWidth="true" style="0"/>
    <col min="9" max="9" width="23.422852" bestFit="true" customWidth="true" style="0"/>
    <col min="10" max="10" width="23.422852" bestFit="true" customWidth="true" style="0"/>
    <col min="11" max="11" width="10.568848" bestFit="true" customWidth="true" style="0"/>
    <col min="12" max="12" width="17.567139" bestFit="true" customWidth="true" style="0"/>
    <col min="3" max="3" width="15.281982" bestFit="true" customWidth="true" style="0"/>
    <col min="4" max="4" width="12.854004" bestFit="true" customWidth="true" style="0"/>
  </cols>
  <sheetData>
    <row r="3" spans="1:12">
      <c r="B3" s="84" t="s">
        <v>87</v>
      </c>
      <c r="C3" s="83"/>
      <c r="D3" s="83"/>
      <c r="E3" s="83"/>
      <c r="F3" s="83"/>
      <c r="G3" s="83"/>
    </row>
    <row r="5" spans="1:12">
      <c r="B5" s="89" t="s">
        <v>88</v>
      </c>
      <c r="C5" s="91" t="s">
        <v>50</v>
      </c>
      <c r="D5" s="91" t="s">
        <v>89</v>
      </c>
    </row>
    <row r="6" spans="1:12">
      <c r="B6" s="83" t="s">
        <v>90</v>
      </c>
      <c r="C6" s="83">
        <v>0</v>
      </c>
      <c r="D6" s="92">
        <v>1.02</v>
      </c>
    </row>
    <row r="7" spans="1:12">
      <c r="B7" s="83" t="s">
        <v>91</v>
      </c>
      <c r="C7" s="83">
        <v>0</v>
      </c>
      <c r="D7" s="93" t="str">
        <f>K18</f>
        <v>0</v>
      </c>
    </row>
    <row r="8" spans="1:12">
      <c r="B8" s="83" t="s">
        <v>92</v>
      </c>
      <c r="C8" s="86">
        <v>1.98</v>
      </c>
      <c r="D8" s="83"/>
      <c r="I8" s="85" t="s">
        <v>19</v>
      </c>
      <c r="J8" s="83"/>
      <c r="K8" s="83"/>
      <c r="L8" s="83"/>
    </row>
    <row r="9" spans="1:12">
      <c r="B9" s="90" t="s">
        <v>93</v>
      </c>
      <c r="C9" s="86">
        <v>0</v>
      </c>
      <c r="D9" s="83"/>
      <c r="I9" s="83" t="s">
        <v>94</v>
      </c>
      <c r="J9" s="83" t="s">
        <v>95</v>
      </c>
      <c r="K9" s="83" t="s">
        <v>96</v>
      </c>
      <c r="L9" s="83" t="s">
        <v>97</v>
      </c>
    </row>
    <row r="10" spans="1:12">
      <c r="B10" s="83" t="s">
        <v>98</v>
      </c>
      <c r="C10" s="83">
        <v>1000</v>
      </c>
      <c r="D10" s="83" t="str">
        <f>SUM(C10:C10)</f>
        <v>0</v>
      </c>
      <c r="I10" s="83">
        <v>0</v>
      </c>
      <c r="J10" s="83">
        <v>0.59</v>
      </c>
      <c r="K10" s="86">
        <v>280</v>
      </c>
      <c r="L10" s="83" t="s">
        <v>99</v>
      </c>
    </row>
    <row r="11" spans="1:12">
      <c r="B11" s="83" t="s">
        <v>100</v>
      </c>
      <c r="C11" s="86" t="str">
        <f>C8*C10</f>
        <v>0</v>
      </c>
      <c r="D11" s="93" t="str">
        <f>SUM(C11:C11)</f>
        <v>0</v>
      </c>
      <c r="I11" s="83">
        <v>0.6</v>
      </c>
      <c r="J11" s="83">
        <v>1.09</v>
      </c>
      <c r="K11" s="86">
        <v>375</v>
      </c>
      <c r="L11" s="83" t="s">
        <v>99</v>
      </c>
    </row>
    <row r="12" spans="1:12">
      <c r="B12" s="90" t="s">
        <v>101</v>
      </c>
      <c r="C12" s="86" t="str">
        <f>C10*C9</f>
        <v>0</v>
      </c>
      <c r="D12" s="93" t="str">
        <f>SUM(C12:C12)</f>
        <v>0</v>
      </c>
      <c r="I12" s="83">
        <v>1.1</v>
      </c>
      <c r="J12" s="83">
        <v>2.09</v>
      </c>
      <c r="K12" s="86">
        <v>375</v>
      </c>
      <c r="L12" s="83" t="s">
        <v>102</v>
      </c>
    </row>
    <row r="13" spans="1:12">
      <c r="B13" s="83" t="s">
        <v>103</v>
      </c>
      <c r="C13" s="94" t="str">
        <f>C11/D11</f>
        <v>0</v>
      </c>
      <c r="D13" s="83"/>
      <c r="I13" s="83">
        <v>2.1</v>
      </c>
      <c r="J13" s="83">
        <v>3.09</v>
      </c>
      <c r="K13" s="86">
        <v>350</v>
      </c>
      <c r="L13" s="83" t="s">
        <v>102</v>
      </c>
    </row>
    <row r="14" spans="1:12">
      <c r="B14" s="83" t="s">
        <v>104</v>
      </c>
      <c r="C14" s="86" t="str">
        <f>ROUNDUP(I21*C13,2)</f>
        <v>0</v>
      </c>
      <c r="D14" s="93" t="str">
        <f>SUM(C14:C14)</f>
        <v>0</v>
      </c>
      <c r="I14" s="83">
        <v>3.1</v>
      </c>
      <c r="J14" s="83">
        <v>4.09</v>
      </c>
      <c r="K14" s="86">
        <v>325</v>
      </c>
      <c r="L14" s="83" t="s">
        <v>102</v>
      </c>
    </row>
    <row r="15" spans="1:12">
      <c r="B15" s="83" t="s">
        <v>105</v>
      </c>
      <c r="C15" s="86" t="str">
        <f>ROUNDUP(C11+C14,2)</f>
        <v>0</v>
      </c>
      <c r="D15" s="93" t="str">
        <f>SUM(C15:C15)</f>
        <v>0</v>
      </c>
      <c r="I15" s="83">
        <v>4.1</v>
      </c>
      <c r="J15" s="83">
        <v>999999</v>
      </c>
      <c r="K15" s="86">
        <v>300</v>
      </c>
      <c r="L15" s="83" t="s">
        <v>102</v>
      </c>
    </row>
    <row r="16" spans="1:12">
      <c r="B16" s="90" t="s">
        <v>106</v>
      </c>
      <c r="C16" s="86" t="str">
        <f>ROUNDUP(C12+C14,2)</f>
        <v>0</v>
      </c>
      <c r="D16" s="93" t="str">
        <f>SUM(C16:C16)</f>
        <v>0</v>
      </c>
    </row>
    <row r="17" spans="1:12">
      <c r="B17" s="83" t="s">
        <v>107</v>
      </c>
      <c r="C17" s="86" t="str">
        <f>IF(K18&gt;5000,ROUND(100*C13,2),ROUND(50*C13,2))</f>
        <v>0</v>
      </c>
      <c r="D17" s="93" t="str">
        <f>SUM(C17:C17)</f>
        <v>0</v>
      </c>
      <c r="I17" s="85" t="s">
        <v>20</v>
      </c>
      <c r="J17" s="83"/>
      <c r="K17" s="85" t="s">
        <v>108</v>
      </c>
      <c r="L17" s="83"/>
    </row>
    <row r="18" spans="1:12">
      <c r="B18" s="83" t="s">
        <v>109</v>
      </c>
      <c r="C18" s="86" t="str">
        <f>ROUNDUP(C15+C17,2)</f>
        <v>0</v>
      </c>
      <c r="D18" s="93" t="str">
        <f>SUM(C18:C18)</f>
        <v>0</v>
      </c>
      <c r="I18" s="87" t="str">
        <f>ROUND(MAX(1.02,2.20),2)</f>
        <v>0</v>
      </c>
      <c r="J18" s="83"/>
      <c r="K18" s="88" t="str">
        <f>IF(L13="Estandar",K13,ROUNDUP(K13*I18, 0))</f>
        <v>0</v>
      </c>
      <c r="L18" s="83"/>
    </row>
    <row r="19" spans="1:12">
      <c r="B19" s="90" t="s">
        <v>110</v>
      </c>
      <c r="C19" s="86" t="str">
        <f>ROUNDUP(C16+C17,2)</f>
        <v>0</v>
      </c>
      <c r="D19" s="93" t="str">
        <f>SUM(C19:C19)</f>
        <v>0</v>
      </c>
    </row>
    <row r="20" spans="1:12">
      <c r="I20" s="87" t="s">
        <v>111</v>
      </c>
      <c r="J20" s="83"/>
      <c r="K20" s="87" t="s">
        <v>112</v>
      </c>
      <c r="L20" s="83"/>
    </row>
    <row r="21" spans="1:12">
      <c r="I21" s="88" t="str">
        <f>ROUNDUP(K18*0.6,2)</f>
        <v>0</v>
      </c>
      <c r="J21" s="83"/>
      <c r="K21" s="88" t="str">
        <f>ROUNDUP(K18*0.4,2)</f>
        <v>0</v>
      </c>
      <c r="L21" s="83"/>
    </row>
    <row r="23" spans="1:12">
      <c r="B23" s="84" t="s">
        <v>113</v>
      </c>
      <c r="C23" s="83"/>
      <c r="D23" s="83"/>
      <c r="E23" s="83"/>
    </row>
    <row r="26" spans="1:12">
      <c r="B26" s="83" t="s">
        <v>114</v>
      </c>
      <c r="C26" s="86">
        <v>0</v>
      </c>
      <c r="D26" s="86" t="str">
        <f>SUM(C26:C26)</f>
        <v>0</v>
      </c>
    </row>
    <row r="27" spans="1:12">
      <c r="C27" s="95">
        <v>0</v>
      </c>
      <c r="D27" s="94" t="str">
        <f>SUM(C27:C27)</f>
        <v>0</v>
      </c>
    </row>
    <row r="28" spans="1:12">
      <c r="B28" s="83" t="s">
        <v>115</v>
      </c>
      <c r="C28" s="86" t="str">
        <f>MAX(C19,C18)*C27</f>
        <v>0</v>
      </c>
      <c r="D28" s="86" t="str">
        <f>SUM(C28:C28)</f>
        <v>0</v>
      </c>
    </row>
    <row r="29" spans="1:12">
      <c r="B29" s="83" t="s">
        <v>32</v>
      </c>
      <c r="C29" s="86" t="str">
        <f>0.16*(MAX(C19,C18)+C28)</f>
        <v>0</v>
      </c>
      <c r="D29" s="86" t="str">
        <f>SUM(C29:C29)</f>
        <v>0</v>
      </c>
    </row>
    <row r="30" spans="1:12">
      <c r="B30" s="83" t="s">
        <v>33</v>
      </c>
      <c r="C30" s="86" t="str">
        <f>0.02*(MAX(C19,C18)+C28)</f>
        <v>0</v>
      </c>
      <c r="D30" s="86" t="str">
        <f>SUM(C30:C30)</f>
        <v>0</v>
      </c>
    </row>
    <row r="31" spans="1:12">
      <c r="B31" s="83" t="s">
        <v>116</v>
      </c>
      <c r="C31" s="86" t="str">
        <f>0.035*(MAX(C18,C19) +C28+C29+C30)</f>
        <v>0</v>
      </c>
      <c r="D31" s="86" t="str">
        <f>SUM(C31:C31)</f>
        <v>0</v>
      </c>
    </row>
    <row r="32" spans="1:12">
      <c r="B32" s="83" t="s">
        <v>37</v>
      </c>
      <c r="C32" s="86" t="str">
        <f>SUM(C28:C31)</f>
        <v>0</v>
      </c>
      <c r="D32" s="86" t="str">
        <f>SUM(D28:D31)</f>
        <v>0</v>
      </c>
    </row>
    <row r="37" spans="1:12">
      <c r="B37" s="84" t="s">
        <v>117</v>
      </c>
      <c r="C37" s="83"/>
      <c r="D37" s="83"/>
      <c r="E37" s="83"/>
    </row>
    <row r="40" spans="1:12">
      <c r="B40" s="83" t="s">
        <v>118</v>
      </c>
      <c r="C40" s="86" t="str">
        <f>D7*0.4*C13</f>
        <v>0</v>
      </c>
      <c r="D40" s="86" t="str">
        <f>SUM(C40:C40)</f>
        <v>0</v>
      </c>
    </row>
    <row r="41" spans="1:12">
      <c r="B41"/>
    </row>
    <row r="43" spans="1:12">
      <c r="B43" s="83" t="s">
        <v>118</v>
      </c>
      <c r="C43" s="83" t="s">
        <v>50</v>
      </c>
      <c r="D43" s="83" t="s">
        <v>89</v>
      </c>
    </row>
    <row r="44" spans="1:12">
      <c r="B44" s="83" t="s">
        <v>119</v>
      </c>
      <c r="C44" s="86" t="str">
        <f>SUM(C15,C40,C32,C26)</f>
        <v>0</v>
      </c>
      <c r="D44" s="86" t="str">
        <f>SUM(C44:C44)</f>
        <v>0</v>
      </c>
    </row>
    <row r="45" spans="1:12">
      <c r="B45" s="83" t="s">
        <v>46</v>
      </c>
      <c r="C45" s="83">
        <v>1000</v>
      </c>
      <c r="D45" s="83"/>
    </row>
    <row r="46" spans="1:12">
      <c r="B46" s="83" t="s">
        <v>120</v>
      </c>
      <c r="C46" s="86" t="str">
        <f>ROUND(SUM(C44/C45),2)</f>
        <v>0</v>
      </c>
      <c r="D46" s="83"/>
    </row>
    <row r="47" spans="1:12">
      <c r="B47" s="83" t="s">
        <v>121</v>
      </c>
      <c r="C47" s="96" t="str">
        <f>ROUND(C46*3.7,2)</f>
        <v>0</v>
      </c>
      <c r="D4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G3"/>
    <mergeCell ref="I8:L8"/>
    <mergeCell ref="I17:J17"/>
    <mergeCell ref="K17:L17"/>
    <mergeCell ref="I18:J18"/>
    <mergeCell ref="K18:L18"/>
    <mergeCell ref="I20:J20"/>
    <mergeCell ref="K20:L20"/>
    <mergeCell ref="I21:J21"/>
    <mergeCell ref="K21:L21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2022-02-19T15:43:21-05:00</dcterms:created>
  <dcterms:modified xsi:type="dcterms:W3CDTF">2024-06-17T17:14:13-05:00</dcterms:modified>
  <dc:title/>
  <dc:description/>
  <dc:subject/>
  <cp:keywords/>
  <cp:category/>
</cp:coreProperties>
</file>