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"/>
    </mc:Choice>
  </mc:AlternateContent>
  <xr:revisionPtr revIDLastSave="0" documentId="13_ncr:1_{4FD2163A-B822-40C2-8101-CAD3FC9DB0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2" r:id="rId1"/>
    <sheet name="2" sheetId="1" r:id="rId2"/>
  </sheets>
  <definedNames>
    <definedName name="_xlnm.Print_Area" localSheetId="0">'1'!$A$1:$M$103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D45" i="1"/>
  <c r="E45" i="1"/>
  <c r="C13" i="1" l="1"/>
  <c r="D13" i="1"/>
  <c r="E13" i="1"/>
  <c r="F9" i="1"/>
  <c r="J11" i="2" s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K30" i="2" s="1"/>
  <c r="F13" i="1"/>
  <c r="F14" i="1"/>
  <c r="F39" i="2"/>
  <c r="F19" i="1" l="1"/>
  <c r="K14" i="2"/>
  <c r="K25" i="1"/>
  <c r="F38" i="1" s="1"/>
  <c r="J25" i="1"/>
  <c r="F16" i="1" s="1"/>
  <c r="K15" i="2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18" i="1"/>
  <c r="D17" i="1"/>
  <c r="D18" i="1"/>
  <c r="C17" i="1"/>
  <c r="C18" i="1"/>
  <c r="D20" i="1" l="1"/>
  <c r="D27" i="1" s="1"/>
  <c r="E20" i="1"/>
  <c r="E27" i="1" s="1"/>
  <c r="F18" i="1"/>
  <c r="C21" i="1"/>
  <c r="F21" i="1" s="1"/>
  <c r="C20" i="1"/>
  <c r="F17" i="1"/>
  <c r="C27" i="1" l="1"/>
  <c r="F20" i="1"/>
  <c r="D29" i="1"/>
  <c r="D28" i="1"/>
  <c r="E28" i="1"/>
  <c r="E29" i="1"/>
  <c r="E30" i="1" l="1"/>
  <c r="E31" i="1" s="1"/>
  <c r="D30" i="1"/>
  <c r="D31" i="1" s="1"/>
  <c r="F27" i="1"/>
  <c r="K20" i="2" s="1"/>
  <c r="C29" i="1"/>
  <c r="F29" i="1" s="1"/>
  <c r="K22" i="2" s="1"/>
  <c r="C28" i="1"/>
  <c r="D44" i="1" l="1"/>
  <c r="D46" i="1" s="1"/>
  <c r="E44" i="1"/>
  <c r="E46" i="1" s="1"/>
  <c r="F28" i="1"/>
  <c r="K21" i="2" s="1"/>
  <c r="K23" i="2" s="1"/>
  <c r="C30" i="1"/>
  <c r="E47" i="1" l="1"/>
  <c r="I38" i="2"/>
  <c r="D47" i="1"/>
  <c r="I37" i="2"/>
  <c r="F30" i="1"/>
  <c r="K25" i="2" s="1"/>
  <c r="K26" i="2" s="1"/>
  <c r="K31" i="2" s="1"/>
  <c r="K32" i="2" s="1"/>
  <c r="C31" i="1"/>
  <c r="C44" i="1" s="1"/>
  <c r="K38" i="2"/>
  <c r="J38" i="2"/>
  <c r="J37" i="2" l="1"/>
  <c r="K37" i="2"/>
  <c r="F31" i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<sst xmlns="http://schemas.openxmlformats.org/spreadsheetml/2006/main" count="163" uniqueCount="125">
  <si>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</si>
  <si>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</si>
  <si>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</si>
  <si>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</si>
  <si>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</si>
  <si>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</si>
  <si>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</si>
  <si>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</si>
  <si>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</si>
  <si>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</si>
  <si>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</si>
  <si>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</si>
  <si>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</si>
  <si>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</si>
  <si>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</si>
  <si>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</si>
  <si>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</si>
  <si>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</si>
  <si>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</si>
  <si>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</si>
  <si>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</si>
  <si>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</si>
  <si>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</si>
  <si>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</si>
  <si>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</si>
  <si>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</si>
  <si>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</si>
  <si>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</si>
  <si>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</si>
  <si>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</si>
  <si>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</si>
  <si>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</si>
  <si>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</si>
  <si>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</si>
  <si>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</si>
  <si>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</si>
  <si>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</si>
  <si>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</si>
  <si>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</si>
  <si>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</si>
  <si>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</si>
  <si>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</si>
  <si>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</si>
  <si>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</si>
  <si>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</si>
  <si>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</si>
  <si>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</si>
  <si>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</si>
  <si>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</si>
  <si>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</si>
  <si>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</si>
  <si>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</si>
  <si>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</si>
  <si>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</si>
  <si>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</si>
  <si>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</si>
  <si>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</si>
  <si>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</si>
  <si>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</si>
  <si>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</si>
  <si>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</si>
  <si>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</si>
  <si>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</si>
  <si>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</si>
  <si>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</si>
  <si>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</si>
  <si>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</si>
  <si>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</si>
  <si>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</si>
  <si>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</si>
  <si>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</si>
  <si>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</si>
  <si>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</si>
  <si>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</si>
  <si>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</si>
  <si>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</si>
  <si>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</si>
  <si>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</si>
  <si>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</si>
  <si>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</si>
  <si>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</si>
  <si>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</si>
  <si>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</si>
  <si>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</si>
  <si>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</si>
  <si>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</si>
  <si>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</si>
  <si>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</si>
  <si>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</si>
  <si>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</si>
  <si>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</si>
  <si>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</si>
  <si>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</si>
  <si>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</si>
  <si>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</si>
  <si>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</si>
  <si>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</si>
  <si>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</si>
  <si>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</si>
  <si>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</si>
  <si>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</si>
  <si>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</si>
  <si>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</si>
  <si>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</si>
  <si>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</si>
  <si>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</si>
  <si>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</si>
  <si>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</si>
  <si>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</si>
  <si>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</si>
  <si>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</si>
  <si>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</si>
  <si>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</si>
  <si>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</si>
  <si>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</si>
  <si>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</si>
  <si>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</si>
  <si>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</si>
  <si>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</si>
  <si>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</si>
  <si>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</si>
  <si>
    <t>MEDIDA:</t>
  </si>
  <si>
    <t>PRO MUNDO COMEX S.A.C.</t>
  </si>
  <si>
    <t xml:space="preserve">       RUC: 20612452432</t>
  </si>
  <si>
    <t xml:space="preserve">         RUC: 20612452432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</si>
</sst>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20"/>
      <color rgb="FFFF500B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2" borderId="7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6" fillId="2" borderId="6" xfId="0" applyNumberFormat="1" applyFont="1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7" fillId="7" borderId="0" xfId="0" applyFont="1" applyFill="1" applyAlignment="1">
      <alignment horizontal="center"/>
    </xf>
    <xf numFmtId="0" fontId="19" fillId="2" borderId="0" xfId="0" applyFont="1" applyFill="1"/>
    <xf numFmtId="173" fontId="16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6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0" fillId="2" borderId="1" xfId="0" applyNumberFormat="1" applyFill="1" applyBorder="1"/>
    <xf numFmtId="172" fontId="0" fillId="2" borderId="0" xfId="0" applyNumberFormat="1" applyFill="1" applyAlignment="1">
      <alignment horizontal="center"/>
    </xf>
    <xf numFmtId="172" fontId="0" fillId="0" borderId="0" xfId="0" applyNumberFormat="1"/>
    <xf numFmtId="0" fontId="8" fillId="2" borderId="0" xfId="0" applyFont="1" applyFill="1" applyAlignment="1">
      <alignment vertical="center"/>
    </xf>
    <xf numFmtId="0" fontId="0" fillId="2" borderId="9" xfId="0" applyFill="1" applyBorder="1"/>
    <xf numFmtId="0" fontId="12" fillId="2" borderId="10" xfId="0" applyFont="1" applyFill="1" applyBorder="1"/>
    <xf numFmtId="0" fontId="7" fillId="2" borderId="10" xfId="0" applyFont="1" applyFill="1" applyBorder="1" applyAlignment="1">
      <alignment vertical="center"/>
    </xf>
    <xf numFmtId="0" fontId="27" fillId="2" borderId="0" xfId="0" applyFont="1" applyFill="1"/>
    <xf numFmtId="0" fontId="2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1" fontId="8" fillId="8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0" fillId="2" borderId="0" xfId="0" applyFill="1"/>
    <xf numFmtId="0" fontId="0" fillId="2" borderId="10" xfId="0" applyFill="1" applyBorder="1"/>
    <xf numFmtId="0" fontId="8" fillId="2" borderId="6" xfId="0" applyFont="1" applyFill="1" applyBorder="1"/>
    <xf numFmtId="0" fontId="8" fillId="2" borderId="8" xfId="0" applyFont="1" applyFill="1" applyBorder="1"/>
    <xf numFmtId="172" fontId="7" fillId="5" borderId="1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8" fillId="2" borderId="0" xfId="0" applyFont="1" applyFill="1"/>
    <xf numFmtId="0" fontId="10" fillId="2" borderId="2" xfId="0" applyFont="1" applyFill="1" applyBorder="1"/>
    <xf numFmtId="0" fontId="10" fillId="2" borderId="6" xfId="0" applyFont="1" applyFill="1" applyBorder="1"/>
    <xf numFmtId="0" fontId="18" fillId="7" borderId="0" xfId="0" applyFont="1" applyFill="1" applyAlignment="1">
      <alignment horizontal="left"/>
    </xf>
    <xf numFmtId="0" fontId="25" fillId="0" borderId="0" xfId="0" applyFont="1" applyAlignment="1">
      <alignment horizontal="center"/>
    </xf>
    <xf numFmtId="0" fontId="26" fillId="2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20" fillId="2" borderId="0" xfId="0" applyFont="1" applyFill="1"/>
    <xf numFmtId="0" fontId="8" fillId="2" borderId="12" xfId="0" applyFont="1" applyFill="1" applyBorder="1"/>
    <xf numFmtId="0" fontId="17" fillId="5" borderId="0" xfId="0" applyFont="1" applyFill="1"/>
    <xf numFmtId="0" fontId="8" fillId="2" borderId="0" xfId="0" applyFont="1" applyFill="1" applyAlignment="1">
      <alignment horizontal="left"/>
    </xf>
    <xf numFmtId="0" fontId="8" fillId="2" borderId="2" xfId="0" applyFont="1" applyFill="1" applyBorder="1" applyAlignment="1">
      <alignment horizontal="left"/>
    </xf>
    <xf numFmtId="0" fontId="17" fillId="5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169" fontId="8" fillId="8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402772</xdr:colOff>
      <xdr:row>1</xdr:row>
      <xdr:rowOff>65314</xdr:rowOff>
    </xdr:from>
    <xdr:ext cx="1209675" cy="1190625"/>
    <xdr:pic>
      <xdr:nvPicPr>
        <xdr:cNvPr id="2" name="Imagen 23">
          <a:extLst>
            <a:ext uri="{FF2B5EF4-FFF2-40B4-BE49-F238E27FC236}">
              <a16:creationId xmlns:a16="http://schemas.microsoft.com/office/drawing/2014/main" id="{F785BEEA-318A-43D1-AD57-F1658C84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29" y="293914"/>
          <a:ext cx="1209675" cy="1190625"/>
        </a:xfrm>
        <a:prstGeom prst="rect">
          <a:avLst/>
        </a:prstGeom>
      </xdr:spPr>
    </xdr:pic>
    <xdr:clientData/>
  </xdr:oneCellAnchor>
  <xdr:oneCellAnchor>
    <xdr:from>
      <xdr:col>1</xdr:col>
      <xdr:colOff>511628</xdr:colOff>
      <xdr:row>48</xdr:row>
      <xdr:rowOff>10885</xdr:rowOff>
    </xdr:from>
    <xdr:ext cx="1209675" cy="1190625"/>
    <xdr:pic>
      <xdr:nvPicPr>
        <xdr:cNvPr id="3" name="Imagen 23">
          <a:extLst>
            <a:ext uri="{FF2B5EF4-FFF2-40B4-BE49-F238E27FC236}">
              <a16:creationId xmlns:a16="http://schemas.microsoft.com/office/drawing/2014/main" id="{B3DBF9F4-6E54-4AF7-BADF-00CA5699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722" y="9405897"/>
          <a:ext cx="1209675" cy="1190625"/>
        </a:xfrm>
        <a:prstGeom prst="rect">
          <a:avLst/>
        </a:prstGeom>
      </xdr:spPr>
    </xdr:pic>
    <xdr:clientData/>
  </xdr:oneCellAnchor>
  <xdr:twoCellAnchor editAs="oneCell">
    <xdr:from>
      <xdr:col>2</xdr:col>
      <xdr:colOff>696686</xdr:colOff>
      <xdr:row>84</xdr:row>
      <xdr:rowOff>107313</xdr:rowOff>
    </xdr:from>
    <xdr:to>
      <xdr:col>8</xdr:col>
      <xdr:colOff>500744</xdr:colOff>
      <xdr:row>102</xdr:row>
      <xdr:rowOff>174173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F2C9A19-FCEF-1A4B-FA39-83E91959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92086" y="18264684"/>
          <a:ext cx="4060372" cy="343054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100"/>
  <sheetViews>
    <sheetView showGridLines="0" tabSelected="1" topLeftCell="A40" zoomScale="85" zoomScaleNormal="85" workbookViewId="0">
      <selection activeCell="L103" sqref="L103"/>
    </sheetView>
  </sheetViews>
  <sheetFormatPr baseColWidth="10" defaultColWidth="10.77734375" defaultRowHeight="14.4"/>
  <cols>
    <col min="1" max="1" width="7.109375" style="1" customWidth="1"/>
    <col min="2" max="2" width="11.77734375" style="1" customWidth="1"/>
    <col min="3" max="3" width="21.44140625" style="1" customWidth="1"/>
    <col min="4" max="4" width="0.88671875" style="1" customWidth="1"/>
    <col min="5" max="5" width="12.109375" style="1" customWidth="1"/>
    <col min="6" max="6" width="10.77734375" style="1" customWidth="1"/>
    <col min="7" max="7" width="15.88671875" style="1" customWidth="1"/>
    <col min="8" max="8" width="0.88671875" style="1" customWidth="1"/>
    <col min="9" max="9" width="9.77734375" style="1" customWidth="1"/>
    <col min="10" max="10" width="10.6640625" style="1" customWidth="1"/>
    <col min="11" max="11" width="10.77734375" style="1" customWidth="1"/>
    <col min="12" max="12" width="8.77734375" style="1" customWidth="1"/>
    <col min="13" max="16384" width="10.77734375" style="1"/>
  </cols>
  <sheetData>
    <row r="1" spans="1:12" ht="18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8" customHeight="1">
      <c r="B2" s="91"/>
      <c r="C2" s="91"/>
      <c r="E2" s="96"/>
      <c r="F2" s="96"/>
      <c r="G2" s="96"/>
      <c r="H2" s="96"/>
      <c r="I2" s="96"/>
      <c r="J2" s="96"/>
      <c r="K2" s="96"/>
      <c r="L2" s="96"/>
    </row>
    <row r="3" spans="1:12" ht="25.8">
      <c r="B3" s="91"/>
      <c r="C3" s="91"/>
      <c r="E3" s="107" t="s">
        <v>122</v>
      </c>
      <c r="F3" s="107"/>
      <c r="G3" s="107"/>
      <c r="H3" s="107"/>
      <c r="I3" s="107"/>
      <c r="J3" s="107"/>
    </row>
    <row r="4" spans="1:12" ht="25.8">
      <c r="B4" s="91"/>
      <c r="C4" s="91"/>
      <c r="E4" s="108" t="s">
        <v>124</v>
      </c>
      <c r="F4" s="108"/>
      <c r="G4" s="108"/>
      <c r="H4" s="108"/>
      <c r="I4" s="108"/>
      <c r="J4" s="108"/>
      <c r="K4" s="35"/>
    </row>
    <row r="5" spans="1:12">
      <c r="B5" s="91"/>
      <c r="C5" s="91"/>
      <c r="D5" s="89"/>
    </row>
    <row r="6" spans="1:12">
      <c r="B6" s="91"/>
      <c r="C6" s="91"/>
      <c r="D6" s="53"/>
      <c r="F6" s="53"/>
      <c r="G6" s="53"/>
      <c r="H6" s="53"/>
    </row>
    <row r="7" spans="1:12">
      <c r="A7" s="91"/>
      <c r="B7" s="91"/>
      <c r="C7" s="91"/>
      <c r="E7" s="93" t="s">
        <v>120</v>
      </c>
      <c r="F7" s="93"/>
      <c r="G7" s="93"/>
      <c r="I7" s="91"/>
      <c r="J7" s="91"/>
      <c r="K7" s="91"/>
      <c r="L7" s="91"/>
    </row>
    <row r="8" spans="1:12">
      <c r="B8" s="30" t="s">
        <v>82</v>
      </c>
      <c r="C8" s="39" t="s">
        <v>107</v>
      </c>
      <c r="D8" s="87"/>
      <c r="E8" s="50" t="s">
        <v>24</v>
      </c>
      <c r="F8" s="98" t="s">
        <v>25</v>
      </c>
      <c r="G8" s="99"/>
      <c r="H8" s="86"/>
      <c r="I8" s="1" t="s">
        <v>30</v>
      </c>
      <c r="J8" s="117">
        <f>+'2'!F7</f>
        <v>8</v>
      </c>
      <c r="K8" s="117"/>
      <c r="L8" s="117"/>
    </row>
    <row r="9" spans="1:12">
      <c r="B9" s="30" t="s">
        <v>81</v>
      </c>
      <c r="C9" s="39" t="s">
        <v>108</v>
      </c>
      <c r="D9" s="87"/>
      <c r="E9" s="51" t="s">
        <v>103</v>
      </c>
      <c r="F9" s="94">
        <f ca="1">+TODAY()</f>
        <v>45521</v>
      </c>
      <c r="G9" s="95"/>
      <c r="H9" s="86"/>
      <c r="I9" s="1" t="s">
        <v>29</v>
      </c>
      <c r="J9" s="92">
        <f>+'2'!F8</f>
        <v>116</v>
      </c>
      <c r="K9" s="92"/>
      <c r="L9" s="92"/>
    </row>
    <row r="10" spans="1:12">
      <c r="B10" s="30" t="s">
        <v>22</v>
      </c>
      <c r="C10" s="39">
        <v>40828284</v>
      </c>
      <c r="D10" s="87"/>
      <c r="E10" s="57" t="s">
        <v>26</v>
      </c>
      <c r="F10" s="96" t="s">
        <v>27</v>
      </c>
      <c r="G10" s="97"/>
      <c r="H10" s="86"/>
      <c r="I10" s="1" t="s">
        <v>121</v>
      </c>
      <c r="J10" s="118">
        <v>0</v>
      </c>
      <c r="K10" s="118"/>
      <c r="L10" s="118"/>
    </row>
    <row r="11" spans="1:12">
      <c r="B11" s="30" t="s">
        <v>23</v>
      </c>
      <c r="C11" s="40">
        <v>969094294</v>
      </c>
      <c r="D11" s="88"/>
      <c r="E11" s="52" t="s">
        <v>21</v>
      </c>
      <c r="F11" s="101"/>
      <c r="G11" s="120"/>
      <c r="H11" s="86"/>
      <c r="I11" s="1" t="s">
        <v>28</v>
      </c>
      <c r="J11" s="130">
        <f>+'2'!F9</f>
        <v>1.1879999999999999</v>
      </c>
      <c r="K11" s="130"/>
      <c r="L11" s="130"/>
    </row>
    <row r="12" spans="1:12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1:12">
      <c r="B13" s="121" t="s">
        <v>31</v>
      </c>
      <c r="C13" s="121"/>
      <c r="D13" s="121"/>
      <c r="E13" s="121"/>
      <c r="F13" s="121"/>
      <c r="G13" s="121"/>
      <c r="H13" s="121"/>
      <c r="I13" s="121"/>
      <c r="J13" s="121"/>
      <c r="K13" s="32" t="s">
        <v>34</v>
      </c>
      <c r="L13" s="32" t="s">
        <v>33</v>
      </c>
    </row>
    <row r="14" spans="1:12">
      <c r="B14" s="122" t="s">
        <v>36</v>
      </c>
      <c r="C14" s="122"/>
      <c r="D14" s="122"/>
      <c r="E14" s="122"/>
      <c r="F14" s="122"/>
      <c r="G14" s="122"/>
      <c r="H14" s="122"/>
      <c r="I14" s="122"/>
      <c r="J14" s="122"/>
      <c r="K14" s="37">
        <f>'2'!F13</f>
        <v>944.03</v>
      </c>
      <c r="L14" s="31" t="s">
        <v>35</v>
      </c>
    </row>
    <row r="15" spans="1:12">
      <c r="B15" s="123" t="s">
        <v>32</v>
      </c>
      <c r="C15" s="123"/>
      <c r="D15" s="123"/>
      <c r="E15" s="123"/>
      <c r="F15" s="123"/>
      <c r="G15" s="123"/>
      <c r="H15" s="123"/>
      <c r="I15" s="123"/>
      <c r="J15" s="123"/>
      <c r="K15" s="38">
        <f>'2'!F16+'2'!F19</f>
        <v>299.47999999999996</v>
      </c>
      <c r="L15" s="34" t="s">
        <v>35</v>
      </c>
    </row>
    <row r="16" spans="1:12">
      <c r="B16" s="104" t="s">
        <v>7</v>
      </c>
      <c r="C16" s="104"/>
      <c r="D16" s="104"/>
      <c r="E16" s="104"/>
      <c r="F16" s="104"/>
      <c r="G16" s="104"/>
      <c r="H16" s="104"/>
      <c r="I16" s="104"/>
      <c r="J16" s="104"/>
      <c r="K16" s="37">
        <f>SUM(K14:K15)</f>
        <v>1243.51</v>
      </c>
      <c r="L16" s="31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24" t="s">
        <v>101</v>
      </c>
      <c r="C19" s="124"/>
      <c r="D19" s="124"/>
      <c r="E19" s="124"/>
      <c r="F19" s="124"/>
      <c r="G19" s="45"/>
      <c r="H19" s="45"/>
      <c r="I19" s="45"/>
      <c r="J19" s="32" t="s">
        <v>41</v>
      </c>
      <c r="K19" s="32" t="s">
        <v>34</v>
      </c>
      <c r="L19" s="32" t="s">
        <v>33</v>
      </c>
    </row>
    <row r="20" spans="2:12">
      <c r="B20" s="102" t="s">
        <v>37</v>
      </c>
      <c r="C20" s="102"/>
      <c r="D20" s="102"/>
      <c r="E20" s="102"/>
      <c r="F20" s="102"/>
      <c r="G20" s="102"/>
      <c r="H20" s="102"/>
      <c r="I20" s="102"/>
      <c r="J20" s="47">
        <f>MAX('2'!C26:E26)</f>
        <v>0.04</v>
      </c>
      <c r="K20" s="37">
        <f>'2'!F27</f>
        <v>33.510475726407002</v>
      </c>
      <c r="L20" s="31" t="s">
        <v>35</v>
      </c>
    </row>
    <row r="21" spans="2:12">
      <c r="B21" s="102" t="s">
        <v>38</v>
      </c>
      <c r="C21" s="102"/>
      <c r="D21" s="102"/>
      <c r="E21" s="102"/>
      <c r="F21" s="102"/>
      <c r="G21" s="102"/>
      <c r="H21" s="102"/>
      <c r="I21" s="102"/>
      <c r="J21" s="47">
        <v>0.16</v>
      </c>
      <c r="K21" s="37">
        <f>'2'!F28</f>
        <v>204.32327611622512</v>
      </c>
      <c r="L21" s="31" t="s">
        <v>35</v>
      </c>
    </row>
    <row r="22" spans="2:12">
      <c r="B22" s="101" t="s">
        <v>39</v>
      </c>
      <c r="C22" s="101"/>
      <c r="D22" s="101"/>
      <c r="E22" s="101"/>
      <c r="F22" s="101"/>
      <c r="G22" s="101"/>
      <c r="H22" s="101"/>
      <c r="I22" s="101"/>
      <c r="J22" s="47">
        <v>0.02</v>
      </c>
      <c r="K22" s="37">
        <f>'2'!F29</f>
        <v>25.54040951452814</v>
      </c>
      <c r="L22" s="31" t="s">
        <v>35</v>
      </c>
    </row>
    <row r="23" spans="2:12">
      <c r="B23" s="104" t="s">
        <v>42</v>
      </c>
      <c r="C23" s="104"/>
      <c r="D23" s="104"/>
      <c r="E23" s="104"/>
      <c r="F23" s="104"/>
      <c r="G23" s="104"/>
      <c r="H23" s="104"/>
      <c r="I23" s="104"/>
      <c r="J23" s="75"/>
      <c r="K23" s="76">
        <f>SUM(K20:K22)</f>
        <v>263.37416135716029</v>
      </c>
      <c r="L23" s="75" t="s">
        <v>35</v>
      </c>
    </row>
    <row r="24" spans="2:12">
      <c r="B24" s="102"/>
      <c r="C24" s="102"/>
      <c r="D24" s="102"/>
      <c r="E24" s="102"/>
      <c r="F24" s="102"/>
      <c r="G24" s="102"/>
      <c r="H24" s="102"/>
      <c r="I24" s="102"/>
      <c r="J24" s="2"/>
      <c r="K24" s="33"/>
      <c r="L24" s="31"/>
    </row>
    <row r="25" spans="2:12">
      <c r="B25" s="101" t="s">
        <v>40</v>
      </c>
      <c r="C25" s="101"/>
      <c r="D25" s="101"/>
      <c r="E25" s="101"/>
      <c r="F25" s="101"/>
      <c r="G25" s="101"/>
      <c r="H25" s="101"/>
      <c r="I25" s="101"/>
      <c r="J25" s="48" t="s">
        <v>76</v>
      </c>
      <c r="K25" s="38">
        <f>'2'!F30</f>
        <v>52.74094564750061</v>
      </c>
      <c r="L25" s="34" t="s">
        <v>35</v>
      </c>
    </row>
    <row r="26" spans="2:12">
      <c r="B26" s="104" t="s">
        <v>8</v>
      </c>
      <c r="C26" s="104"/>
      <c r="D26" s="104"/>
      <c r="E26" s="104"/>
      <c r="F26" s="104"/>
      <c r="G26" s="104"/>
      <c r="H26" s="104"/>
      <c r="I26" s="104"/>
      <c r="K26" s="37">
        <f>K23+K25</f>
        <v>316.1151070046609</v>
      </c>
      <c r="L26" s="31" t="s">
        <v>35</v>
      </c>
    </row>
    <row r="27" spans="2:12">
      <c r="B27" s="96"/>
      <c r="C27" s="96"/>
      <c r="D27" s="96"/>
      <c r="E27" s="96"/>
      <c r="F27" s="96"/>
      <c r="G27" s="96"/>
      <c r="H27" s="96"/>
      <c r="I27" s="96"/>
    </row>
    <row r="28" spans="2:12" ht="15.6">
      <c r="B28" s="105" t="s">
        <v>98</v>
      </c>
      <c r="C28" s="105"/>
      <c r="D28" s="105"/>
      <c r="E28" s="105"/>
      <c r="F28" s="105"/>
      <c r="G28" s="105"/>
      <c r="H28" s="105"/>
      <c r="I28" s="105"/>
      <c r="J28" s="105"/>
      <c r="K28" s="60" t="s">
        <v>34</v>
      </c>
      <c r="L28" s="60" t="s">
        <v>33</v>
      </c>
    </row>
    <row r="29" spans="2:12">
      <c r="B29" s="102" t="s">
        <v>97</v>
      </c>
      <c r="C29" s="102"/>
      <c r="D29" s="102"/>
      <c r="E29" s="102"/>
      <c r="F29" s="102"/>
      <c r="G29" s="102"/>
      <c r="H29" s="102"/>
      <c r="I29" s="102"/>
      <c r="J29" s="102"/>
      <c r="K29" s="37">
        <f>K14</f>
        <v>944.03</v>
      </c>
      <c r="L29" s="31" t="s">
        <v>35</v>
      </c>
    </row>
    <row r="30" spans="2:12">
      <c r="B30" s="102" t="s">
        <v>100</v>
      </c>
      <c r="C30" s="102"/>
      <c r="D30" s="102"/>
      <c r="E30" s="102"/>
      <c r="F30" s="102"/>
      <c r="G30" s="102"/>
      <c r="H30" s="102"/>
      <c r="I30" s="102"/>
      <c r="J30" s="102"/>
      <c r="K30" s="37">
        <f>+'2'!K22</f>
        <v>415.79999999999995</v>
      </c>
      <c r="L30" s="31" t="s">
        <v>35</v>
      </c>
    </row>
    <row r="31" spans="2:12">
      <c r="B31" s="101" t="s">
        <v>43</v>
      </c>
      <c r="C31" s="101"/>
      <c r="D31" s="101"/>
      <c r="E31" s="101"/>
      <c r="F31" s="101"/>
      <c r="G31" s="101"/>
      <c r="H31" s="101"/>
      <c r="I31" s="101"/>
      <c r="J31" s="101"/>
      <c r="K31" s="38">
        <f>K26</f>
        <v>316.1151070046609</v>
      </c>
      <c r="L31" s="34" t="s">
        <v>35</v>
      </c>
    </row>
    <row r="32" spans="2:12">
      <c r="B32" s="104" t="s">
        <v>99</v>
      </c>
      <c r="C32" s="104"/>
      <c r="D32" s="104"/>
      <c r="E32" s="104"/>
      <c r="F32" s="104"/>
      <c r="G32" s="104"/>
      <c r="H32" s="104"/>
      <c r="I32" s="104"/>
      <c r="J32" s="104"/>
      <c r="K32" s="37">
        <f>SUM(K29:K31)</f>
        <v>1675.9451070046607</v>
      </c>
      <c r="L32" s="31" t="s">
        <v>35</v>
      </c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14" t="s">
        <v>102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6"/>
    </row>
    <row r="35" spans="2:12">
      <c r="B35" s="46" t="s">
        <v>45</v>
      </c>
      <c r="C35" s="109" t="s">
        <v>79</v>
      </c>
      <c r="D35" s="110"/>
      <c r="E35" s="111"/>
      <c r="F35" s="7" t="s">
        <v>1</v>
      </c>
      <c r="G35" s="109" t="s">
        <v>80</v>
      </c>
      <c r="H35" s="111"/>
      <c r="I35" s="5" t="s">
        <v>77</v>
      </c>
      <c r="J35" s="54" t="s">
        <v>8</v>
      </c>
      <c r="K35" s="100" t="s">
        <v>78</v>
      </c>
      <c r="L35" s="100"/>
    </row>
    <row r="36" spans="2:12">
      <c r="B36" s="46">
        <v>1</v>
      </c>
      <c r="C36" s="109" t="str">
        <f>+'2'!$C$6</f>
        <v xml:space="preserve">Kids Car Seat Belt Pillow </v>
      </c>
      <c r="D36" s="110"/>
      <c r="E36" s="111"/>
      <c r="F36" s="7">
        <f>+'2'!$C$45</f>
        <v>100</v>
      </c>
      <c r="G36" s="112">
        <f>+'2'!$C$10</f>
        <v>6.36</v>
      </c>
      <c r="H36" s="113"/>
      <c r="I36" s="55">
        <f>+'2'!$C$46</f>
        <v>11.424505892807643</v>
      </c>
      <c r="J36" s="55">
        <f t="shared" ref="J36:J38" si="0">+F36*I36</f>
        <v>1142.4505892807642</v>
      </c>
      <c r="K36" s="100">
        <f t="shared" ref="K36" si="1">I36*3.7</f>
        <v>42.270671803388282</v>
      </c>
      <c r="L36" s="100"/>
    </row>
    <row r="37" spans="2:12">
      <c r="B37" s="46">
        <v>2</v>
      </c>
      <c r="C37" s="109" t="str">
        <f>+'2'!$D$6</f>
        <v>Car Headrest</v>
      </c>
      <c r="D37" s="110"/>
      <c r="E37" s="111"/>
      <c r="F37" s="7">
        <f>+'2'!$D$45</f>
        <v>1</v>
      </c>
      <c r="G37" s="112">
        <f>+'2'!$D$10</f>
        <v>8.0299999999999994</v>
      </c>
      <c r="H37" s="113"/>
      <c r="I37" s="55">
        <f>+'2'!$D$46</f>
        <v>13.907609574791055</v>
      </c>
      <c r="J37" s="55">
        <f t="shared" si="0"/>
        <v>13.907609574791055</v>
      </c>
      <c r="K37" s="100">
        <f t="shared" ref="K37:K38" si="2">I37*3.7</f>
        <v>51.458155426726904</v>
      </c>
      <c r="L37" s="100"/>
    </row>
    <row r="38" spans="2:12">
      <c r="B38" s="46">
        <v>3</v>
      </c>
      <c r="C38" s="109" t="str">
        <f>+'2'!$E$6</f>
        <v>Bluetooth sleep mask</v>
      </c>
      <c r="D38" s="110"/>
      <c r="E38" s="111"/>
      <c r="F38" s="7">
        <f>+'2'!$E$45</f>
        <v>50</v>
      </c>
      <c r="G38" s="112">
        <f>+'2'!$E$10</f>
        <v>6</v>
      </c>
      <c r="H38" s="113"/>
      <c r="I38" s="55">
        <f>+'2'!$E$46</f>
        <v>10.391738162982108</v>
      </c>
      <c r="J38" s="55">
        <f t="shared" si="0"/>
        <v>519.5869081491054</v>
      </c>
      <c r="K38" s="128">
        <f t="shared" si="2"/>
        <v>38.449431203033804</v>
      </c>
      <c r="L38" s="129"/>
    </row>
    <row r="39" spans="2:12" ht="15.6">
      <c r="B39" s="49" t="s">
        <v>8</v>
      </c>
      <c r="C39" s="2"/>
      <c r="D39" s="2"/>
      <c r="E39" s="2"/>
      <c r="F39" s="36">
        <f>+SUM(F36:F38)</f>
        <v>151</v>
      </c>
      <c r="G39" s="2"/>
      <c r="H39" s="2"/>
      <c r="J39" s="56">
        <f>+SUM(J36:J38)</f>
        <v>1675.9451070046607</v>
      </c>
      <c r="K39" s="77"/>
      <c r="L39" s="78"/>
    </row>
    <row r="40" spans="2:12" ht="15.6">
      <c r="B40" s="49"/>
      <c r="C40" s="2"/>
      <c r="D40" s="2"/>
      <c r="E40" s="2"/>
      <c r="F40" s="36"/>
      <c r="G40" s="2"/>
      <c r="H40" s="2"/>
      <c r="J40" s="62"/>
      <c r="K40" s="77"/>
      <c r="L40" s="78"/>
    </row>
    <row r="41" spans="2:12">
      <c r="B41" s="29"/>
      <c r="C41" s="29"/>
      <c r="D41" s="29"/>
      <c r="E41" s="29"/>
      <c r="F41" s="29"/>
      <c r="G41" s="29"/>
      <c r="H41" s="29"/>
      <c r="I41" s="29"/>
      <c r="J41" s="29"/>
      <c r="K41" s="79"/>
      <c r="L41" s="80"/>
    </row>
    <row r="42" spans="2:12" ht="18">
      <c r="B42" s="61" t="s">
        <v>53</v>
      </c>
      <c r="C42" s="29"/>
      <c r="D42" s="29"/>
      <c r="E42" s="29"/>
      <c r="F42" s="29"/>
      <c r="G42" s="29"/>
      <c r="H42" s="29"/>
      <c r="I42" s="29"/>
      <c r="J42" s="29"/>
      <c r="K42" s="29"/>
    </row>
    <row r="43" spans="2:12" ht="18">
      <c r="B43" s="119" t="s">
        <v>90</v>
      </c>
      <c r="C43" s="119"/>
      <c r="D43" s="119"/>
      <c r="E43" s="119"/>
      <c r="F43" s="119"/>
      <c r="G43" s="119"/>
      <c r="H43" s="119"/>
      <c r="I43" s="119"/>
      <c r="J43" s="119"/>
      <c r="K43" s="119"/>
      <c r="L43" s="119"/>
    </row>
    <row r="44" spans="2:12" ht="18">
      <c r="B44" s="119" t="s">
        <v>91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</row>
    <row r="45" spans="2:12" ht="18">
      <c r="B45" s="119" t="s">
        <v>92</v>
      </c>
      <c r="C45" s="119"/>
      <c r="D45" s="119"/>
      <c r="E45" s="119"/>
      <c r="F45" s="119"/>
      <c r="G45" s="119"/>
      <c r="H45" s="119"/>
      <c r="I45" s="119"/>
      <c r="J45" s="119"/>
      <c r="K45" s="119"/>
      <c r="L45" s="119"/>
    </row>
    <row r="46" spans="2:12" ht="18">
      <c r="B46" s="119" t="s">
        <v>93</v>
      </c>
      <c r="C46" s="119"/>
      <c r="D46" s="119"/>
      <c r="E46" s="119"/>
      <c r="F46" s="119"/>
      <c r="G46" s="119"/>
      <c r="H46" s="119"/>
      <c r="I46" s="119"/>
      <c r="J46" s="119"/>
      <c r="K46" s="119"/>
      <c r="L46" s="119"/>
    </row>
    <row r="47" spans="2:12" ht="18">
      <c r="B47" s="119" t="s">
        <v>94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19"/>
    </row>
    <row r="48" spans="2:12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2:13" ht="9" customHeight="1">
      <c r="B49" s="91"/>
      <c r="C49" s="91"/>
      <c r="E49" s="91"/>
      <c r="F49" s="91"/>
      <c r="G49" s="91"/>
      <c r="H49" s="91"/>
      <c r="I49" s="91"/>
      <c r="J49" s="91"/>
      <c r="K49" s="91"/>
      <c r="L49" s="91"/>
      <c r="M49" s="91"/>
    </row>
    <row r="50" spans="2:13" ht="31.8" customHeight="1">
      <c r="B50" s="91"/>
      <c r="C50" s="91"/>
      <c r="D50" s="90" t="s">
        <v>122</v>
      </c>
      <c r="E50" s="90"/>
      <c r="F50" s="90"/>
      <c r="G50" s="90"/>
      <c r="H50" s="90"/>
      <c r="I50" s="90"/>
      <c r="J50" s="90"/>
      <c r="K50" s="90"/>
      <c r="L50" s="90"/>
      <c r="M50" s="90"/>
    </row>
    <row r="51" spans="2:13" ht="21" customHeight="1">
      <c r="B51" s="91"/>
      <c r="C51" s="91"/>
      <c r="D51" s="106" t="s">
        <v>123</v>
      </c>
      <c r="E51" s="106"/>
      <c r="F51" s="106"/>
      <c r="G51" s="106"/>
      <c r="H51" s="106"/>
      <c r="I51" s="106"/>
    </row>
    <row r="52" spans="2:13">
      <c r="B52" s="91"/>
      <c r="C52" s="91"/>
    </row>
    <row r="53" spans="2:13">
      <c r="B53" s="91"/>
      <c r="C53" s="91"/>
    </row>
    <row r="54" spans="2:13" ht="21">
      <c r="B54" s="125" t="s">
        <v>44</v>
      </c>
      <c r="C54" s="125"/>
      <c r="D54" s="125"/>
      <c r="E54" s="125"/>
      <c r="F54" s="125"/>
      <c r="G54" s="125"/>
      <c r="H54" s="125"/>
      <c r="I54" s="125"/>
      <c r="J54" s="125"/>
      <c r="K54" s="125"/>
      <c r="L54" s="125"/>
    </row>
    <row r="56" spans="2:13">
      <c r="B56" s="126" t="s">
        <v>46</v>
      </c>
      <c r="C56" s="126"/>
      <c r="D56" s="126"/>
      <c r="E56" s="126"/>
      <c r="F56" s="126"/>
      <c r="G56" s="126"/>
      <c r="H56" s="126"/>
      <c r="I56" s="126"/>
      <c r="J56" s="126"/>
      <c r="K56" s="126"/>
      <c r="L56" s="126"/>
    </row>
    <row r="57" spans="2:13">
      <c r="B57" s="126" t="s">
        <v>56</v>
      </c>
      <c r="C57" s="126"/>
      <c r="D57" s="126"/>
      <c r="E57" s="126"/>
      <c r="F57" s="126"/>
      <c r="G57" s="126"/>
      <c r="H57" s="126"/>
      <c r="I57" s="126"/>
      <c r="J57" s="126"/>
      <c r="K57" s="126"/>
      <c r="L57" s="126"/>
    </row>
    <row r="58" spans="2:13">
      <c r="B58" s="102" t="s">
        <v>55</v>
      </c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3">
      <c r="B59" s="126" t="s">
        <v>47</v>
      </c>
      <c r="C59" s="126"/>
      <c r="D59" s="126"/>
      <c r="E59" s="126"/>
      <c r="F59" s="126"/>
      <c r="G59" s="126"/>
      <c r="H59" s="126"/>
      <c r="I59" s="126"/>
      <c r="J59" s="126"/>
      <c r="K59" s="126"/>
      <c r="L59" s="126"/>
    </row>
    <row r="60" spans="2:13">
      <c r="B60" s="126" t="s">
        <v>58</v>
      </c>
      <c r="C60" s="126"/>
      <c r="D60" s="126"/>
      <c r="E60" s="126"/>
      <c r="F60" s="126"/>
      <c r="G60" s="126"/>
      <c r="H60" s="126"/>
      <c r="I60" s="126"/>
      <c r="J60" s="126"/>
      <c r="K60" s="126"/>
      <c r="L60" s="126"/>
    </row>
    <row r="61" spans="2:13">
      <c r="B61" s="102" t="s">
        <v>57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3">
      <c r="B62" s="126" t="s">
        <v>48</v>
      </c>
      <c r="C62" s="126"/>
      <c r="D62" s="126"/>
      <c r="E62" s="126"/>
      <c r="F62" s="126"/>
      <c r="G62" s="126"/>
      <c r="H62" s="126"/>
      <c r="I62" s="126"/>
      <c r="J62" s="126"/>
      <c r="K62" s="126"/>
      <c r="L62" s="126"/>
    </row>
    <row r="63" spans="2:13">
      <c r="B63" s="126" t="s">
        <v>50</v>
      </c>
      <c r="C63" s="126"/>
      <c r="D63" s="126"/>
      <c r="E63" s="126"/>
      <c r="F63" s="126"/>
      <c r="G63" s="126"/>
      <c r="H63" s="126"/>
      <c r="I63" s="126"/>
      <c r="J63" s="126"/>
      <c r="K63" s="126"/>
      <c r="L63" s="126"/>
    </row>
    <row r="64" spans="2:13">
      <c r="B64" s="126" t="s">
        <v>59</v>
      </c>
      <c r="C64" s="126"/>
      <c r="D64" s="126"/>
      <c r="E64" s="126"/>
      <c r="F64" s="126"/>
      <c r="G64" s="126"/>
      <c r="H64" s="126"/>
      <c r="I64" s="126"/>
      <c r="J64" s="126"/>
      <c r="K64" s="126"/>
      <c r="L64" s="126"/>
    </row>
    <row r="65" spans="2:12">
      <c r="B65" s="126" t="s">
        <v>60</v>
      </c>
      <c r="C65" s="126"/>
      <c r="D65" s="126"/>
      <c r="E65" s="126"/>
      <c r="F65" s="126"/>
      <c r="G65" s="126"/>
      <c r="H65" s="126"/>
      <c r="I65" s="126"/>
      <c r="J65" s="126"/>
      <c r="K65" s="126"/>
      <c r="L65" s="126"/>
    </row>
    <row r="66" spans="2:12">
      <c r="B66" s="126" t="s">
        <v>62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</row>
    <row r="67" spans="2:12">
      <c r="B67" s="126" t="s">
        <v>61</v>
      </c>
      <c r="C67" s="126"/>
      <c r="D67" s="126"/>
      <c r="E67" s="126"/>
      <c r="F67" s="126"/>
      <c r="G67" s="126"/>
      <c r="H67" s="126"/>
      <c r="I67" s="126"/>
      <c r="J67" s="126"/>
      <c r="K67" s="126"/>
      <c r="L67" s="126"/>
    </row>
    <row r="68" spans="2:12">
      <c r="B68" s="126" t="s">
        <v>49</v>
      </c>
      <c r="C68" s="126"/>
      <c r="D68" s="126"/>
      <c r="E68" s="126"/>
      <c r="F68" s="126"/>
      <c r="G68" s="126"/>
      <c r="H68" s="126"/>
      <c r="I68" s="126"/>
      <c r="J68" s="126"/>
      <c r="K68" s="126"/>
      <c r="L68" s="126"/>
    </row>
    <row r="69" spans="2:12">
      <c r="B69" s="126" t="s">
        <v>63</v>
      </c>
      <c r="C69" s="126"/>
      <c r="D69" s="126"/>
      <c r="E69" s="126"/>
      <c r="F69" s="126"/>
      <c r="G69" s="126"/>
      <c r="H69" s="126"/>
      <c r="I69" s="126"/>
      <c r="J69" s="126"/>
      <c r="K69" s="126"/>
      <c r="L69" s="126"/>
    </row>
    <row r="70" spans="2:12">
      <c r="B70" s="126" t="s">
        <v>64</v>
      </c>
      <c r="C70" s="126"/>
      <c r="D70" s="126"/>
      <c r="E70" s="126"/>
      <c r="F70" s="126"/>
      <c r="G70" s="126"/>
      <c r="H70" s="126"/>
      <c r="I70" s="126"/>
      <c r="J70" s="126"/>
      <c r="K70" s="126"/>
      <c r="L70" s="126"/>
    </row>
    <row r="71" spans="2:12">
      <c r="B71" s="126" t="s">
        <v>65</v>
      </c>
      <c r="C71" s="126"/>
      <c r="D71" s="126"/>
      <c r="E71" s="126"/>
      <c r="F71" s="126"/>
      <c r="G71" s="126"/>
      <c r="H71" s="126"/>
      <c r="I71" s="126"/>
      <c r="J71" s="126"/>
      <c r="K71" s="126"/>
      <c r="L71" s="126"/>
    </row>
    <row r="72" spans="2:12">
      <c r="B72" s="126" t="s">
        <v>66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</row>
    <row r="73" spans="2:12">
      <c r="B73" s="122" t="s">
        <v>52</v>
      </c>
      <c r="C73" s="122"/>
      <c r="D73" s="122"/>
      <c r="E73" s="122"/>
      <c r="F73" s="122"/>
      <c r="G73" s="122"/>
      <c r="H73" s="122"/>
      <c r="I73" s="122"/>
      <c r="J73" s="122"/>
      <c r="K73" s="122"/>
      <c r="L73" s="122"/>
    </row>
    <row r="74" spans="2:12">
      <c r="B74" s="126" t="s">
        <v>67</v>
      </c>
      <c r="C74" s="126"/>
      <c r="D74" s="126"/>
      <c r="E74" s="126"/>
      <c r="F74" s="126"/>
      <c r="G74" s="126"/>
      <c r="H74" s="126"/>
      <c r="I74" s="126"/>
      <c r="J74" s="126"/>
      <c r="K74" s="126"/>
      <c r="L74" s="126"/>
    </row>
    <row r="75" spans="2:12">
      <c r="B75" s="122" t="s">
        <v>51</v>
      </c>
      <c r="C75" s="122"/>
      <c r="D75" s="122"/>
      <c r="E75" s="122"/>
      <c r="F75" s="122"/>
      <c r="G75" s="122"/>
      <c r="H75" s="122"/>
      <c r="I75" s="122"/>
      <c r="J75" s="122"/>
      <c r="K75" s="122"/>
      <c r="L75" s="122"/>
    </row>
    <row r="76" spans="2:12">
      <c r="B76" s="126" t="s">
        <v>68</v>
      </c>
      <c r="C76" s="126"/>
      <c r="D76" s="126"/>
      <c r="E76" s="126"/>
      <c r="F76" s="126"/>
      <c r="G76" s="126"/>
      <c r="H76" s="126"/>
      <c r="I76" s="126"/>
      <c r="J76" s="126"/>
      <c r="K76" s="126"/>
      <c r="L76" s="126"/>
    </row>
    <row r="77" spans="2:12">
      <c r="B77" s="126" t="s">
        <v>69</v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</row>
    <row r="78" spans="2:12">
      <c r="B78" s="126" t="s">
        <v>70</v>
      </c>
      <c r="C78" s="126"/>
      <c r="D78" s="126"/>
      <c r="E78" s="126"/>
      <c r="F78" s="126"/>
      <c r="G78" s="126"/>
      <c r="H78" s="126"/>
      <c r="I78" s="126"/>
      <c r="J78" s="126"/>
      <c r="K78" s="126"/>
      <c r="L78" s="126"/>
    </row>
    <row r="79" spans="2:12">
      <c r="B79" s="126" t="s">
        <v>71</v>
      </c>
      <c r="C79" s="126"/>
      <c r="D79" s="126"/>
      <c r="E79" s="126"/>
      <c r="F79" s="126"/>
      <c r="G79" s="126"/>
      <c r="H79" s="126"/>
      <c r="I79" s="126"/>
      <c r="J79" s="126"/>
      <c r="K79" s="126"/>
      <c r="L79" s="126"/>
    </row>
    <row r="80" spans="2:12">
      <c r="B80" s="126" t="s">
        <v>72</v>
      </c>
      <c r="C80" s="126"/>
      <c r="D80" s="126"/>
      <c r="E80" s="126"/>
      <c r="F80" s="126"/>
      <c r="G80" s="126"/>
      <c r="H80" s="126"/>
      <c r="I80" s="126"/>
      <c r="J80" s="126"/>
      <c r="K80" s="126"/>
      <c r="L80" s="126"/>
    </row>
    <row r="81" spans="1:12">
      <c r="A81" s="85"/>
      <c r="B81" s="127" t="s">
        <v>84</v>
      </c>
      <c r="C81" s="127"/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2">
      <c r="A82" s="85"/>
      <c r="B82" s="126" t="s">
        <v>85</v>
      </c>
      <c r="C82" s="126"/>
      <c r="D82" s="126"/>
      <c r="E82" s="126"/>
      <c r="F82" s="126"/>
      <c r="G82" s="126"/>
      <c r="H82" s="126"/>
      <c r="I82" s="126"/>
      <c r="J82" s="126"/>
      <c r="K82" s="126"/>
      <c r="L82" s="126"/>
    </row>
    <row r="83" spans="1:12">
      <c r="A83" s="85"/>
      <c r="B83" s="127" t="s">
        <v>86</v>
      </c>
      <c r="C83" s="127"/>
      <c r="D83" s="127"/>
      <c r="E83" s="127"/>
      <c r="F83" s="127"/>
      <c r="G83" s="127"/>
      <c r="H83" s="127"/>
      <c r="I83" s="127"/>
      <c r="J83" s="127"/>
      <c r="K83" s="127"/>
      <c r="L83" s="127"/>
    </row>
    <row r="85" spans="1:12">
      <c r="C85" s="91"/>
      <c r="D85" s="91"/>
      <c r="E85" s="91"/>
      <c r="F85" s="91"/>
      <c r="G85" s="91"/>
      <c r="H85" s="91"/>
      <c r="I85" s="91"/>
    </row>
    <row r="86" spans="1:12">
      <c r="C86" s="91"/>
      <c r="D86" s="91"/>
      <c r="E86" s="91"/>
      <c r="F86" s="91"/>
      <c r="G86" s="91"/>
      <c r="H86" s="91"/>
      <c r="I86" s="91"/>
    </row>
    <row r="87" spans="1:12">
      <c r="C87" s="91"/>
      <c r="D87" s="91"/>
      <c r="E87" s="91"/>
      <c r="F87" s="91"/>
      <c r="G87" s="91"/>
      <c r="H87" s="91"/>
      <c r="I87" s="91"/>
    </row>
    <row r="88" spans="1:12">
      <c r="C88" s="91"/>
      <c r="D88" s="91"/>
      <c r="E88" s="91"/>
      <c r="F88" s="91"/>
      <c r="G88" s="91"/>
      <c r="H88" s="91"/>
      <c r="I88" s="91"/>
    </row>
    <row r="89" spans="1:12">
      <c r="C89" s="91"/>
      <c r="D89" s="91"/>
      <c r="E89" s="91"/>
      <c r="F89" s="91"/>
      <c r="G89" s="91"/>
      <c r="H89" s="91"/>
      <c r="I89" s="91"/>
    </row>
    <row r="90" spans="1:12">
      <c r="C90" s="91"/>
      <c r="D90" s="91"/>
      <c r="E90" s="91"/>
      <c r="F90" s="91"/>
      <c r="G90" s="91"/>
      <c r="H90" s="91"/>
      <c r="I90" s="91"/>
    </row>
    <row r="91" spans="1:12">
      <c r="C91" s="91"/>
      <c r="D91" s="91"/>
      <c r="E91" s="91"/>
      <c r="F91" s="91"/>
      <c r="G91" s="91"/>
      <c r="H91" s="91"/>
      <c r="I91" s="91"/>
    </row>
    <row r="92" spans="1:12" ht="15.6" customHeight="1">
      <c r="C92" s="91"/>
      <c r="D92" s="91"/>
      <c r="E92" s="91"/>
      <c r="F92" s="91"/>
      <c r="G92" s="91"/>
      <c r="H92" s="91"/>
      <c r="I92" s="91"/>
    </row>
    <row r="93" spans="1:12" ht="15.6" customHeight="1">
      <c r="C93" s="91"/>
      <c r="D93" s="91"/>
      <c r="E93" s="91"/>
      <c r="F93" s="91"/>
      <c r="G93" s="91"/>
      <c r="H93" s="91"/>
      <c r="I93" s="91"/>
    </row>
    <row r="94" spans="1:12">
      <c r="C94" s="91"/>
      <c r="D94" s="91"/>
      <c r="E94" s="91"/>
      <c r="F94" s="91"/>
      <c r="G94" s="91"/>
      <c r="H94" s="91"/>
      <c r="I94" s="91"/>
    </row>
    <row r="100" ht="15.6" customHeight="1"/>
  </sheetData>
  <sheetProtection selectLockedCells="1"/>
  <mergeCells count="89"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2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28" zoomScale="110" zoomScaleNormal="110" workbookViewId="0">
      <selection activeCell="A47" sqref="A47:XFD47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33" t="s">
        <v>12</v>
      </c>
      <c r="C3" s="133"/>
      <c r="D3" s="133"/>
      <c r="E3" s="133"/>
      <c r="F3" s="133"/>
      <c r="G3" s="133"/>
    </row>
    <row r="6" spans="2:32" ht="15" customHeight="1">
      <c r="B6" s="70" t="s">
        <v>88</v>
      </c>
      <c r="C6" s="70" t="s">
        <v>104</v>
      </c>
      <c r="D6" s="70" t="s">
        <v>105</v>
      </c>
      <c r="E6" s="70" t="s">
        <v>106</v>
      </c>
      <c r="F6" s="70" t="s">
        <v>8</v>
      </c>
    </row>
    <row r="7" spans="2:32" ht="15" customHeight="1">
      <c r="B7" s="5" t="s">
        <v>96</v>
      </c>
      <c r="C7" s="7">
        <v>7</v>
      </c>
      <c r="D7" s="7"/>
      <c r="E7" s="7">
        <v>1</v>
      </c>
      <c r="F7" s="68">
        <f>SUM(C7:E7)</f>
        <v>8</v>
      </c>
    </row>
    <row r="8" spans="2:32" ht="15" customHeight="1">
      <c r="B8" s="5" t="s">
        <v>95</v>
      </c>
      <c r="C8" s="66">
        <v>110</v>
      </c>
      <c r="D8" s="66"/>
      <c r="E8" s="66">
        <v>6</v>
      </c>
      <c r="F8" s="69">
        <f>SUM(C8:E8)</f>
        <v>116</v>
      </c>
      <c r="J8" s="131" t="s">
        <v>83</v>
      </c>
      <c r="K8" s="131"/>
      <c r="M8" s="131" t="s">
        <v>109</v>
      </c>
      <c r="N8" s="131"/>
    </row>
    <row r="9" spans="2:32" ht="15" customHeight="1">
      <c r="B9" s="5" t="s">
        <v>87</v>
      </c>
      <c r="C9" s="65">
        <v>1.1539999999999999</v>
      </c>
      <c r="D9" s="65"/>
      <c r="E9" s="65">
        <v>3.4000000000000002E-2</v>
      </c>
      <c r="F9" s="67">
        <f>SUM(C9:E9)</f>
        <v>1.1879999999999999</v>
      </c>
      <c r="G9" s="1"/>
      <c r="J9" s="9" t="s">
        <v>89</v>
      </c>
      <c r="K9" s="9" t="s">
        <v>54</v>
      </c>
      <c r="M9" s="9" t="s">
        <v>89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63" t="s">
        <v>0</v>
      </c>
      <c r="C10" s="64">
        <v>6.36</v>
      </c>
      <c r="D10" s="64">
        <v>8.0299999999999994</v>
      </c>
      <c r="E10" s="64">
        <v>6</v>
      </c>
      <c r="F10" s="1"/>
      <c r="G10" s="3"/>
      <c r="H10" s="3"/>
      <c r="J10" s="58" t="s">
        <v>110</v>
      </c>
      <c r="K10" s="72">
        <v>250</v>
      </c>
      <c r="M10" s="58" t="s">
        <v>110</v>
      </c>
      <c r="N10" s="72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1" t="s">
        <v>73</v>
      </c>
      <c r="C11" s="42"/>
      <c r="D11" s="42"/>
      <c r="E11" s="42"/>
      <c r="F11" s="1"/>
      <c r="G11" s="3"/>
      <c r="H11" s="3"/>
      <c r="J11" s="58">
        <v>0.1</v>
      </c>
      <c r="K11" s="72"/>
      <c r="M11" s="58">
        <v>0.1</v>
      </c>
      <c r="N11" s="72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68">
        <f>SUM(C12:E12)</f>
        <v>151</v>
      </c>
      <c r="G12" s="1"/>
      <c r="J12" s="58" t="s">
        <v>116</v>
      </c>
      <c r="K12" s="72">
        <v>350</v>
      </c>
      <c r="M12" s="58" t="s">
        <v>116</v>
      </c>
      <c r="N12" s="72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58" t="s">
        <v>117</v>
      </c>
      <c r="K13" s="72">
        <v>350</v>
      </c>
      <c r="M13" s="58" t="s">
        <v>117</v>
      </c>
      <c r="N13" s="72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43" t="s">
        <v>2</v>
      </c>
      <c r="C14" s="44">
        <f>(MAX(C10:C11))*C12</f>
        <v>636</v>
      </c>
      <c r="D14" s="44">
        <f t="shared" ref="D14:E14" si="1">(MAX(D10:D11))*D12</f>
        <v>8.0299999999999994</v>
      </c>
      <c r="E14" s="44">
        <f t="shared" si="1"/>
        <v>300</v>
      </c>
      <c r="F14" s="44">
        <f>SUM(C14:E14)</f>
        <v>944.03</v>
      </c>
      <c r="G14" s="1"/>
      <c r="J14" s="58">
        <v>0.1</v>
      </c>
      <c r="K14" s="72"/>
      <c r="M14" s="58">
        <v>0.1</v>
      </c>
      <c r="N14" s="72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58" t="s">
        <v>118</v>
      </c>
      <c r="K15" s="72">
        <v>325</v>
      </c>
      <c r="M15" s="58" t="s">
        <v>118</v>
      </c>
      <c r="N15" s="72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59"/>
      <c r="J16" s="58" t="s">
        <v>119</v>
      </c>
      <c r="K16" s="72">
        <v>300</v>
      </c>
      <c r="M16" s="58" t="s">
        <v>119</v>
      </c>
      <c r="N16" s="72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58" t="s">
        <v>111</v>
      </c>
      <c r="K17" s="72">
        <v>280</v>
      </c>
      <c r="M17" s="58" t="s">
        <v>111</v>
      </c>
      <c r="N17" s="72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43" t="s">
        <v>74</v>
      </c>
      <c r="C18" s="44">
        <f t="shared" ref="C18:E18" si="3">C14+C16</f>
        <v>804.07652299185406</v>
      </c>
      <c r="D18" s="44">
        <f t="shared" si="3"/>
        <v>10.15209823840344</v>
      </c>
      <c r="E18" s="44">
        <f t="shared" si="3"/>
        <v>379.28137876974245</v>
      </c>
      <c r="F18" s="44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89</v>
      </c>
      <c r="K20" s="9" t="s">
        <v>112</v>
      </c>
      <c r="Y20"/>
      <c r="Z20"/>
      <c r="AA20"/>
      <c r="AB20"/>
      <c r="AC20"/>
      <c r="AD20"/>
      <c r="AE20"/>
      <c r="AF20"/>
    </row>
    <row r="21" spans="1:33" ht="18.75" hidden="1" customHeight="1">
      <c r="B21" s="43" t="s">
        <v>75</v>
      </c>
      <c r="C21" s="44">
        <f>C18+C19</f>
        <v>837.76189316017496</v>
      </c>
      <c r="D21" s="44"/>
      <c r="E21" s="44"/>
      <c r="F21" s="44">
        <f>SUM(C21:E21)</f>
        <v>837.76189316017496</v>
      </c>
      <c r="J21" s="7"/>
      <c r="K21" s="7"/>
    </row>
    <row r="22" spans="1:33">
      <c r="J22" s="73">
        <f>+F9</f>
        <v>1.1879999999999999</v>
      </c>
      <c r="K22" s="74">
        <f>J22*K13</f>
        <v>415.79999999999995</v>
      </c>
    </row>
    <row r="23" spans="1:33">
      <c r="B23" s="132" t="s">
        <v>11</v>
      </c>
      <c r="C23" s="132"/>
      <c r="D23" s="132"/>
      <c r="E23" s="132"/>
      <c r="F23" s="132"/>
      <c r="G23" s="132"/>
    </row>
    <row r="24" spans="1:33">
      <c r="J24" s="9" t="s">
        <v>113</v>
      </c>
      <c r="K24" s="9" t="s">
        <v>114</v>
      </c>
    </row>
    <row r="25" spans="1:33">
      <c r="J25" s="74">
        <f>K22*60%</f>
        <v>249.47999999999996</v>
      </c>
      <c r="K25" s="74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115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34" t="s">
        <v>16</v>
      </c>
      <c r="C35" s="134"/>
      <c r="D35" s="134"/>
      <c r="E35" s="134"/>
      <c r="F35" s="134"/>
      <c r="G35" s="134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59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71" t="s">
        <v>17</v>
      </c>
      <c r="C41" s="71"/>
      <c r="D41" s="71"/>
      <c r="E41" s="71"/>
      <c r="F41" s="71"/>
      <c r="G41" s="71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84" customFormat="1">
      <c r="A47" s="80"/>
      <c r="B47" s="82" t="s">
        <v>20</v>
      </c>
      <c r="C47" s="81">
        <f>C46*$K$31</f>
        <v>42.270671803388282</v>
      </c>
      <c r="D47" s="81">
        <f t="shared" ref="D47:E47" si="8">D46*$K$31</f>
        <v>51.458155426726904</v>
      </c>
      <c r="E47" s="81">
        <f t="shared" si="8"/>
        <v>38.449431203033804</v>
      </c>
      <c r="F47" s="83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5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2024-08-17T18:43:06Z</cp:lastPrinted>
  <dcterms:created xsi:type="dcterms:W3CDTF">2022-02-19T20:43:21Z</dcterms:created>
  <dcterms:modified xsi:type="dcterms:W3CDTF">2024-08-17T18:43:18Z</dcterms:modified>
</cp:coreProperties>
</file>