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robusinees-intranet\assets\downloads\"/>
    </mc:Choice>
  </mc:AlternateContent>
  <xr:revisionPtr revIDLastSave="0" documentId="13_ncr:1_{8C12892D-93C6-48CE-A85E-C979C5E4FF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2" r:id="rId1"/>
    <sheet name="2" sheetId="1" r:id="rId2"/>
  </sheets>
  <definedNames>
    <definedName name="_xlnm.Print_Area" localSheetId="0">'1'!$A$1:$L$109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D45" i="1"/>
  <c r="E45" i="1"/>
  <c r="C13" i="1" l="1"/>
  <c r="D13" i="1"/>
  <c r="E13" i="1"/>
  <c r="F9" i="1"/>
  <c r="J11" i="2" s="1"/>
  <c r="E14" i="1"/>
  <c r="E43" i="1"/>
  <c r="F38" i="2"/>
  <c r="C38" i="2"/>
  <c r="G38" i="2"/>
  <c r="G37" i="2"/>
  <c r="F9" i="2"/>
  <c r="C37" i="2"/>
  <c r="C36" i="2"/>
  <c r="D43" i="1"/>
  <c r="F37" i="2"/>
  <c r="F12" i="1"/>
  <c r="F8" i="1"/>
  <c r="J9" i="2" s="1"/>
  <c r="F7" i="1"/>
  <c r="J8" i="2" s="1"/>
  <c r="C14" i="1"/>
  <c r="D14" i="1"/>
  <c r="J20" i="2"/>
  <c r="C45" i="1"/>
  <c r="F36" i="2" s="1"/>
  <c r="C43" i="1"/>
  <c r="J22" i="1" l="1"/>
  <c r="K22" i="1" s="1"/>
  <c r="K30" i="2" s="1"/>
  <c r="F13" i="1"/>
  <c r="F14" i="1"/>
  <c r="F39" i="2"/>
  <c r="F19" i="1" l="1"/>
  <c r="K14" i="2"/>
  <c r="K25" i="1"/>
  <c r="F38" i="1" s="1"/>
  <c r="J25" i="1"/>
  <c r="F16" i="1" s="1"/>
  <c r="K15" i="2" s="1"/>
  <c r="C15" i="1"/>
  <c r="D15" i="1"/>
  <c r="E15" i="1"/>
  <c r="K29" i="2"/>
  <c r="C37" i="1"/>
  <c r="E37" i="1"/>
  <c r="D37" i="1"/>
  <c r="D19" i="1"/>
  <c r="C38" i="1" l="1"/>
  <c r="C19" i="1"/>
  <c r="E19" i="1"/>
  <c r="K16" i="2" l="1"/>
  <c r="D16" i="1"/>
  <c r="E16" i="1"/>
  <c r="C16" i="1"/>
  <c r="E38" i="1"/>
  <c r="D38" i="1"/>
  <c r="E17" i="1" l="1"/>
  <c r="E18" i="1"/>
  <c r="D17" i="1"/>
  <c r="D18" i="1"/>
  <c r="C17" i="1"/>
  <c r="C18" i="1"/>
  <c r="D20" i="1" l="1"/>
  <c r="D27" i="1" s="1"/>
  <c r="E20" i="1"/>
  <c r="E27" i="1" s="1"/>
  <c r="F18" i="1"/>
  <c r="C21" i="1"/>
  <c r="F21" i="1" s="1"/>
  <c r="C20" i="1"/>
  <c r="F17" i="1"/>
  <c r="C27" i="1" l="1"/>
  <c r="F20" i="1"/>
  <c r="D29" i="1"/>
  <c r="D28" i="1"/>
  <c r="E28" i="1"/>
  <c r="E29" i="1"/>
  <c r="E30" i="1" l="1"/>
  <c r="E31" i="1" s="1"/>
  <c r="D30" i="1"/>
  <c r="D31" i="1" s="1"/>
  <c r="F27" i="1"/>
  <c r="K20" i="2" s="1"/>
  <c r="C29" i="1"/>
  <c r="F29" i="1" s="1"/>
  <c r="K22" i="2" s="1"/>
  <c r="C28" i="1"/>
  <c r="D44" i="1" l="1"/>
  <c r="D46" i="1" s="1"/>
  <c r="E44" i="1"/>
  <c r="E46" i="1" s="1"/>
  <c r="F28" i="1"/>
  <c r="K21" i="2" s="1"/>
  <c r="K23" i="2" s="1"/>
  <c r="C30" i="1"/>
  <c r="E47" i="1" l="1"/>
  <c r="I38" i="2"/>
  <c r="D47" i="1"/>
  <c r="I37" i="2"/>
  <c r="F30" i="1"/>
  <c r="K25" i="2" s="1"/>
  <c r="K26" i="2" s="1"/>
  <c r="K31" i="2" s="1"/>
  <c r="K32" i="2" s="1"/>
  <c r="C31" i="1"/>
  <c r="C44" i="1" s="1"/>
  <c r="K38" i="2"/>
  <c r="J38" i="2"/>
  <c r="J37" i="2" l="1"/>
  <c r="K37" i="2"/>
  <c r="F31" i="1"/>
  <c r="F44" i="1" l="1"/>
  <c r="C46" i="1"/>
  <c r="C47" i="1" s="1"/>
  <c r="I36" i="2" l="1"/>
  <c r="J36" i="2" l="1"/>
  <c r="J39" i="2" s="1"/>
  <c r="K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&gt;$5000 
</t>
        </r>
        <r>
          <rPr>
            <sz val="9"/>
            <color rgb="FF000000"/>
            <rFont val="Tahoma"/>
            <family val="2"/>
          </rPr>
          <t>Seguro 100</t>
        </r>
      </text>
    </comment>
  </commentList>
</comments>
</file>

<file path=xl/sharedStrings.xml><?xml version="1.0" encoding="utf-8"?>
<sst xmlns="http://schemas.openxmlformats.org/spreadsheetml/2006/main" count="163" uniqueCount="125">
  <si>
    <t>VALOR UNITARIO</t>
  </si>
  <si>
    <t>CANTIDAD</t>
  </si>
  <si>
    <t>VALOR FOB</t>
  </si>
  <si>
    <t>DISTRIBUCIÓN %</t>
  </si>
  <si>
    <t>FLETE</t>
  </si>
  <si>
    <t>VALOR CFR</t>
  </si>
  <si>
    <t>SEGURO</t>
  </si>
  <si>
    <t>VALOR CIF</t>
  </si>
  <si>
    <t>TOTAL</t>
  </si>
  <si>
    <t>AD VALOREM</t>
  </si>
  <si>
    <t>PERCEPCIÓN 3.5%</t>
  </si>
  <si>
    <t>TRIBUTOS APLICABLES</t>
  </si>
  <si>
    <t>CALCULOS DE TRIBUTOS</t>
  </si>
  <si>
    <t>IGV       16%</t>
  </si>
  <si>
    <t>IPM       2%</t>
  </si>
  <si>
    <t>ITEM</t>
  </si>
  <si>
    <t>COSTOS DESTINOS</t>
  </si>
  <si>
    <t>COSTO TOTAL DE IMPORTACIÓN</t>
  </si>
  <si>
    <t>COSTO UNITARIO</t>
  </si>
  <si>
    <t>COSTO TOTAL</t>
  </si>
  <si>
    <t>COSTO SOLES</t>
  </si>
  <si>
    <t>CLIENTE:</t>
  </si>
  <si>
    <t>DNI/RUC:</t>
  </si>
  <si>
    <t>TELEFONO:</t>
  </si>
  <si>
    <t>SERVICIO:</t>
  </si>
  <si>
    <t>CARGA CONSOLIDADA</t>
  </si>
  <si>
    <t>ORIGEN:</t>
  </si>
  <si>
    <t>CHINA</t>
  </si>
  <si>
    <t>VOLUMEN:</t>
  </si>
  <si>
    <t>PESO:</t>
  </si>
  <si>
    <t>N° CAJAS:</t>
  </si>
  <si>
    <t>CALCULO DE BASE IMPONIBLE</t>
  </si>
  <si>
    <t>FLETE INTERNACIONAL + SEGURO</t>
  </si>
  <si>
    <t>MONEDA</t>
  </si>
  <si>
    <t>MONTO</t>
  </si>
  <si>
    <t>USD</t>
  </si>
  <si>
    <t>VALOR DE CARGA</t>
  </si>
  <si>
    <t>ADVALOREM</t>
  </si>
  <si>
    <t>IGV</t>
  </si>
  <si>
    <t>IPM</t>
  </si>
  <si>
    <t>PERCEPCIÓN</t>
  </si>
  <si>
    <t>%</t>
  </si>
  <si>
    <t>SUB TOTAL</t>
  </si>
  <si>
    <t>IMPUESTOS</t>
  </si>
  <si>
    <t>TÉRMINOS Y CONDICIONES:</t>
  </si>
  <si>
    <t># ITEM</t>
  </si>
  <si>
    <t xml:space="preserve">1. Todos los pagos se realizan en dólares. </t>
  </si>
  <si>
    <t>3. No somos responsables de retraso del proveedor para entregar la carga.</t>
  </si>
  <si>
    <t>5.Los pagos realizados fuera de fecha están sujetos a un recargo de S/.30 por día.</t>
  </si>
  <si>
    <t>9.No hay opción de reembolso.</t>
  </si>
  <si>
    <t>6.Se procederá a cobrar S/.30 x día de almacenaje si el cliente no recoge su pedido en el plazo acordado.</t>
  </si>
  <si>
    <t>se procederá a realizar las acciones legales del caso.</t>
  </si>
  <si>
    <t>de acogerse a un beneficio arancelario (C.O).</t>
  </si>
  <si>
    <t>NOTAS:</t>
  </si>
  <si>
    <t>TARIFA</t>
  </si>
  <si>
    <t xml:space="preserve"> No se aceptan marcas con medidas  de frontera. </t>
  </si>
  <si>
    <t>2.Todas las marcas de los productos deben ser verificadas por el cliente,</t>
  </si>
  <si>
    <t>En caso contrario, asumirá el costo de  almacenaje $30 y será embarcado en la próxima salida.</t>
  </si>
  <si>
    <t>4. La carga deberá llegar al almacén –Yiwu en el rango de fecha indicado por su asesor.</t>
  </si>
  <si>
    <t>7.Los envíos a provincia se realizan a través de la agencia Marvisur o Shalom, con previo pago de flete interno.</t>
  </si>
  <si>
    <t>Costo: desde s/20.00</t>
  </si>
  <si>
    <t>coordinador  logístico la tarifa.</t>
  </si>
  <si>
    <t>8. Las cargas mayores a 200 kg x bulto tendrán un costo adicional por manipuleo, consultar con el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</si>
  <si>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</si>
  <si>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</si>
  <si>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</si>
  <si>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>13.</t>
    </r>
    <r>
      <rPr>
        <sz val="7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>Los documentos de importación deber ser entregados a tiempo, de lo contrario, el participante no tendrá opción</t>
    </r>
  </si>
  <si>
    <t xml:space="preserve">14.En caso el cliente esté importando una carga que no sea legal y la empresa Pro Business se vea perjudicada, 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</si>
  <si>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</si>
  <si>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</si>
  <si>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</si>
  <si>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</si>
  <si>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</si>
  <si>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VALOR ZAPATILLAS</t>
  </si>
  <si>
    <t>CFR CALZADO</t>
  </si>
  <si>
    <t>CIF CALZADO</t>
  </si>
  <si>
    <t>3.5%</t>
  </si>
  <si>
    <t>PRECIO U.</t>
  </si>
  <si>
    <t>PRECIO UNIT. (SOLES)</t>
  </si>
  <si>
    <t>NOMBRE PRODUCTO</t>
  </si>
  <si>
    <t>COSTO UNI.</t>
  </si>
  <si>
    <t>APELLIDO:</t>
  </si>
  <si>
    <t>NOMBRE:</t>
  </si>
  <si>
    <t>NUEVO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</si>
  <si>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</si>
  <si>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</si>
  <si>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</si>
  <si>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TOTAL CBM</t>
  </si>
  <si>
    <t>NOMBRE</t>
  </si>
  <si>
    <t>CBM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</si>
  <si>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Las fechas brindadas son estimadas, estan sujetas a variación.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</si>
  <si>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No se emite comprobante por concepto de "PERCEPCIÓN, ANTI DUMPING, GESTIÓN DE COMPRA"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</si>
  <si>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A nosotros se nos pagan los </t>
    </r>
    <r>
      <rPr>
        <b/>
        <sz val="14"/>
        <color theme="1"/>
        <rFont val="Calibri Light"/>
        <family val="2"/>
        <scheme val="major"/>
      </rPr>
      <t>Gastos Logísticos + Impuestos</t>
    </r>
    <r>
      <rPr>
        <sz val="14"/>
        <color theme="1"/>
        <rFont val="Calibri Light"/>
        <family val="2"/>
        <scheme val="major"/>
      </rPr>
      <t xml:space="preserve"> una semana antes de que el contenedor</t>
    </r>
  </si>
  <si>
    <t>llegue al puerto del Callao.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</si>
  <si>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El tipo de cambio referencial usado para la conversión a soles es del 3.70</t>
    </r>
  </si>
  <si>
    <t>PESO (KG)</t>
  </si>
  <si>
    <t>CANTIDAD CAJONES</t>
  </si>
  <si>
    <t>VALOR DE CARGA (PAGO AL PROVEEDOR)</t>
  </si>
  <si>
    <t>RESUMEN DE COTIZACIÓN</t>
  </si>
  <si>
    <t>MONTO TOTAL</t>
  </si>
  <si>
    <t>SERVICIO DE IMPORTACIÓN  (ORIGEN -FLETE - DESTINO)</t>
  </si>
  <si>
    <t>CALCULO DE TRIBUTOS</t>
  </si>
  <si>
    <t>SIMULACIÓN DEL PRECIO PUESTO EN PERÚ POR PIEZA</t>
  </si>
  <si>
    <t>FECHA:</t>
  </si>
  <si>
    <t xml:space="preserve">Kids Car Seat Belt Pillow </t>
  </si>
  <si>
    <t>Car Headrest</t>
  </si>
  <si>
    <t>Bluetooth sleep mask</t>
  </si>
  <si>
    <t>Joan Jonathan</t>
  </si>
  <si>
    <t>Rosillo Juarez</t>
  </si>
  <si>
    <t>CLIENTE</t>
  </si>
  <si>
    <t>0.1 - 0.5</t>
  </si>
  <si>
    <t>4.1 +</t>
  </si>
  <si>
    <t>COBRO</t>
  </si>
  <si>
    <t>FLETE (60%)</t>
  </si>
  <si>
    <t>DESTINO (40%)</t>
  </si>
  <si>
    <t>T. CAMBIO</t>
  </si>
  <si>
    <t xml:space="preserve"> 0.6 - 1.0 </t>
  </si>
  <si>
    <t>1.1 - 2.0</t>
  </si>
  <si>
    <t xml:space="preserve">2.1 - 3.0 </t>
  </si>
  <si>
    <t>3.1 - 4.0</t>
  </si>
  <si>
    <t>COTIZACION N002</t>
  </si>
  <si>
    <t>MEDIDA:</t>
  </si>
  <si>
    <t xml:space="preserve">         RUC: 20603287721</t>
  </si>
  <si>
    <t>GRUPO PROBUSINESS S.A.C.</t>
  </si>
  <si>
    <t xml:space="preserve">          RUC: 20603287721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</si>
</sst>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[$$-409]#,##0"/>
    <numFmt numFmtId="168" formatCode="_-[$$-540A]* #,##0.00_ ;_-[$$-540A]* \-#,##0.00\ ;_-[$$-540A]* &quot;-&quot;??_ ;_-@_ "/>
    <numFmt numFmtId="169" formatCode="#,##0.000\ &quot;m3&quot;"/>
    <numFmt numFmtId="170" formatCode="0.0\ &quot;cm&quot;"/>
    <numFmt numFmtId="171" formatCode="0.0\ &quot;kg&quot;"/>
    <numFmt numFmtId="172" formatCode="_-[$S/-280A]\ * #,##0.00_-;\-[$S/-280A]\ * #,##0.00_-;_-[$S/-280A]\ * &quot;-&quot;??_-;_-@_-"/>
    <numFmt numFmtId="173" formatCode="_-[$$-409]* #,##0.0_ ;_-[$$-409]* \-#,##0.0\ ;_-[$$-409]* &quot;-&quot;??_ ;_-@_ "/>
    <numFmt numFmtId="174" formatCode="_-[$$-80A]* #,##0.00_-;\-[$$-80A]* #,##0.00_-;_-[$$-80A]* &quot;-&quot;??_-;_-@_-"/>
    <numFmt numFmtId="175" formatCode="_-[$$-80A]* #,##0.000_-;\-[$$-80A]* #,##0.000_-;_-[$$-80A]* &quot;-&quot;???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8"/>
      <color theme="1"/>
      <name val="Calibri"/>
      <family val="2"/>
      <scheme val="minor"/>
    </font>
    <font>
      <sz val="7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sz val="12"/>
      <color theme="0"/>
      <name val="Arial"/>
      <family val="2"/>
    </font>
    <font>
      <b/>
      <u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20"/>
      <color rgb="FFFF500B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0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165" fontId="0" fillId="2" borderId="0" xfId="0" applyNumberFormat="1" applyFill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165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2" borderId="1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9" fontId="0" fillId="2" borderId="0" xfId="0" applyNumberFormat="1" applyFill="1"/>
    <xf numFmtId="0" fontId="8" fillId="2" borderId="0" xfId="0" applyFont="1" applyFill="1"/>
    <xf numFmtId="0" fontId="10" fillId="2" borderId="0" xfId="0" applyFont="1" applyFill="1"/>
    <xf numFmtId="0" fontId="8" fillId="2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3" fillId="2" borderId="0" xfId="0" applyFont="1" applyFill="1"/>
    <xf numFmtId="0" fontId="3" fillId="2" borderId="0" xfId="0" applyFont="1" applyFill="1" applyAlignment="1">
      <alignment horizontal="center"/>
    </xf>
    <xf numFmtId="168" fontId="8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166" fontId="0" fillId="6" borderId="1" xfId="0" applyNumberFormat="1" applyFill="1" applyBorder="1" applyAlignment="1">
      <alignment horizontal="center"/>
    </xf>
    <xf numFmtId="0" fontId="3" fillId="6" borderId="1" xfId="0" applyFont="1" applyFill="1" applyBorder="1"/>
    <xf numFmtId="165" fontId="3" fillId="6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0" fillId="2" borderId="7" xfId="0" applyFont="1" applyFill="1" applyBorder="1"/>
    <xf numFmtId="0" fontId="10" fillId="2" borderId="9" xfId="0" applyFont="1" applyFill="1" applyBorder="1"/>
    <xf numFmtId="0" fontId="10" fillId="2" borderId="11" xfId="0" applyFont="1" applyFill="1" applyBorder="1"/>
    <xf numFmtId="0" fontId="10" fillId="0" borderId="0" xfId="0" applyFont="1"/>
    <xf numFmtId="0" fontId="0" fillId="2" borderId="3" xfId="0" applyFill="1" applyBorder="1" applyAlignment="1">
      <alignment horizontal="center"/>
    </xf>
    <xf numFmtId="165" fontId="0" fillId="2" borderId="5" xfId="0" applyNumberFormat="1" applyFill="1" applyBorder="1"/>
    <xf numFmtId="173" fontId="16" fillId="2" borderId="6" xfId="0" applyNumberFormat="1" applyFont="1" applyFill="1" applyBorder="1"/>
    <xf numFmtId="0" fontId="3" fillId="2" borderId="9" xfId="0" applyFont="1" applyFill="1" applyBorder="1"/>
    <xf numFmtId="0" fontId="0" fillId="2" borderId="1" xfId="0" applyFill="1" applyBorder="1" applyAlignment="1">
      <alignment horizontal="center" vertical="center"/>
    </xf>
    <xf numFmtId="9" fontId="0" fillId="2" borderId="0" xfId="2" applyFont="1" applyFill="1"/>
    <xf numFmtId="0" fontId="7" fillId="7" borderId="0" xfId="0" applyFont="1" applyFill="1" applyAlignment="1">
      <alignment horizontal="center"/>
    </xf>
    <xf numFmtId="0" fontId="19" fillId="2" borderId="0" xfId="0" applyFont="1" applyFill="1"/>
    <xf numFmtId="173" fontId="16" fillId="2" borderId="0" xfId="0" applyNumberFormat="1" applyFont="1" applyFill="1"/>
    <xf numFmtId="0" fontId="0" fillId="4" borderId="13" xfId="0" applyFill="1" applyBorder="1"/>
    <xf numFmtId="166" fontId="0" fillId="2" borderId="13" xfId="0" applyNumberFormat="1" applyFill="1" applyBorder="1" applyAlignment="1">
      <alignment horizontal="center"/>
    </xf>
    <xf numFmtId="169" fontId="8" fillId="2" borderId="1" xfId="0" applyNumberFormat="1" applyFont="1" applyFill="1" applyBorder="1" applyAlignment="1">
      <alignment horizontal="center"/>
    </xf>
    <xf numFmtId="171" fontId="8" fillId="2" borderId="1" xfId="0" applyNumberFormat="1" applyFont="1" applyFill="1" applyBorder="1" applyAlignment="1">
      <alignment horizontal="center"/>
    </xf>
    <xf numFmtId="169" fontId="8" fillId="6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1" fontId="8" fillId="9" borderId="1" xfId="0" applyNumberFormat="1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0" fontId="3" fillId="3" borderId="0" xfId="0" applyFont="1" applyFill="1"/>
    <xf numFmtId="174" fontId="0" fillId="2" borderId="1" xfId="0" applyNumberFormat="1" applyFill="1" applyBorder="1"/>
    <xf numFmtId="169" fontId="0" fillId="2" borderId="1" xfId="0" applyNumberFormat="1" applyFill="1" applyBorder="1" applyAlignment="1">
      <alignment horizontal="center"/>
    </xf>
    <xf numFmtId="175" fontId="0" fillId="2" borderId="1" xfId="0" applyNumberForma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68" fontId="8" fillId="2" borderId="6" xfId="0" applyNumberFormat="1" applyFont="1" applyFill="1" applyBorder="1" applyAlignment="1">
      <alignment horizontal="center"/>
    </xf>
    <xf numFmtId="172" fontId="3" fillId="2" borderId="0" xfId="0" applyNumberFormat="1" applyFont="1" applyFill="1" applyAlignment="1">
      <alignment horizontal="right"/>
    </xf>
    <xf numFmtId="172" fontId="16" fillId="2" borderId="0" xfId="0" applyNumberFormat="1" applyFont="1" applyFill="1" applyAlignment="1">
      <alignment horizontal="left"/>
    </xf>
    <xf numFmtId="172" fontId="8" fillId="2" borderId="0" xfId="0" applyNumberFormat="1" applyFont="1" applyFill="1"/>
    <xf numFmtId="172" fontId="0" fillId="2" borderId="0" xfId="0" applyNumberFormat="1" applyFill="1"/>
    <xf numFmtId="172" fontId="0" fillId="2" borderId="1" xfId="1" applyNumberFormat="1" applyFont="1" applyFill="1" applyBorder="1" applyAlignment="1">
      <alignment horizontal="center"/>
    </xf>
    <xf numFmtId="172" fontId="0" fillId="2" borderId="1" xfId="0" applyNumberFormat="1" applyFill="1" applyBorder="1"/>
    <xf numFmtId="172" fontId="0" fillId="2" borderId="0" xfId="0" applyNumberFormat="1" applyFill="1" applyAlignment="1">
      <alignment horizontal="center"/>
    </xf>
    <xf numFmtId="172" fontId="0" fillId="0" borderId="0" xfId="0" applyNumberFormat="1"/>
    <xf numFmtId="0" fontId="8" fillId="2" borderId="0" xfId="0" applyFont="1" applyFill="1" applyAlignment="1">
      <alignment vertical="center"/>
    </xf>
    <xf numFmtId="0" fontId="0" fillId="2" borderId="9" xfId="0" applyFill="1" applyBorder="1"/>
    <xf numFmtId="0" fontId="12" fillId="2" borderId="10" xfId="0" applyFont="1" applyFill="1" applyBorder="1"/>
    <xf numFmtId="0" fontId="7" fillId="2" borderId="10" xfId="0" applyFont="1" applyFill="1" applyBorder="1" applyAlignment="1">
      <alignment vertical="center"/>
    </xf>
    <xf numFmtId="0" fontId="27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8" fillId="2" borderId="0" xfId="0" applyFont="1" applyFill="1"/>
    <xf numFmtId="0" fontId="0" fillId="2" borderId="0" xfId="0" applyFill="1"/>
    <xf numFmtId="0" fontId="20" fillId="2" borderId="0" xfId="0" applyFont="1" applyFill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72" fontId="7" fillId="5" borderId="5" xfId="0" applyNumberFormat="1" applyFont="1" applyFill="1" applyBorder="1" applyAlignment="1">
      <alignment horizontal="center"/>
    </xf>
    <xf numFmtId="172" fontId="7" fillId="5" borderId="4" xfId="0" applyNumberFormat="1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9" fontId="8" fillId="8" borderId="0" xfId="0" applyNumberFormat="1" applyFont="1" applyFill="1" applyAlignment="1">
      <alignment horizontal="center"/>
    </xf>
    <xf numFmtId="0" fontId="8" fillId="2" borderId="0" xfId="0" applyFont="1" applyFill="1" applyAlignment="1">
      <alignment vertical="center"/>
    </xf>
    <xf numFmtId="0" fontId="17" fillId="5" borderId="0" xfId="0" applyFont="1" applyFill="1" applyAlignment="1">
      <alignment horizontal="left"/>
    </xf>
    <xf numFmtId="0" fontId="21" fillId="2" borderId="0" xfId="0" applyFont="1" applyFill="1" applyAlignment="1">
      <alignment horizontal="center"/>
    </xf>
    <xf numFmtId="172" fontId="7" fillId="5" borderId="1" xfId="0" applyNumberFormat="1" applyFont="1" applyFill="1" applyBorder="1" applyAlignment="1">
      <alignment horizontal="center"/>
    </xf>
    <xf numFmtId="0" fontId="10" fillId="2" borderId="6" xfId="0" applyFont="1" applyFill="1" applyBorder="1"/>
    <xf numFmtId="0" fontId="8" fillId="2" borderId="2" xfId="0" applyFont="1" applyFill="1" applyBorder="1"/>
    <xf numFmtId="0" fontId="8" fillId="2" borderId="12" xfId="0" applyFont="1" applyFill="1" applyBorder="1"/>
    <xf numFmtId="0" fontId="10" fillId="2" borderId="2" xfId="0" applyFont="1" applyFill="1" applyBorder="1"/>
    <xf numFmtId="0" fontId="18" fillId="7" borderId="0" xfId="0" applyFont="1" applyFill="1" applyAlignment="1">
      <alignment horizontal="left"/>
    </xf>
    <xf numFmtId="0" fontId="17" fillId="5" borderId="0" xfId="0" applyFont="1" applyFill="1"/>
    <xf numFmtId="0" fontId="8" fillId="2" borderId="2" xfId="0" applyFont="1" applyFill="1" applyBorder="1" applyAlignment="1">
      <alignment horizontal="left"/>
    </xf>
    <xf numFmtId="0" fontId="25" fillId="0" borderId="0" xfId="0" applyFont="1" applyAlignment="1">
      <alignment horizontal="center"/>
    </xf>
    <xf numFmtId="0" fontId="26" fillId="2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11" fillId="5" borderId="5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70" fontId="8" fillId="8" borderId="0" xfId="0" applyNumberFormat="1" applyFont="1" applyFill="1" applyAlignment="1">
      <alignment horizontal="center"/>
    </xf>
    <xf numFmtId="171" fontId="8" fillId="8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14" fontId="8" fillId="2" borderId="0" xfId="0" applyNumberFormat="1" applyFont="1" applyFill="1" applyAlignment="1">
      <alignment horizontal="left"/>
    </xf>
    <xf numFmtId="14" fontId="8" fillId="2" borderId="10" xfId="0" applyNumberFormat="1" applyFont="1" applyFill="1" applyBorder="1" applyAlignment="1">
      <alignment horizontal="left"/>
    </xf>
    <xf numFmtId="0" fontId="0" fillId="2" borderId="10" xfId="0" applyFill="1" applyBorder="1"/>
    <xf numFmtId="0" fontId="8" fillId="2" borderId="6" xfId="0" applyFont="1" applyFill="1" applyBorder="1"/>
    <xf numFmtId="0" fontId="8" fillId="2" borderId="8" xfId="0" applyFont="1" applyFill="1" applyBorder="1"/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0" fontId="26" fillId="2" borderId="0" xfId="0" applyFont="1" applyFill="1" applyAlignment="1">
      <alignment horizontal="center"/>
    </xf>
    <xf numFmtId="0" fontId="0" fillId="2" borderId="0" xfId="0" applyFill="1" applyAlignment="1"/>
  </cellXfs>
  <cellStyles count="13">
    <cellStyle name="Millares" xfId="3" builtinId="3"/>
    <cellStyle name="Moneda" xfId="1" builtinId="4"/>
    <cellStyle name="Normal" xfId="0" builtinId="0"/>
    <cellStyle name="Normal 2" xfId="4" xr:uid="{00000000-0005-0000-0000-000003000000}"/>
    <cellStyle name="Normal 3" xfId="7" xr:uid="{00000000-0005-0000-0000-000004000000}"/>
    <cellStyle name="Normal 4" xfId="8" xr:uid="{00000000-0005-0000-0000-000005000000}"/>
    <cellStyle name="Normal 5" xfId="9" xr:uid="{00000000-0005-0000-0000-000006000000}"/>
    <cellStyle name="Normal 6" xfId="10" xr:uid="{00000000-0005-0000-0000-000007000000}"/>
    <cellStyle name="Normal 7" xfId="11" xr:uid="{00000000-0005-0000-0000-000008000000}"/>
    <cellStyle name="Normal 8" xfId="12" xr:uid="{00000000-0005-0000-0000-000009000000}"/>
    <cellStyle name="Porcentaje" xfId="2" builtinId="5"/>
    <cellStyle name="常规 2" xfId="6" xr:uid="{00000000-0005-0000-0000-00000B000000}"/>
    <cellStyle name="常规_Sales C0ntract" xfId="5" xr:uid="{00000000-0005-0000-0000-00000C000000}"/>
  </cellStyles>
  <dxfs count="0"/>
  <tableStyles count="0" defaultTableStyle="TableStyleMedium2" defaultPivotStyle="PivotStyleLight16"/>
  <colors>
    <mruColors>
      <color rgb="FFFF500B"/>
      <color rgb="FFFF99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55</xdr:row>
      <xdr:rowOff>147864</xdr:rowOff>
    </xdr:from>
    <xdr:to>
      <xdr:col>2</xdr:col>
      <xdr:colOff>299357</xdr:colOff>
      <xdr:row>57</xdr:row>
      <xdr:rowOff>27214</xdr:rowOff>
    </xdr:to>
    <xdr:sp macro="" textlink="">
      <xdr:nvSpPr>
        <xdr:cNvPr id="9" name="Rectángulo: esquinas redondeadas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7150" y="11986078"/>
          <a:ext cx="963386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7258</xdr:colOff>
      <xdr:row>55</xdr:row>
      <xdr:rowOff>139247</xdr:rowOff>
    </xdr:from>
    <xdr:to>
      <xdr:col>2</xdr:col>
      <xdr:colOff>503464</xdr:colOff>
      <xdr:row>57</xdr:row>
      <xdr:rowOff>40822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258" y="11977461"/>
          <a:ext cx="1217385" cy="282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DEL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CLIENTE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51938</xdr:colOff>
      <xdr:row>72</xdr:row>
      <xdr:rowOff>147864</xdr:rowOff>
    </xdr:from>
    <xdr:to>
      <xdr:col>3</xdr:col>
      <xdr:colOff>161126</xdr:colOff>
      <xdr:row>74</xdr:row>
      <xdr:rowOff>27214</xdr:rowOff>
    </xdr:to>
    <xdr:sp macro="" textlink="">
      <xdr:nvSpPr>
        <xdr:cNvPr id="13" name="Rectángulo: esquinas redondeadas 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938" y="14272078"/>
          <a:ext cx="1551545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20865</xdr:colOff>
      <xdr:row>72</xdr:row>
      <xdr:rowOff>139247</xdr:rowOff>
    </xdr:from>
    <xdr:to>
      <xdr:col>3</xdr:col>
      <xdr:colOff>258536</xdr:colOff>
      <xdr:row>74</xdr:row>
      <xdr:rowOff>108857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0865" y="14263461"/>
          <a:ext cx="1680028" cy="350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 LA IMPORTACIÓN</a:t>
          </a:r>
        </a:p>
      </xdr:txBody>
    </xdr:sp>
    <xdr:clientData/>
  </xdr:twoCellAnchor>
  <xdr:twoCellAnchor>
    <xdr:from>
      <xdr:col>1</xdr:col>
      <xdr:colOff>68035</xdr:colOff>
      <xdr:row>86</xdr:row>
      <xdr:rowOff>147864</xdr:rowOff>
    </xdr:from>
    <xdr:to>
      <xdr:col>2</xdr:col>
      <xdr:colOff>629124</xdr:colOff>
      <xdr:row>88</xdr:row>
      <xdr:rowOff>27214</xdr:rowOff>
    </xdr:to>
    <xdr:sp macro="" textlink="">
      <xdr:nvSpPr>
        <xdr:cNvPr id="15" name="Rectángulo: esquinas redondeadas 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8035" y="16558078"/>
          <a:ext cx="1282268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48080</xdr:colOff>
      <xdr:row>86</xdr:row>
      <xdr:rowOff>139248</xdr:rowOff>
    </xdr:from>
    <xdr:to>
      <xdr:col>3</xdr:col>
      <xdr:colOff>462643</xdr:colOff>
      <xdr:row>88</xdr:row>
      <xdr:rowOff>54430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8080" y="16549462"/>
          <a:ext cx="1856920" cy="29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LA EMPRESA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oneCellAnchor>
    <xdr:from>
      <xdr:col>1</xdr:col>
      <xdr:colOff>402772</xdr:colOff>
      <xdr:row>1</xdr:row>
      <xdr:rowOff>65314</xdr:rowOff>
    </xdr:from>
    <xdr:ext cx="1209675" cy="1190625"/>
    <xdr:pic>
      <xdr:nvPicPr>
        <xdr:cNvPr id="2" name="Imagen 23">
          <a:extLst>
            <a:ext uri="{FF2B5EF4-FFF2-40B4-BE49-F238E27FC236}">
              <a16:creationId xmlns:a16="http://schemas.microsoft.com/office/drawing/2014/main" id="{F785BEEA-318A-43D1-AD57-F1658C84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629" y="293914"/>
          <a:ext cx="1209675" cy="1190625"/>
        </a:xfrm>
        <a:prstGeom prst="rect">
          <a:avLst/>
        </a:prstGeom>
      </xdr:spPr>
    </xdr:pic>
    <xdr:clientData/>
  </xdr:oneCellAnchor>
  <xdr:oneCellAnchor>
    <xdr:from>
      <xdr:col>1</xdr:col>
      <xdr:colOff>511628</xdr:colOff>
      <xdr:row>48</xdr:row>
      <xdr:rowOff>10885</xdr:rowOff>
    </xdr:from>
    <xdr:ext cx="1209675" cy="1190625"/>
    <xdr:pic>
      <xdr:nvPicPr>
        <xdr:cNvPr id="3" name="Imagen 23">
          <a:extLst>
            <a:ext uri="{FF2B5EF4-FFF2-40B4-BE49-F238E27FC236}">
              <a16:creationId xmlns:a16="http://schemas.microsoft.com/office/drawing/2014/main" id="{B3DBF9F4-6E54-4AF7-BADF-00CA56991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1485" y="9557656"/>
          <a:ext cx="1209675" cy="1190625"/>
        </a:xfrm>
        <a:prstGeom prst="rect">
          <a:avLst/>
        </a:prstGeom>
      </xdr:spPr>
    </xdr:pic>
    <xdr:clientData/>
  </xdr:oneCellAnchor>
  <xdr:oneCellAnchor>
    <xdr:from>
      <xdr:col>2</xdr:col>
      <xdr:colOff>435428</xdr:colOff>
      <xdr:row>93</xdr:row>
      <xdr:rowOff>76200</xdr:rowOff>
    </xdr:from>
    <xdr:ext cx="4152900" cy="3276600"/>
    <xdr:pic>
      <xdr:nvPicPr>
        <xdr:cNvPr id="4" name="Imagen 5">
          <a:extLst>
            <a:ext uri="{FF2B5EF4-FFF2-40B4-BE49-F238E27FC236}">
              <a16:creationId xmlns:a16="http://schemas.microsoft.com/office/drawing/2014/main" id="{798532EB-EFB3-4DA3-B19C-57E6C70BA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0828" y="18124714"/>
          <a:ext cx="4152900" cy="327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M109"/>
  <sheetViews>
    <sheetView showGridLines="0" tabSelected="1" topLeftCell="A28" zoomScale="70" zoomScaleNormal="70" workbookViewId="0">
      <selection activeCell="E49" sqref="E49:M49"/>
    </sheetView>
  </sheetViews>
  <sheetFormatPr baseColWidth="10" defaultColWidth="10.77734375" defaultRowHeight="14.4"/>
  <cols>
    <col min="1" max="1" width="7.109375" style="1" customWidth="1"/>
    <col min="2" max="2" width="11.77734375" style="1" customWidth="1"/>
    <col min="3" max="3" width="21.44140625" style="1" customWidth="1"/>
    <col min="4" max="4" width="0.88671875" style="1" customWidth="1"/>
    <col min="5" max="5" width="12.109375" style="1" customWidth="1"/>
    <col min="6" max="6" width="10.77734375" style="1" customWidth="1"/>
    <col min="7" max="7" width="15.88671875" style="1" customWidth="1"/>
    <col min="8" max="8" width="0.88671875" style="1" customWidth="1"/>
    <col min="9" max="9" width="9.77734375" style="1" customWidth="1"/>
    <col min="10" max="10" width="10.6640625" style="1" customWidth="1"/>
    <col min="11" max="11" width="10.77734375" style="1" customWidth="1"/>
    <col min="12" max="12" width="8.77734375" style="1" customWidth="1"/>
    <col min="13" max="16384" width="10.77734375" style="1"/>
  </cols>
  <sheetData>
    <row r="1" spans="1:12" ht="18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18" customHeight="1">
      <c r="B2" s="92"/>
      <c r="C2" s="92"/>
      <c r="E2" s="94"/>
      <c r="F2" s="94"/>
      <c r="G2" s="94"/>
      <c r="H2" s="94"/>
      <c r="I2" s="94"/>
      <c r="J2" s="94"/>
      <c r="K2" s="94"/>
      <c r="L2" s="94"/>
    </row>
    <row r="3" spans="1:12" ht="25.8">
      <c r="B3" s="92"/>
      <c r="C3" s="92"/>
      <c r="E3" s="116" t="s">
        <v>123</v>
      </c>
      <c r="F3" s="116"/>
      <c r="G3" s="116"/>
      <c r="H3" s="116"/>
      <c r="I3" s="116"/>
      <c r="J3" s="116"/>
    </row>
    <row r="4" spans="1:12" ht="25.8">
      <c r="B4" s="92"/>
      <c r="C4" s="92"/>
      <c r="E4" s="117" t="s">
        <v>122</v>
      </c>
      <c r="F4" s="117"/>
      <c r="G4" s="117"/>
      <c r="H4" s="117"/>
      <c r="I4" s="117"/>
      <c r="J4" s="117"/>
      <c r="K4" s="35"/>
    </row>
    <row r="5" spans="1:12">
      <c r="B5" s="92"/>
      <c r="C5" s="92"/>
      <c r="D5" s="89"/>
    </row>
    <row r="6" spans="1:12">
      <c r="B6" s="92"/>
      <c r="C6" s="92"/>
      <c r="D6" s="53"/>
      <c r="F6" s="53"/>
      <c r="G6" s="53"/>
      <c r="H6" s="53"/>
    </row>
    <row r="7" spans="1:12">
      <c r="A7" s="92"/>
      <c r="B7" s="92"/>
      <c r="C7" s="92"/>
      <c r="E7" s="124" t="s">
        <v>120</v>
      </c>
      <c r="F7" s="124"/>
      <c r="G7" s="124"/>
      <c r="I7" s="92"/>
      <c r="J7" s="92"/>
      <c r="K7" s="92"/>
      <c r="L7" s="92"/>
    </row>
    <row r="8" spans="1:12">
      <c r="B8" s="30" t="s">
        <v>82</v>
      </c>
      <c r="C8" s="39" t="s">
        <v>107</v>
      </c>
      <c r="D8" s="87"/>
      <c r="E8" s="50" t="s">
        <v>24</v>
      </c>
      <c r="F8" s="128" t="s">
        <v>25</v>
      </c>
      <c r="G8" s="129"/>
      <c r="H8" s="86"/>
      <c r="I8" s="1" t="s">
        <v>30</v>
      </c>
      <c r="J8" s="121">
        <f>+'2'!F7</f>
        <v>8</v>
      </c>
      <c r="K8" s="121"/>
      <c r="L8" s="121"/>
    </row>
    <row r="9" spans="1:12">
      <c r="B9" s="30" t="s">
        <v>81</v>
      </c>
      <c r="C9" s="39" t="s">
        <v>108</v>
      </c>
      <c r="D9" s="87"/>
      <c r="E9" s="51" t="s">
        <v>103</v>
      </c>
      <c r="F9" s="125">
        <f ca="1">+TODAY()</f>
        <v>45460</v>
      </c>
      <c r="G9" s="126"/>
      <c r="H9" s="86"/>
      <c r="I9" s="1" t="s">
        <v>29</v>
      </c>
      <c r="J9" s="123">
        <f>+'2'!F8</f>
        <v>116</v>
      </c>
      <c r="K9" s="123"/>
      <c r="L9" s="123"/>
    </row>
    <row r="10" spans="1:12">
      <c r="B10" s="30" t="s">
        <v>22</v>
      </c>
      <c r="C10" s="39">
        <v>40828284</v>
      </c>
      <c r="D10" s="87"/>
      <c r="E10" s="57" t="s">
        <v>26</v>
      </c>
      <c r="F10" s="94" t="s">
        <v>27</v>
      </c>
      <c r="G10" s="127"/>
      <c r="H10" s="86"/>
      <c r="I10" s="1" t="s">
        <v>121</v>
      </c>
      <c r="J10" s="122">
        <v>0</v>
      </c>
      <c r="K10" s="122"/>
      <c r="L10" s="122"/>
    </row>
    <row r="11" spans="1:12">
      <c r="B11" s="30" t="s">
        <v>23</v>
      </c>
      <c r="C11" s="40">
        <v>969094294</v>
      </c>
      <c r="D11" s="88"/>
      <c r="E11" s="52" t="s">
        <v>21</v>
      </c>
      <c r="F11" s="109"/>
      <c r="G11" s="110"/>
      <c r="H11" s="86"/>
      <c r="I11" s="1" t="s">
        <v>28</v>
      </c>
      <c r="J11" s="103">
        <f>+'2'!F9</f>
        <v>1.1879999999999999</v>
      </c>
      <c r="K11" s="103"/>
      <c r="L11" s="103"/>
    </row>
    <row r="12" spans="1:12"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</row>
    <row r="13" spans="1:12">
      <c r="B13" s="113" t="s">
        <v>31</v>
      </c>
      <c r="C13" s="113"/>
      <c r="D13" s="113"/>
      <c r="E13" s="113"/>
      <c r="F13" s="113"/>
      <c r="G13" s="113"/>
      <c r="H13" s="113"/>
      <c r="I13" s="113"/>
      <c r="J13" s="113"/>
      <c r="K13" s="32" t="s">
        <v>34</v>
      </c>
      <c r="L13" s="32" t="s">
        <v>33</v>
      </c>
    </row>
    <row r="14" spans="1:12">
      <c r="B14" s="90" t="s">
        <v>36</v>
      </c>
      <c r="C14" s="90"/>
      <c r="D14" s="90"/>
      <c r="E14" s="90"/>
      <c r="F14" s="90"/>
      <c r="G14" s="90"/>
      <c r="H14" s="90"/>
      <c r="I14" s="90"/>
      <c r="J14" s="90"/>
      <c r="K14" s="37">
        <f>'2'!F13</f>
        <v>944.03</v>
      </c>
      <c r="L14" s="31" t="s">
        <v>35</v>
      </c>
    </row>
    <row r="15" spans="1:12">
      <c r="B15" s="114" t="s">
        <v>32</v>
      </c>
      <c r="C15" s="114"/>
      <c r="D15" s="114"/>
      <c r="E15" s="114"/>
      <c r="F15" s="114"/>
      <c r="G15" s="114"/>
      <c r="H15" s="114"/>
      <c r="I15" s="114"/>
      <c r="J15" s="114"/>
      <c r="K15" s="38">
        <f>'2'!F16+'2'!F19</f>
        <v>299.47999999999996</v>
      </c>
      <c r="L15" s="34" t="s">
        <v>35</v>
      </c>
    </row>
    <row r="16" spans="1:12">
      <c r="B16" s="108" t="s">
        <v>7</v>
      </c>
      <c r="C16" s="108"/>
      <c r="D16" s="108"/>
      <c r="E16" s="108"/>
      <c r="F16" s="108"/>
      <c r="G16" s="108"/>
      <c r="H16" s="108"/>
      <c r="I16" s="108"/>
      <c r="J16" s="108"/>
      <c r="K16" s="37">
        <f>SUM(K14:K15)</f>
        <v>1243.51</v>
      </c>
      <c r="L16" s="31" t="s">
        <v>35</v>
      </c>
    </row>
    <row r="17" spans="2:12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2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2:12">
      <c r="B19" s="105" t="s">
        <v>101</v>
      </c>
      <c r="C19" s="105"/>
      <c r="D19" s="105"/>
      <c r="E19" s="105"/>
      <c r="F19" s="105"/>
      <c r="G19" s="45"/>
      <c r="H19" s="45"/>
      <c r="I19" s="45"/>
      <c r="J19" s="32" t="s">
        <v>41</v>
      </c>
      <c r="K19" s="32" t="s">
        <v>34</v>
      </c>
      <c r="L19" s="32" t="s">
        <v>33</v>
      </c>
    </row>
    <row r="20" spans="2:12">
      <c r="B20" s="93" t="s">
        <v>37</v>
      </c>
      <c r="C20" s="93"/>
      <c r="D20" s="93"/>
      <c r="E20" s="93"/>
      <c r="F20" s="93"/>
      <c r="G20" s="93"/>
      <c r="H20" s="93"/>
      <c r="I20" s="93"/>
      <c r="J20" s="47">
        <f>MAX('2'!C26:E26)</f>
        <v>0.04</v>
      </c>
      <c r="K20" s="37">
        <f>'2'!F27</f>
        <v>33.510475726407002</v>
      </c>
      <c r="L20" s="31" t="s">
        <v>35</v>
      </c>
    </row>
    <row r="21" spans="2:12">
      <c r="B21" s="93" t="s">
        <v>38</v>
      </c>
      <c r="C21" s="93"/>
      <c r="D21" s="93"/>
      <c r="E21" s="93"/>
      <c r="F21" s="93"/>
      <c r="G21" s="93"/>
      <c r="H21" s="93"/>
      <c r="I21" s="93"/>
      <c r="J21" s="47">
        <v>0.16</v>
      </c>
      <c r="K21" s="37">
        <f>'2'!F28</f>
        <v>204.32327611622512</v>
      </c>
      <c r="L21" s="31" t="s">
        <v>35</v>
      </c>
    </row>
    <row r="22" spans="2:12">
      <c r="B22" s="109" t="s">
        <v>39</v>
      </c>
      <c r="C22" s="109"/>
      <c r="D22" s="109"/>
      <c r="E22" s="109"/>
      <c r="F22" s="109"/>
      <c r="G22" s="109"/>
      <c r="H22" s="109"/>
      <c r="I22" s="109"/>
      <c r="J22" s="47">
        <v>0.02</v>
      </c>
      <c r="K22" s="37">
        <f>'2'!F29</f>
        <v>25.54040951452814</v>
      </c>
      <c r="L22" s="31" t="s">
        <v>35</v>
      </c>
    </row>
    <row r="23" spans="2:12">
      <c r="B23" s="108" t="s">
        <v>42</v>
      </c>
      <c r="C23" s="108"/>
      <c r="D23" s="108"/>
      <c r="E23" s="108"/>
      <c r="F23" s="108"/>
      <c r="G23" s="108"/>
      <c r="H23" s="108"/>
      <c r="I23" s="108"/>
      <c r="J23" s="75"/>
      <c r="K23" s="76">
        <f>SUM(K20:K22)</f>
        <v>263.37416135716029</v>
      </c>
      <c r="L23" s="75" t="s">
        <v>35</v>
      </c>
    </row>
    <row r="24" spans="2:12">
      <c r="B24" s="93"/>
      <c r="C24" s="93"/>
      <c r="D24" s="93"/>
      <c r="E24" s="93"/>
      <c r="F24" s="93"/>
      <c r="G24" s="93"/>
      <c r="H24" s="93"/>
      <c r="I24" s="93"/>
      <c r="J24" s="2"/>
      <c r="K24" s="33"/>
      <c r="L24" s="31"/>
    </row>
    <row r="25" spans="2:12">
      <c r="B25" s="109" t="s">
        <v>40</v>
      </c>
      <c r="C25" s="109"/>
      <c r="D25" s="109"/>
      <c r="E25" s="109"/>
      <c r="F25" s="109"/>
      <c r="G25" s="109"/>
      <c r="H25" s="109"/>
      <c r="I25" s="109"/>
      <c r="J25" s="48" t="s">
        <v>76</v>
      </c>
      <c r="K25" s="38">
        <f>'2'!F30</f>
        <v>52.74094564750061</v>
      </c>
      <c r="L25" s="34" t="s">
        <v>35</v>
      </c>
    </row>
    <row r="26" spans="2:12">
      <c r="B26" s="108" t="s">
        <v>8</v>
      </c>
      <c r="C26" s="108"/>
      <c r="D26" s="108"/>
      <c r="E26" s="108"/>
      <c r="F26" s="108"/>
      <c r="G26" s="108"/>
      <c r="H26" s="108"/>
      <c r="I26" s="108"/>
      <c r="K26" s="37">
        <f>K23+K25</f>
        <v>316.1151070046609</v>
      </c>
      <c r="L26" s="31" t="s">
        <v>35</v>
      </c>
    </row>
    <row r="27" spans="2:12">
      <c r="B27" s="94"/>
      <c r="C27" s="94"/>
      <c r="D27" s="94"/>
      <c r="E27" s="94"/>
      <c r="F27" s="94"/>
      <c r="G27" s="94"/>
      <c r="H27" s="94"/>
      <c r="I27" s="94"/>
    </row>
    <row r="28" spans="2:12" ht="15.6">
      <c r="B28" s="112" t="s">
        <v>98</v>
      </c>
      <c r="C28" s="112"/>
      <c r="D28" s="112"/>
      <c r="E28" s="112"/>
      <c r="F28" s="112"/>
      <c r="G28" s="112"/>
      <c r="H28" s="112"/>
      <c r="I28" s="112"/>
      <c r="J28" s="112"/>
      <c r="K28" s="60" t="s">
        <v>34</v>
      </c>
      <c r="L28" s="60" t="s">
        <v>33</v>
      </c>
    </row>
    <row r="29" spans="2:12">
      <c r="B29" s="93" t="s">
        <v>97</v>
      </c>
      <c r="C29" s="93"/>
      <c r="D29" s="93"/>
      <c r="E29" s="93"/>
      <c r="F29" s="93"/>
      <c r="G29" s="93"/>
      <c r="H29" s="93"/>
      <c r="I29" s="93"/>
      <c r="J29" s="93"/>
      <c r="K29" s="37">
        <f>K14</f>
        <v>944.03</v>
      </c>
      <c r="L29" s="31" t="s">
        <v>35</v>
      </c>
    </row>
    <row r="30" spans="2:12">
      <c r="B30" s="93" t="s">
        <v>100</v>
      </c>
      <c r="C30" s="93"/>
      <c r="D30" s="93"/>
      <c r="E30" s="93"/>
      <c r="F30" s="93"/>
      <c r="G30" s="93"/>
      <c r="H30" s="93"/>
      <c r="I30" s="93"/>
      <c r="J30" s="93"/>
      <c r="K30" s="37">
        <f>+'2'!K22</f>
        <v>415.79999999999995</v>
      </c>
      <c r="L30" s="31" t="s">
        <v>35</v>
      </c>
    </row>
    <row r="31" spans="2:12">
      <c r="B31" s="109" t="s">
        <v>43</v>
      </c>
      <c r="C31" s="109"/>
      <c r="D31" s="109"/>
      <c r="E31" s="109"/>
      <c r="F31" s="109"/>
      <c r="G31" s="109"/>
      <c r="H31" s="109"/>
      <c r="I31" s="109"/>
      <c r="J31" s="109"/>
      <c r="K31" s="38">
        <f>K26</f>
        <v>316.1151070046609</v>
      </c>
      <c r="L31" s="34" t="s">
        <v>35</v>
      </c>
    </row>
    <row r="32" spans="2:12">
      <c r="B32" s="108" t="s">
        <v>99</v>
      </c>
      <c r="C32" s="108"/>
      <c r="D32" s="108"/>
      <c r="E32" s="108"/>
      <c r="F32" s="108"/>
      <c r="G32" s="108"/>
      <c r="H32" s="108"/>
      <c r="I32" s="108"/>
      <c r="J32" s="108"/>
      <c r="K32" s="37">
        <f>SUM(K29:K31)</f>
        <v>1675.9451070046607</v>
      </c>
      <c r="L32" s="31" t="s">
        <v>35</v>
      </c>
    </row>
    <row r="33" spans="2:12"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</row>
    <row r="34" spans="2:12">
      <c r="B34" s="118" t="s">
        <v>102</v>
      </c>
      <c r="C34" s="119"/>
      <c r="D34" s="119"/>
      <c r="E34" s="119"/>
      <c r="F34" s="119"/>
      <c r="G34" s="119"/>
      <c r="H34" s="119"/>
      <c r="I34" s="119"/>
      <c r="J34" s="119"/>
      <c r="K34" s="119"/>
      <c r="L34" s="120"/>
    </row>
    <row r="35" spans="2:12">
      <c r="B35" s="46" t="s">
        <v>45</v>
      </c>
      <c r="C35" s="96" t="s">
        <v>79</v>
      </c>
      <c r="D35" s="97"/>
      <c r="E35" s="98"/>
      <c r="F35" s="7" t="s">
        <v>1</v>
      </c>
      <c r="G35" s="96" t="s">
        <v>80</v>
      </c>
      <c r="H35" s="98"/>
      <c r="I35" s="5" t="s">
        <v>77</v>
      </c>
      <c r="J35" s="54" t="s">
        <v>8</v>
      </c>
      <c r="K35" s="107" t="s">
        <v>78</v>
      </c>
      <c r="L35" s="107"/>
    </row>
    <row r="36" spans="2:12">
      <c r="B36" s="46">
        <v>1</v>
      </c>
      <c r="C36" s="96" t="str">
        <f>+'2'!$C$6</f>
        <v xml:space="preserve">Kids Car Seat Belt Pillow </v>
      </c>
      <c r="D36" s="97"/>
      <c r="E36" s="98"/>
      <c r="F36" s="7">
        <f>+'2'!$C$45</f>
        <v>100</v>
      </c>
      <c r="G36" s="101">
        <f>+'2'!$C$10</f>
        <v>6.36</v>
      </c>
      <c r="H36" s="102"/>
      <c r="I36" s="55">
        <f>+'2'!$C$46</f>
        <v>11.424505892807643</v>
      </c>
      <c r="J36" s="55">
        <f t="shared" ref="J36:J38" si="0">+F36*I36</f>
        <v>1142.4505892807642</v>
      </c>
      <c r="K36" s="107">
        <f t="shared" ref="K36" si="1">I36*3.7</f>
        <v>42.270671803388282</v>
      </c>
      <c r="L36" s="107"/>
    </row>
    <row r="37" spans="2:12">
      <c r="B37" s="46">
        <v>2</v>
      </c>
      <c r="C37" s="96" t="str">
        <f>+'2'!$D$6</f>
        <v>Car Headrest</v>
      </c>
      <c r="D37" s="97"/>
      <c r="E37" s="98"/>
      <c r="F37" s="7">
        <f>+'2'!$D$45</f>
        <v>1</v>
      </c>
      <c r="G37" s="101">
        <f>+'2'!$D$10</f>
        <v>8.0299999999999994</v>
      </c>
      <c r="H37" s="102"/>
      <c r="I37" s="55">
        <f>+'2'!$D$46</f>
        <v>13.907609574791055</v>
      </c>
      <c r="J37" s="55">
        <f t="shared" si="0"/>
        <v>13.907609574791055</v>
      </c>
      <c r="K37" s="107">
        <f t="shared" ref="K37:K38" si="2">I37*3.7</f>
        <v>51.458155426726904</v>
      </c>
      <c r="L37" s="107"/>
    </row>
    <row r="38" spans="2:12">
      <c r="B38" s="46">
        <v>3</v>
      </c>
      <c r="C38" s="96" t="str">
        <f>+'2'!$E$6</f>
        <v>Bluetooth sleep mask</v>
      </c>
      <c r="D38" s="97"/>
      <c r="E38" s="98"/>
      <c r="F38" s="7">
        <f>+'2'!$E$45</f>
        <v>50</v>
      </c>
      <c r="G38" s="101">
        <f>+'2'!$E$10</f>
        <v>6</v>
      </c>
      <c r="H38" s="102"/>
      <c r="I38" s="55">
        <f>+'2'!$E$46</f>
        <v>10.391738162982108</v>
      </c>
      <c r="J38" s="55">
        <f t="shared" si="0"/>
        <v>519.5869081491054</v>
      </c>
      <c r="K38" s="99">
        <f t="shared" si="2"/>
        <v>38.449431203033804</v>
      </c>
      <c r="L38" s="100"/>
    </row>
    <row r="39" spans="2:12" ht="15.6">
      <c r="B39" s="49" t="s">
        <v>8</v>
      </c>
      <c r="C39" s="2"/>
      <c r="D39" s="2"/>
      <c r="E39" s="2"/>
      <c r="F39" s="36">
        <f>+SUM(F36:F38)</f>
        <v>151</v>
      </c>
      <c r="G39" s="2"/>
      <c r="H39" s="2"/>
      <c r="J39" s="56">
        <f>+SUM(J36:J38)</f>
        <v>1675.9451070046607</v>
      </c>
      <c r="K39" s="77"/>
      <c r="L39" s="78"/>
    </row>
    <row r="40" spans="2:12" ht="15.6">
      <c r="B40" s="49"/>
      <c r="C40" s="2"/>
      <c r="D40" s="2"/>
      <c r="E40" s="2"/>
      <c r="F40" s="36"/>
      <c r="G40" s="2"/>
      <c r="H40" s="2"/>
      <c r="J40" s="62"/>
      <c r="K40" s="77"/>
      <c r="L40" s="78"/>
    </row>
    <row r="41" spans="2:12">
      <c r="B41" s="29"/>
      <c r="C41" s="29"/>
      <c r="D41" s="29"/>
      <c r="E41" s="29"/>
      <c r="F41" s="29"/>
      <c r="G41" s="29"/>
      <c r="H41" s="29"/>
      <c r="I41" s="29"/>
      <c r="J41" s="29"/>
      <c r="K41" s="79"/>
      <c r="L41" s="80"/>
    </row>
    <row r="42" spans="2:12" ht="18">
      <c r="B42" s="61" t="s">
        <v>53</v>
      </c>
      <c r="C42" s="29"/>
      <c r="D42" s="29"/>
      <c r="E42" s="29"/>
      <c r="F42" s="29"/>
      <c r="G42" s="29"/>
      <c r="H42" s="29"/>
      <c r="I42" s="29"/>
      <c r="J42" s="29"/>
      <c r="K42" s="29"/>
    </row>
    <row r="43" spans="2:12" ht="18">
      <c r="B43" s="95" t="s">
        <v>90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</row>
    <row r="44" spans="2:12" ht="18">
      <c r="B44" s="95" t="s">
        <v>91</v>
      </c>
      <c r="C44" s="95"/>
      <c r="D44" s="95"/>
      <c r="E44" s="95"/>
      <c r="F44" s="95"/>
      <c r="G44" s="95"/>
      <c r="H44" s="95"/>
      <c r="I44" s="95"/>
      <c r="J44" s="95"/>
      <c r="K44" s="95"/>
      <c r="L44" s="95"/>
    </row>
    <row r="45" spans="2:12" ht="18">
      <c r="B45" s="95" t="s">
        <v>92</v>
      </c>
      <c r="C45" s="95"/>
      <c r="D45" s="95"/>
      <c r="E45" s="95"/>
      <c r="F45" s="95"/>
      <c r="G45" s="95"/>
      <c r="H45" s="95"/>
      <c r="I45" s="95"/>
      <c r="J45" s="95"/>
      <c r="K45" s="95"/>
      <c r="L45" s="95"/>
    </row>
    <row r="46" spans="2:12" ht="18">
      <c r="B46" s="95" t="s">
        <v>93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</row>
    <row r="47" spans="2:12" ht="18">
      <c r="B47" s="95" t="s">
        <v>94</v>
      </c>
      <c r="C47" s="95"/>
      <c r="D47" s="95"/>
      <c r="E47" s="95"/>
      <c r="F47" s="95"/>
      <c r="G47" s="95"/>
      <c r="H47" s="95"/>
      <c r="I47" s="95"/>
      <c r="J47" s="95"/>
      <c r="K47" s="95"/>
      <c r="L47" s="95"/>
    </row>
    <row r="48" spans="2:12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 spans="2:13" ht="9" customHeight="1">
      <c r="B49" s="92"/>
      <c r="C49" s="92"/>
      <c r="E49" s="92"/>
      <c r="F49" s="92"/>
      <c r="G49" s="92"/>
      <c r="H49" s="92"/>
      <c r="I49" s="92"/>
      <c r="J49" s="92"/>
      <c r="K49" s="92"/>
      <c r="L49" s="92"/>
      <c r="M49" s="92"/>
    </row>
    <row r="50" spans="2:13" ht="31.8" customHeight="1">
      <c r="B50" s="92"/>
      <c r="C50" s="92"/>
      <c r="D50" s="134" t="s">
        <v>123</v>
      </c>
      <c r="E50" s="134"/>
      <c r="F50" s="134"/>
      <c r="G50" s="134"/>
      <c r="H50" s="134"/>
      <c r="I50" s="134"/>
      <c r="J50" s="134"/>
      <c r="K50" s="134"/>
      <c r="L50" s="134"/>
      <c r="M50" s="134"/>
    </row>
    <row r="51" spans="2:13" ht="18" customHeight="1">
      <c r="B51" s="92"/>
      <c r="C51" s="92"/>
      <c r="D51" s="115" t="s">
        <v>124</v>
      </c>
      <c r="E51" s="115"/>
      <c r="F51" s="115"/>
      <c r="G51" s="115"/>
      <c r="H51" s="115"/>
      <c r="I51" s="115"/>
      <c r="J51" s="135"/>
      <c r="K51" s="135"/>
      <c r="L51" s="135"/>
    </row>
    <row r="52" spans="2:13">
      <c r="B52" s="92"/>
      <c r="C52" s="92"/>
    </row>
    <row r="53" spans="2:13">
      <c r="B53" s="92"/>
      <c r="C53" s="92"/>
    </row>
    <row r="54" spans="2:13">
      <c r="B54" s="92"/>
      <c r="C54" s="92"/>
    </row>
    <row r="55" spans="2:13" ht="21">
      <c r="B55" s="106" t="s">
        <v>44</v>
      </c>
      <c r="C55" s="106"/>
      <c r="D55" s="106"/>
      <c r="E55" s="106"/>
      <c r="F55" s="106"/>
      <c r="G55" s="106"/>
      <c r="H55" s="106"/>
      <c r="I55" s="106"/>
      <c r="J55" s="106"/>
      <c r="K55" s="106"/>
      <c r="L55" s="106"/>
    </row>
    <row r="56" spans="2:13"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</row>
    <row r="59" spans="2:13">
      <c r="B59" s="91" t="s">
        <v>46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</row>
    <row r="60" spans="2:13">
      <c r="B60" s="91" t="s">
        <v>56</v>
      </c>
      <c r="C60" s="91"/>
      <c r="D60" s="91"/>
      <c r="E60" s="91"/>
      <c r="F60" s="91"/>
      <c r="G60" s="91"/>
      <c r="H60" s="91"/>
      <c r="I60" s="91"/>
      <c r="J60" s="91"/>
      <c r="K60" s="91"/>
      <c r="L60" s="91"/>
    </row>
    <row r="61" spans="2:13">
      <c r="B61" s="93" t="s">
        <v>55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</row>
    <row r="62" spans="2:13">
      <c r="B62" s="91" t="s">
        <v>47</v>
      </c>
      <c r="C62" s="91"/>
      <c r="D62" s="91"/>
      <c r="E62" s="91"/>
      <c r="F62" s="91"/>
      <c r="G62" s="91"/>
      <c r="H62" s="91"/>
      <c r="I62" s="91"/>
      <c r="J62" s="91"/>
      <c r="K62" s="91"/>
      <c r="L62" s="91"/>
    </row>
    <row r="63" spans="2:13">
      <c r="B63" s="91" t="s">
        <v>58</v>
      </c>
      <c r="C63" s="91"/>
      <c r="D63" s="91"/>
      <c r="E63" s="91"/>
      <c r="F63" s="91"/>
      <c r="G63" s="91"/>
      <c r="H63" s="91"/>
      <c r="I63" s="91"/>
      <c r="J63" s="91"/>
      <c r="K63" s="91"/>
      <c r="L63" s="91"/>
    </row>
    <row r="64" spans="2:13">
      <c r="B64" s="93" t="s">
        <v>57</v>
      </c>
      <c r="C64" s="93"/>
      <c r="D64" s="93"/>
      <c r="E64" s="93"/>
      <c r="F64" s="93"/>
      <c r="G64" s="93"/>
      <c r="H64" s="93"/>
      <c r="I64" s="93"/>
      <c r="J64" s="93"/>
      <c r="K64" s="93"/>
      <c r="L64" s="93"/>
    </row>
    <row r="65" spans="2:12">
      <c r="B65" s="91" t="s">
        <v>48</v>
      </c>
      <c r="C65" s="91"/>
      <c r="D65" s="91"/>
      <c r="E65" s="91"/>
      <c r="F65" s="91"/>
      <c r="G65" s="91"/>
      <c r="H65" s="91"/>
      <c r="I65" s="91"/>
      <c r="J65" s="91"/>
      <c r="K65" s="91"/>
      <c r="L65" s="91"/>
    </row>
    <row r="66" spans="2:12">
      <c r="B66" s="91" t="s">
        <v>50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</row>
    <row r="67" spans="2:12">
      <c r="B67" s="91" t="s">
        <v>59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</row>
    <row r="68" spans="2:12">
      <c r="B68" s="91" t="s">
        <v>60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</row>
    <row r="69" spans="2:12">
      <c r="B69" s="91" t="s">
        <v>62</v>
      </c>
      <c r="C69" s="91"/>
      <c r="D69" s="91"/>
      <c r="E69" s="91"/>
      <c r="F69" s="91"/>
      <c r="G69" s="91"/>
      <c r="H69" s="91"/>
      <c r="I69" s="91"/>
      <c r="J69" s="91"/>
      <c r="K69" s="91"/>
      <c r="L69" s="91"/>
    </row>
    <row r="70" spans="2:12">
      <c r="B70" s="91" t="s">
        <v>61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</row>
    <row r="71" spans="2:12">
      <c r="B71" s="91" t="s">
        <v>49</v>
      </c>
      <c r="C71" s="91"/>
      <c r="D71" s="91"/>
      <c r="E71" s="91"/>
      <c r="F71" s="91"/>
      <c r="G71" s="91"/>
      <c r="H71" s="91"/>
      <c r="I71" s="91"/>
      <c r="J71" s="91"/>
      <c r="K71" s="91"/>
      <c r="L71" s="91"/>
    </row>
    <row r="72" spans="2:12">
      <c r="B72" s="91" t="s">
        <v>63</v>
      </c>
      <c r="C72" s="91"/>
      <c r="D72" s="91"/>
      <c r="E72" s="91"/>
      <c r="F72" s="91"/>
      <c r="G72" s="91"/>
      <c r="H72" s="91"/>
      <c r="I72" s="91"/>
      <c r="J72" s="91"/>
      <c r="K72" s="91"/>
      <c r="L72" s="91"/>
    </row>
    <row r="73" spans="2:12"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</row>
    <row r="76" spans="2:12">
      <c r="B76" s="91" t="s">
        <v>64</v>
      </c>
      <c r="C76" s="91"/>
      <c r="D76" s="91"/>
      <c r="E76" s="91"/>
      <c r="F76" s="91"/>
      <c r="G76" s="91"/>
      <c r="H76" s="91"/>
      <c r="I76" s="91"/>
      <c r="J76" s="91"/>
      <c r="K76" s="91"/>
      <c r="L76" s="91"/>
    </row>
    <row r="77" spans="2:12">
      <c r="B77" s="91" t="s">
        <v>65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</row>
    <row r="78" spans="2:12">
      <c r="B78" s="91" t="s">
        <v>66</v>
      </c>
      <c r="C78" s="91"/>
      <c r="D78" s="91"/>
      <c r="E78" s="91"/>
      <c r="F78" s="91"/>
      <c r="G78" s="91"/>
      <c r="H78" s="91"/>
      <c r="I78" s="91"/>
      <c r="J78" s="91"/>
      <c r="K78" s="91"/>
      <c r="L78" s="91"/>
    </row>
    <row r="79" spans="2:12">
      <c r="B79" s="90" t="s">
        <v>52</v>
      </c>
      <c r="C79" s="90"/>
      <c r="D79" s="90"/>
      <c r="E79" s="90"/>
      <c r="F79" s="90"/>
      <c r="G79" s="90"/>
      <c r="H79" s="90"/>
      <c r="I79" s="90"/>
      <c r="J79" s="90"/>
      <c r="K79" s="90"/>
      <c r="L79" s="90"/>
    </row>
    <row r="80" spans="2:12">
      <c r="B80" s="91" t="s">
        <v>67</v>
      </c>
      <c r="C80" s="91"/>
      <c r="D80" s="91"/>
      <c r="E80" s="91"/>
      <c r="F80" s="91"/>
      <c r="G80" s="91"/>
      <c r="H80" s="91"/>
      <c r="I80" s="91"/>
      <c r="J80" s="91"/>
      <c r="K80" s="91"/>
      <c r="L80" s="91"/>
    </row>
    <row r="81" spans="1:12">
      <c r="B81" s="90" t="s">
        <v>51</v>
      </c>
      <c r="C81" s="90"/>
      <c r="D81" s="90"/>
      <c r="E81" s="90"/>
      <c r="F81" s="90"/>
      <c r="G81" s="90"/>
      <c r="H81" s="90"/>
      <c r="I81" s="90"/>
      <c r="J81" s="90"/>
      <c r="K81" s="90"/>
      <c r="L81" s="90"/>
    </row>
    <row r="82" spans="1:12">
      <c r="B82" s="91" t="s">
        <v>68</v>
      </c>
      <c r="C82" s="91"/>
      <c r="D82" s="91"/>
      <c r="E82" s="91"/>
      <c r="F82" s="91"/>
      <c r="G82" s="91"/>
      <c r="H82" s="91"/>
      <c r="I82" s="91"/>
      <c r="J82" s="91"/>
      <c r="K82" s="91"/>
      <c r="L82" s="91"/>
    </row>
    <row r="83" spans="1:12">
      <c r="B83" s="91" t="s">
        <v>69</v>
      </c>
      <c r="C83" s="91"/>
      <c r="D83" s="91"/>
      <c r="E83" s="91"/>
      <c r="F83" s="91"/>
      <c r="G83" s="91"/>
      <c r="H83" s="91"/>
      <c r="I83" s="91"/>
      <c r="J83" s="91"/>
      <c r="K83" s="91"/>
      <c r="L83" s="91"/>
    </row>
    <row r="84" spans="1:12">
      <c r="B84" s="91" t="s">
        <v>70</v>
      </c>
      <c r="C84" s="91"/>
      <c r="D84" s="91"/>
      <c r="E84" s="91"/>
      <c r="F84" s="91"/>
      <c r="G84" s="91"/>
      <c r="H84" s="91"/>
      <c r="I84" s="91"/>
      <c r="J84" s="91"/>
      <c r="K84" s="91"/>
      <c r="L84" s="91"/>
    </row>
    <row r="85" spans="1:12">
      <c r="B85" s="91" t="s">
        <v>71</v>
      </c>
      <c r="C85" s="91"/>
      <c r="D85" s="91"/>
      <c r="E85" s="91"/>
      <c r="F85" s="91"/>
      <c r="G85" s="91"/>
      <c r="H85" s="91"/>
      <c r="I85" s="91"/>
      <c r="J85" s="91"/>
      <c r="K85" s="91"/>
      <c r="L85" s="91"/>
    </row>
    <row r="86" spans="1:12">
      <c r="B86" s="91" t="s">
        <v>72</v>
      </c>
      <c r="C86" s="91"/>
      <c r="D86" s="91"/>
      <c r="E86" s="91"/>
      <c r="F86" s="91"/>
      <c r="G86" s="91"/>
      <c r="H86" s="91"/>
      <c r="I86" s="91"/>
      <c r="J86" s="91"/>
      <c r="K86" s="91"/>
      <c r="L86" s="91"/>
    </row>
    <row r="90" spans="1:12">
      <c r="A90" s="85"/>
      <c r="B90" s="104" t="s">
        <v>84</v>
      </c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1:12">
      <c r="A91" s="85"/>
      <c r="B91" s="91" t="s">
        <v>85</v>
      </c>
      <c r="C91" s="91"/>
      <c r="D91" s="91"/>
      <c r="E91" s="91"/>
      <c r="F91" s="91"/>
      <c r="G91" s="91"/>
      <c r="H91" s="91"/>
      <c r="I91" s="91"/>
      <c r="J91" s="91"/>
      <c r="K91" s="91"/>
      <c r="L91" s="91"/>
    </row>
    <row r="92" spans="1:12">
      <c r="A92" s="85"/>
      <c r="B92" s="104" t="s">
        <v>86</v>
      </c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4" spans="1:12">
      <c r="C94" s="92"/>
      <c r="D94" s="92"/>
      <c r="E94" s="92"/>
      <c r="F94" s="92"/>
      <c r="G94" s="92"/>
      <c r="H94" s="92"/>
      <c r="I94" s="92"/>
    </row>
    <row r="95" spans="1:12">
      <c r="C95" s="92"/>
      <c r="D95" s="92"/>
      <c r="E95" s="92"/>
      <c r="F95" s="92"/>
      <c r="G95" s="92"/>
      <c r="H95" s="92"/>
      <c r="I95" s="92"/>
    </row>
    <row r="96" spans="1:12">
      <c r="C96" s="92"/>
      <c r="D96" s="92"/>
      <c r="E96" s="92"/>
      <c r="F96" s="92"/>
      <c r="G96" s="92"/>
      <c r="H96" s="92"/>
      <c r="I96" s="92"/>
    </row>
    <row r="97" spans="3:9">
      <c r="C97" s="92"/>
      <c r="D97" s="92"/>
      <c r="E97" s="92"/>
      <c r="F97" s="92"/>
      <c r="G97" s="92"/>
      <c r="H97" s="92"/>
      <c r="I97" s="92"/>
    </row>
    <row r="98" spans="3:9">
      <c r="C98" s="92"/>
      <c r="D98" s="92"/>
      <c r="E98" s="92"/>
      <c r="F98" s="92"/>
      <c r="G98" s="92"/>
      <c r="H98" s="92"/>
      <c r="I98" s="92"/>
    </row>
    <row r="99" spans="3:9">
      <c r="C99" s="92"/>
      <c r="D99" s="92"/>
      <c r="E99" s="92"/>
      <c r="F99" s="92"/>
      <c r="G99" s="92"/>
      <c r="H99" s="92"/>
      <c r="I99" s="92"/>
    </row>
    <row r="100" spans="3:9">
      <c r="C100" s="92"/>
      <c r="D100" s="92"/>
      <c r="E100" s="92"/>
      <c r="F100" s="92"/>
      <c r="G100" s="92"/>
      <c r="H100" s="92"/>
      <c r="I100" s="92"/>
    </row>
    <row r="101" spans="3:9" ht="15.6" customHeight="1">
      <c r="C101" s="92"/>
      <c r="D101" s="92"/>
      <c r="E101" s="92"/>
      <c r="F101" s="92"/>
      <c r="G101" s="92"/>
      <c r="H101" s="92"/>
      <c r="I101" s="92"/>
    </row>
    <row r="102" spans="3:9" ht="15.6" customHeight="1">
      <c r="C102" s="92"/>
      <c r="D102" s="92"/>
      <c r="E102" s="92"/>
      <c r="F102" s="92"/>
      <c r="G102" s="92"/>
      <c r="H102" s="92"/>
      <c r="I102" s="92"/>
    </row>
    <row r="103" spans="3:9">
      <c r="C103" s="92"/>
      <c r="D103" s="92"/>
      <c r="E103" s="92"/>
      <c r="F103" s="92"/>
      <c r="G103" s="92"/>
      <c r="H103" s="92"/>
      <c r="I103" s="92"/>
    </row>
    <row r="109" spans="3:9" ht="15.6" customHeight="1"/>
  </sheetData>
  <sheetProtection selectLockedCells="1"/>
  <mergeCells count="91">
    <mergeCell ref="K50:M50"/>
    <mergeCell ref="E49:M49"/>
    <mergeCell ref="J9:L9"/>
    <mergeCell ref="B2:C6"/>
    <mergeCell ref="E7:G7"/>
    <mergeCell ref="F9:G9"/>
    <mergeCell ref="F10:G10"/>
    <mergeCell ref="F8:G8"/>
    <mergeCell ref="C94:I103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35:L35"/>
    <mergeCell ref="B25:I25"/>
    <mergeCell ref="B24:I24"/>
    <mergeCell ref="B33:L33"/>
    <mergeCell ref="B32:J32"/>
    <mergeCell ref="B28:J28"/>
    <mergeCell ref="B29:J29"/>
    <mergeCell ref="B30:J30"/>
    <mergeCell ref="B31:J31"/>
    <mergeCell ref="B26:I26"/>
    <mergeCell ref="B12:L12"/>
    <mergeCell ref="B13:J13"/>
    <mergeCell ref="B14:J14"/>
    <mergeCell ref="B16:J16"/>
    <mergeCell ref="B15:J15"/>
    <mergeCell ref="B49:C54"/>
    <mergeCell ref="B19:F19"/>
    <mergeCell ref="C35:E35"/>
    <mergeCell ref="B55:L55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86:L86"/>
    <mergeCell ref="B81:L81"/>
    <mergeCell ref="B82:L82"/>
    <mergeCell ref="B83:L83"/>
    <mergeCell ref="B84:L84"/>
    <mergeCell ref="B85:L85"/>
    <mergeCell ref="B92:L92"/>
    <mergeCell ref="B69:L69"/>
    <mergeCell ref="B70:L70"/>
    <mergeCell ref="B71:L71"/>
    <mergeCell ref="B62:L62"/>
    <mergeCell ref="B63:L63"/>
    <mergeCell ref="B64:L64"/>
    <mergeCell ref="B65:L65"/>
    <mergeCell ref="B66:L66"/>
    <mergeCell ref="B67:L67"/>
    <mergeCell ref="B68:L68"/>
    <mergeCell ref="B76:L76"/>
    <mergeCell ref="B77:L77"/>
    <mergeCell ref="B78:L78"/>
    <mergeCell ref="B91:L91"/>
    <mergeCell ref="B90:L90"/>
    <mergeCell ref="B79:L79"/>
    <mergeCell ref="B80:L80"/>
    <mergeCell ref="A7:C7"/>
    <mergeCell ref="I7:L7"/>
    <mergeCell ref="B61:L61"/>
    <mergeCell ref="B56:L56"/>
    <mergeCell ref="B47:L47"/>
    <mergeCell ref="C38:E38"/>
    <mergeCell ref="K38:L38"/>
    <mergeCell ref="B43:L43"/>
    <mergeCell ref="B59:L59"/>
    <mergeCell ref="B72:L72"/>
    <mergeCell ref="B73:L73"/>
    <mergeCell ref="B60:L60"/>
    <mergeCell ref="G37:H37"/>
    <mergeCell ref="J11:L11"/>
  </mergeCells>
  <dataValidations count="3">
    <dataValidation type="custom" showInputMessage="1" showErrorMessage="1" errorTitle="VERIFICAR NÚMERO DE TELEFONO" error="Verifica que tenga 9 digitos sin espacio" sqref="J8:L8" xr:uid="{CC0405B2-A74A-4E8F-BF03-C34BEE695B67}">
      <formula1>(LEN(C11)=9)</formula1>
    </dataValidation>
    <dataValidation type="custom" showInputMessage="1" showErrorMessage="1" errorTitle="INGRESO APELLIDOS" error="Ingresa los apellidos del cliente" sqref="C10" xr:uid="{F51947C3-10E8-4E93-BD41-F6C41D0D7075}">
      <formula1>C9&lt;&gt;0</formula1>
    </dataValidation>
    <dataValidation type="custom" showInputMessage="1" showErrorMessage="1" errorTitle="INGRESA EL NOMBRE" error="Ingresa al menos 1 nombre del cliente" sqref="C9" xr:uid="{A5DB9636-5F0C-4D38-B418-FB4E28963B0E}">
      <formula1>C8&lt;&gt;0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1" fitToWidth="2" fitToHeight="2" orientation="portrait" horizontalDpi="360" verticalDpi="360" r:id="rId1"/>
  <rowBreaks count="1" manualBreakCount="1">
    <brk id="48" max="11" man="1"/>
  </rowBreaks>
  <cellWatches>
    <cellWatch r="K16"/>
  </cellWatches>
  <ignoredErrors>
    <ignoredError sqref="J2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G49"/>
  <sheetViews>
    <sheetView topLeftCell="A28" zoomScale="110" zoomScaleNormal="110" workbookViewId="0">
      <selection activeCell="A47" sqref="A47:XFD47"/>
    </sheetView>
  </sheetViews>
  <sheetFormatPr baseColWidth="10" defaultRowHeight="14.4"/>
  <cols>
    <col min="1" max="1" width="2.77734375" style="1" customWidth="1"/>
    <col min="2" max="2" width="19.44140625" style="1" customWidth="1"/>
    <col min="3" max="4" width="11.33203125" style="2" customWidth="1"/>
    <col min="5" max="5" width="12.109375" style="2" customWidth="1"/>
    <col min="6" max="7" width="11.44140625" style="2"/>
    <col min="8" max="9" width="11.44140625" style="1"/>
    <col min="10" max="10" width="13.6640625" style="1" customWidth="1"/>
    <col min="11" max="11" width="15.33203125" style="1" customWidth="1"/>
    <col min="12" max="32" width="11.44140625" style="1"/>
  </cols>
  <sheetData>
    <row r="3" spans="2:32">
      <c r="B3" s="132" t="s">
        <v>12</v>
      </c>
      <c r="C3" s="132"/>
      <c r="D3" s="132"/>
      <c r="E3" s="132"/>
      <c r="F3" s="132"/>
      <c r="G3" s="132"/>
    </row>
    <row r="6" spans="2:32" ht="15" customHeight="1">
      <c r="B6" s="70" t="s">
        <v>88</v>
      </c>
      <c r="C6" s="70" t="s">
        <v>104</v>
      </c>
      <c r="D6" s="70" t="s">
        <v>105</v>
      </c>
      <c r="E6" s="70" t="s">
        <v>106</v>
      </c>
      <c r="F6" s="70" t="s">
        <v>8</v>
      </c>
    </row>
    <row r="7" spans="2:32" ht="15" customHeight="1">
      <c r="B7" s="5" t="s">
        <v>96</v>
      </c>
      <c r="C7" s="7">
        <v>7</v>
      </c>
      <c r="D7" s="7"/>
      <c r="E7" s="7">
        <v>1</v>
      </c>
      <c r="F7" s="68">
        <f>SUM(C7:E7)</f>
        <v>8</v>
      </c>
    </row>
    <row r="8" spans="2:32" ht="15" customHeight="1">
      <c r="B8" s="5" t="s">
        <v>95</v>
      </c>
      <c r="C8" s="66">
        <v>110</v>
      </c>
      <c r="D8" s="66"/>
      <c r="E8" s="66">
        <v>6</v>
      </c>
      <c r="F8" s="69">
        <f>SUM(C8:E8)</f>
        <v>116</v>
      </c>
      <c r="J8" s="130" t="s">
        <v>83</v>
      </c>
      <c r="K8" s="130"/>
      <c r="M8" s="130" t="s">
        <v>109</v>
      </c>
      <c r="N8" s="130"/>
    </row>
    <row r="9" spans="2:32" ht="15" customHeight="1">
      <c r="B9" s="5" t="s">
        <v>87</v>
      </c>
      <c r="C9" s="65">
        <v>1.1539999999999999</v>
      </c>
      <c r="D9" s="65"/>
      <c r="E9" s="65">
        <v>3.4000000000000002E-2</v>
      </c>
      <c r="F9" s="67">
        <f>SUM(C9:E9)</f>
        <v>1.1879999999999999</v>
      </c>
      <c r="G9" s="1"/>
      <c r="J9" s="9" t="s">
        <v>89</v>
      </c>
      <c r="K9" s="9" t="s">
        <v>54</v>
      </c>
      <c r="M9" s="9" t="s">
        <v>89</v>
      </c>
      <c r="N9" s="9" t="s">
        <v>54</v>
      </c>
      <c r="Y9"/>
      <c r="Z9"/>
      <c r="AA9"/>
      <c r="AB9"/>
      <c r="AC9"/>
      <c r="AD9"/>
      <c r="AE9"/>
      <c r="AF9"/>
    </row>
    <row r="10" spans="2:32" ht="15" customHeight="1">
      <c r="B10" s="63" t="s">
        <v>0</v>
      </c>
      <c r="C10" s="64">
        <v>6.36</v>
      </c>
      <c r="D10" s="64">
        <v>8.0299999999999994</v>
      </c>
      <c r="E10" s="64">
        <v>6</v>
      </c>
      <c r="F10" s="1"/>
      <c r="G10" s="3"/>
      <c r="H10" s="3"/>
      <c r="J10" s="58" t="s">
        <v>110</v>
      </c>
      <c r="K10" s="72">
        <v>250</v>
      </c>
      <c r="M10" s="58" t="s">
        <v>110</v>
      </c>
      <c r="N10" s="72">
        <v>250</v>
      </c>
      <c r="Y10"/>
      <c r="Z10"/>
      <c r="AA10"/>
      <c r="AB10"/>
      <c r="AC10"/>
      <c r="AD10"/>
      <c r="AE10"/>
      <c r="AF10"/>
    </row>
    <row r="11" spans="2:32" ht="15" hidden="1" customHeight="1">
      <c r="B11" s="41" t="s">
        <v>73</v>
      </c>
      <c r="C11" s="42"/>
      <c r="D11" s="42"/>
      <c r="E11" s="42"/>
      <c r="F11" s="1"/>
      <c r="G11" s="3"/>
      <c r="H11" s="3"/>
      <c r="J11" s="58">
        <v>0.1</v>
      </c>
      <c r="K11" s="72"/>
      <c r="M11" s="58">
        <v>0.1</v>
      </c>
      <c r="N11" s="72"/>
      <c r="Y11"/>
      <c r="Z11"/>
      <c r="AA11"/>
      <c r="AB11"/>
      <c r="AC11"/>
      <c r="AD11"/>
      <c r="AE11"/>
      <c r="AF11"/>
    </row>
    <row r="12" spans="2:32">
      <c r="B12" s="26" t="s">
        <v>1</v>
      </c>
      <c r="C12" s="7">
        <v>100</v>
      </c>
      <c r="D12" s="7">
        <v>1</v>
      </c>
      <c r="E12" s="7">
        <v>50</v>
      </c>
      <c r="F12" s="68">
        <f>SUM(C12:E12)</f>
        <v>151</v>
      </c>
      <c r="G12" s="1"/>
      <c r="J12" s="58" t="s">
        <v>116</v>
      </c>
      <c r="K12" s="72">
        <v>350</v>
      </c>
      <c r="M12" s="58" t="s">
        <v>116</v>
      </c>
      <c r="N12" s="72">
        <v>325</v>
      </c>
      <c r="Y12"/>
      <c r="Z12"/>
      <c r="AA12"/>
      <c r="AB12"/>
      <c r="AC12"/>
      <c r="AD12"/>
      <c r="AE12"/>
      <c r="AF12"/>
    </row>
    <row r="13" spans="2:32">
      <c r="B13" s="17" t="s">
        <v>2</v>
      </c>
      <c r="C13" s="18">
        <f t="shared" ref="C13:E13" si="0">C10*C12</f>
        <v>636</v>
      </c>
      <c r="D13" s="18">
        <f t="shared" si="0"/>
        <v>8.0299999999999994</v>
      </c>
      <c r="E13" s="18">
        <f t="shared" si="0"/>
        <v>300</v>
      </c>
      <c r="F13" s="18">
        <f>SUM(C13:E13)</f>
        <v>944.03</v>
      </c>
      <c r="G13" s="1"/>
      <c r="J13" s="58" t="s">
        <v>117</v>
      </c>
      <c r="K13" s="72">
        <v>350</v>
      </c>
      <c r="M13" s="58" t="s">
        <v>117</v>
      </c>
      <c r="N13" s="72">
        <v>325</v>
      </c>
      <c r="Y13"/>
      <c r="Z13"/>
      <c r="AA13"/>
      <c r="AB13"/>
      <c r="AC13"/>
      <c r="AD13"/>
      <c r="AE13"/>
      <c r="AF13"/>
    </row>
    <row r="14" spans="2:32" ht="16.5" hidden="1" customHeight="1">
      <c r="B14" s="43" t="s">
        <v>2</v>
      </c>
      <c r="C14" s="44">
        <f>(MAX(C10:C11))*C12</f>
        <v>636</v>
      </c>
      <c r="D14" s="44">
        <f t="shared" ref="D14:E14" si="1">(MAX(D10:D11))*D12</f>
        <v>8.0299999999999994</v>
      </c>
      <c r="E14" s="44">
        <f t="shared" si="1"/>
        <v>300</v>
      </c>
      <c r="F14" s="44">
        <f>SUM(C14:E14)</f>
        <v>944.03</v>
      </c>
      <c r="G14" s="1"/>
      <c r="J14" s="58">
        <v>0.1</v>
      </c>
      <c r="K14" s="72"/>
      <c r="M14" s="58">
        <v>0.1</v>
      </c>
      <c r="N14" s="72"/>
      <c r="Y14"/>
      <c r="Z14"/>
      <c r="AA14"/>
      <c r="AB14"/>
      <c r="AC14"/>
      <c r="AD14"/>
      <c r="AE14"/>
      <c r="AF14"/>
    </row>
    <row r="15" spans="2:32" ht="15" customHeight="1">
      <c r="B15" s="5" t="s">
        <v>3</v>
      </c>
      <c r="C15" s="8">
        <f>C13/$F$13</f>
        <v>0.67370740336641843</v>
      </c>
      <c r="D15" s="8">
        <f>D13/$F$13</f>
        <v>8.5060856116860682E-3</v>
      </c>
      <c r="E15" s="8">
        <f>E13/$F$13</f>
        <v>0.31778651102189548</v>
      </c>
      <c r="F15" s="7" t="s">
        <v>8</v>
      </c>
      <c r="G15" s="28"/>
      <c r="J15" s="58" t="s">
        <v>118</v>
      </c>
      <c r="K15" s="72">
        <v>325</v>
      </c>
      <c r="M15" s="58" t="s">
        <v>118</v>
      </c>
      <c r="N15" s="72">
        <v>300</v>
      </c>
      <c r="Y15"/>
      <c r="Z15"/>
      <c r="AA15"/>
      <c r="AB15"/>
      <c r="AC15"/>
      <c r="AD15"/>
      <c r="AE15"/>
      <c r="AF15"/>
    </row>
    <row r="16" spans="2:32">
      <c r="B16" s="26" t="s">
        <v>4</v>
      </c>
      <c r="C16" s="6">
        <f>$F$16*C15</f>
        <v>168.07652299185403</v>
      </c>
      <c r="D16" s="6">
        <f>$F$16*D15</f>
        <v>2.1220982384034399</v>
      </c>
      <c r="E16" s="6">
        <f>$F$16*E15</f>
        <v>79.281378769742474</v>
      </c>
      <c r="F16" s="27">
        <f>+J25</f>
        <v>249.47999999999996</v>
      </c>
      <c r="G16" s="59"/>
      <c r="J16" s="58" t="s">
        <v>119</v>
      </c>
      <c r="K16" s="72">
        <v>300</v>
      </c>
      <c r="M16" s="58" t="s">
        <v>119</v>
      </c>
      <c r="N16" s="72">
        <v>275</v>
      </c>
      <c r="Y16"/>
      <c r="Z16"/>
      <c r="AA16"/>
      <c r="AB16"/>
      <c r="AC16"/>
      <c r="AD16"/>
      <c r="AE16"/>
      <c r="AF16"/>
    </row>
    <row r="17" spans="1:33">
      <c r="B17" s="17" t="s">
        <v>5</v>
      </c>
      <c r="C17" s="18">
        <f>C13+C16</f>
        <v>804.07652299185406</v>
      </c>
      <c r="D17" s="18">
        <f t="shared" ref="D17:E17" si="2">D13+D16</f>
        <v>10.15209823840344</v>
      </c>
      <c r="E17" s="18">
        <f t="shared" si="2"/>
        <v>379.28137876974245</v>
      </c>
      <c r="F17" s="18">
        <f>SUM(C17:E17)</f>
        <v>1193.51</v>
      </c>
      <c r="G17" s="1"/>
      <c r="J17" s="58" t="s">
        <v>111</v>
      </c>
      <c r="K17" s="72">
        <v>280</v>
      </c>
      <c r="M17" s="58" t="s">
        <v>111</v>
      </c>
      <c r="N17" s="72">
        <v>250</v>
      </c>
      <c r="W17"/>
      <c r="X17"/>
      <c r="Y17"/>
      <c r="Z17"/>
      <c r="AA17"/>
      <c r="AB17"/>
      <c r="AC17"/>
      <c r="AD17"/>
      <c r="AE17"/>
      <c r="AF17"/>
    </row>
    <row r="18" spans="1:33" ht="14.25" hidden="1" customHeight="1">
      <c r="B18" s="43" t="s">
        <v>74</v>
      </c>
      <c r="C18" s="44">
        <f t="shared" ref="C18:E18" si="3">C14+C16</f>
        <v>804.07652299185406</v>
      </c>
      <c r="D18" s="44">
        <f t="shared" si="3"/>
        <v>10.15209823840344</v>
      </c>
      <c r="E18" s="44">
        <f t="shared" si="3"/>
        <v>379.28137876974245</v>
      </c>
      <c r="F18" s="44">
        <f>SUM(C18:E18)</f>
        <v>1193.51</v>
      </c>
      <c r="G18" s="1"/>
      <c r="Y18"/>
      <c r="Z18"/>
      <c r="AA18"/>
      <c r="AB18"/>
      <c r="AC18"/>
      <c r="AD18"/>
      <c r="AE18"/>
      <c r="AF18"/>
    </row>
    <row r="19" spans="1:33" ht="14.25" customHeight="1">
      <c r="B19" s="26" t="s">
        <v>6</v>
      </c>
      <c r="C19" s="6">
        <f>$F$19*C15</f>
        <v>33.685370168320922</v>
      </c>
      <c r="D19" s="6">
        <f>$F$19*D15</f>
        <v>0.42530428058430342</v>
      </c>
      <c r="E19" s="6">
        <f>$F$19*E15</f>
        <v>15.889325551094775</v>
      </c>
      <c r="F19" s="27">
        <f>IF(F13&lt;5000,50,100)</f>
        <v>50</v>
      </c>
      <c r="G19" s="1"/>
      <c r="Y19"/>
      <c r="Z19"/>
      <c r="AA19"/>
      <c r="AB19"/>
      <c r="AC19"/>
      <c r="AD19"/>
      <c r="AE19"/>
      <c r="AF19"/>
    </row>
    <row r="20" spans="1:33">
      <c r="B20" s="17" t="s">
        <v>7</v>
      </c>
      <c r="C20" s="18">
        <f t="shared" ref="C20:E20" si="4">C17+C19</f>
        <v>837.76189316017496</v>
      </c>
      <c r="D20" s="18">
        <f t="shared" si="4"/>
        <v>10.577402518987743</v>
      </c>
      <c r="E20" s="18">
        <f t="shared" si="4"/>
        <v>395.17070432083722</v>
      </c>
      <c r="F20" s="18">
        <f>SUM(C20:E20)</f>
        <v>1243.5099999999998</v>
      </c>
      <c r="G20" s="1"/>
      <c r="J20" s="9" t="s">
        <v>89</v>
      </c>
      <c r="K20" s="9" t="s">
        <v>112</v>
      </c>
      <c r="Y20"/>
      <c r="Z20"/>
      <c r="AA20"/>
      <c r="AB20"/>
      <c r="AC20"/>
      <c r="AD20"/>
      <c r="AE20"/>
      <c r="AF20"/>
    </row>
    <row r="21" spans="1:33" ht="18.75" hidden="1" customHeight="1">
      <c r="B21" s="43" t="s">
        <v>75</v>
      </c>
      <c r="C21" s="44">
        <f>C18+C19</f>
        <v>837.76189316017496</v>
      </c>
      <c r="D21" s="44"/>
      <c r="E21" s="44"/>
      <c r="F21" s="44">
        <f>SUM(C21:E21)</f>
        <v>837.76189316017496</v>
      </c>
      <c r="J21" s="7"/>
      <c r="K21" s="7"/>
    </row>
    <row r="22" spans="1:33">
      <c r="J22" s="73">
        <f>+F9</f>
        <v>1.1879999999999999</v>
      </c>
      <c r="K22" s="74">
        <f>J22*K13</f>
        <v>415.79999999999995</v>
      </c>
    </row>
    <row r="23" spans="1:33">
      <c r="B23" s="131" t="s">
        <v>11</v>
      </c>
      <c r="C23" s="131"/>
      <c r="D23" s="131"/>
      <c r="E23" s="131"/>
      <c r="F23" s="131"/>
      <c r="G23" s="131"/>
    </row>
    <row r="24" spans="1:33">
      <c r="J24" s="9" t="s">
        <v>113</v>
      </c>
      <c r="K24" s="9" t="s">
        <v>114</v>
      </c>
    </row>
    <row r="25" spans="1:33">
      <c r="J25" s="74">
        <f>K22*60%</f>
        <v>249.47999999999996</v>
      </c>
      <c r="K25" s="74">
        <f>K22*40%</f>
        <v>166.32</v>
      </c>
      <c r="AG25" s="1"/>
    </row>
    <row r="26" spans="1:33">
      <c r="C26" s="11">
        <v>0.04</v>
      </c>
      <c r="D26" s="11">
        <v>0</v>
      </c>
      <c r="E26" s="11">
        <v>0</v>
      </c>
      <c r="F26" s="9" t="s">
        <v>8</v>
      </c>
      <c r="G26" s="1"/>
      <c r="AG26" s="1"/>
    </row>
    <row r="27" spans="1:33">
      <c r="B27" s="9" t="s">
        <v>9</v>
      </c>
      <c r="C27" s="6">
        <f>C20*C26</f>
        <v>33.510475726407002</v>
      </c>
      <c r="D27" s="6">
        <f>D20*D26</f>
        <v>0</v>
      </c>
      <c r="E27" s="6">
        <f>E20*E26</f>
        <v>0</v>
      </c>
      <c r="F27" s="10">
        <f>SUM(C27:E27)</f>
        <v>33.510475726407002</v>
      </c>
      <c r="G27" s="1"/>
    </row>
    <row r="28" spans="1:33">
      <c r="B28" s="16" t="s">
        <v>13</v>
      </c>
      <c r="C28" s="13">
        <f>((MAX(C20:C21))+C27)*16%</f>
        <v>139.40357902185312</v>
      </c>
      <c r="D28" s="13">
        <f>((MAX(D20:D21))+D27)*16%</f>
        <v>1.6923844030380388</v>
      </c>
      <c r="E28" s="13">
        <f>((MAX(E20:E21))+E27)*16%</f>
        <v>63.227312691333957</v>
      </c>
      <c r="F28" s="10">
        <f>SUM(C28:E28)</f>
        <v>204.32327611622512</v>
      </c>
      <c r="G28" s="12"/>
      <c r="J28" s="12"/>
      <c r="K28" s="12"/>
      <c r="Y28"/>
      <c r="Z28"/>
      <c r="AA28"/>
      <c r="AB28"/>
      <c r="AC28"/>
      <c r="AD28"/>
      <c r="AE28"/>
      <c r="AF28"/>
    </row>
    <row r="29" spans="1:33">
      <c r="B29" s="16" t="s">
        <v>14</v>
      </c>
      <c r="C29" s="15">
        <f>((MAX(C20:C21))+C27)*2%</f>
        <v>17.42544737773164</v>
      </c>
      <c r="D29" s="15">
        <f>((MAX(D20:D21))+D27)*2%</f>
        <v>0.21154805037975485</v>
      </c>
      <c r="E29" s="15">
        <f>((MAX(E20:E21))+E27)*2%</f>
        <v>7.9034140864167446</v>
      </c>
      <c r="F29" s="10">
        <f>SUM(C29:E29)</f>
        <v>25.54040951452814</v>
      </c>
      <c r="G29" s="12"/>
      <c r="J29" s="12"/>
      <c r="K29" s="12"/>
      <c r="Y29"/>
      <c r="Z29"/>
      <c r="AA29"/>
      <c r="AB29"/>
      <c r="AC29"/>
      <c r="AD29"/>
      <c r="AE29"/>
      <c r="AF29"/>
    </row>
    <row r="30" spans="1:33" s="14" customFormat="1">
      <c r="A30" s="12"/>
      <c r="B30" s="16" t="s">
        <v>10</v>
      </c>
      <c r="C30" s="15">
        <f>(C20+C27+C28+C29)*3.5%</f>
        <v>35.983548835015839</v>
      </c>
      <c r="D30" s="15">
        <f>(D20+D27+D28+D29)*3.5%</f>
        <v>0.43684672403419378</v>
      </c>
      <c r="E30" s="15">
        <f>(E20+E27+E28+E29)*3.5%</f>
        <v>16.320550088450577</v>
      </c>
      <c r="F30" s="10">
        <f>SUM(C30:E30)</f>
        <v>52.74094564750061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33" s="14" customFormat="1">
      <c r="A31" s="12"/>
      <c r="B31" s="19" t="s">
        <v>8</v>
      </c>
      <c r="C31" s="20">
        <f t="shared" ref="C31:E31" si="5">SUM(C27:C30)</f>
        <v>226.3230509610076</v>
      </c>
      <c r="D31" s="20">
        <f t="shared" si="5"/>
        <v>2.3407791774519877</v>
      </c>
      <c r="E31" s="20">
        <f t="shared" si="5"/>
        <v>87.451276866201269</v>
      </c>
      <c r="F31" s="18">
        <f>SUM(C31:E31)</f>
        <v>316.11510700466084</v>
      </c>
      <c r="G31" s="1"/>
      <c r="H31" s="12"/>
      <c r="I31" s="12"/>
      <c r="J31" s="5" t="s">
        <v>115</v>
      </c>
      <c r="K31" s="5">
        <v>3.7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33" s="14" customFormat="1">
      <c r="A32" s="12"/>
      <c r="B32" s="1"/>
      <c r="C32" s="2"/>
      <c r="D32" s="2"/>
      <c r="E32" s="2"/>
      <c r="F32" s="2"/>
      <c r="G32" s="2"/>
      <c r="H32" s="12"/>
      <c r="I32" s="12"/>
      <c r="J32" s="1"/>
      <c r="K32" s="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32">
      <c r="Y33"/>
      <c r="Z33"/>
      <c r="AA33"/>
      <c r="AB33"/>
      <c r="AC33"/>
      <c r="AD33"/>
      <c r="AE33"/>
      <c r="AF33"/>
    </row>
    <row r="34" spans="1:32">
      <c r="AD34"/>
      <c r="AE34"/>
      <c r="AF34"/>
    </row>
    <row r="35" spans="1:32">
      <c r="B35" s="133" t="s">
        <v>16</v>
      </c>
      <c r="C35" s="133"/>
      <c r="D35" s="133"/>
      <c r="E35" s="133"/>
      <c r="F35" s="133"/>
      <c r="G35" s="133"/>
    </row>
    <row r="37" spans="1:32">
      <c r="C37" s="21">
        <f>+C15</f>
        <v>0.67370740336641843</v>
      </c>
      <c r="D37" s="21">
        <f>+D15</f>
        <v>8.5060856116860682E-3</v>
      </c>
      <c r="E37" s="21">
        <f>+E15</f>
        <v>0.31778651102189548</v>
      </c>
      <c r="F37" s="7" t="s">
        <v>8</v>
      </c>
      <c r="G37" s="1"/>
    </row>
    <row r="38" spans="1:32">
      <c r="B38" s="26" t="s">
        <v>15</v>
      </c>
      <c r="C38" s="23">
        <f>$F$38*C37</f>
        <v>112.0510153279027</v>
      </c>
      <c r="D38" s="23">
        <f>$F$38*D37</f>
        <v>1.4147321589356268</v>
      </c>
      <c r="E38" s="23">
        <f>$F$38*E37</f>
        <v>52.854252513161654</v>
      </c>
      <c r="F38" s="27">
        <f>+K25</f>
        <v>166.32</v>
      </c>
      <c r="G38" s="59"/>
    </row>
    <row r="39" spans="1:32">
      <c r="C39" s="4"/>
      <c r="D39" s="4"/>
      <c r="E39" s="4"/>
      <c r="F39" s="4"/>
      <c r="G39" s="4"/>
      <c r="Y39"/>
      <c r="Z39"/>
      <c r="AA39"/>
      <c r="AB39"/>
      <c r="AC39"/>
      <c r="AD39"/>
      <c r="AE39"/>
      <c r="AF39"/>
    </row>
    <row r="40" spans="1:32">
      <c r="Y40"/>
      <c r="Z40"/>
      <c r="AA40"/>
      <c r="AB40"/>
      <c r="AC40"/>
      <c r="AD40"/>
      <c r="AE40"/>
      <c r="AF40"/>
    </row>
    <row r="41" spans="1:32" s="1" customFormat="1">
      <c r="B41" s="71" t="s">
        <v>17</v>
      </c>
      <c r="C41" s="71"/>
      <c r="D41" s="71"/>
      <c r="E41" s="71"/>
      <c r="F41" s="71"/>
      <c r="G41" s="71"/>
    </row>
    <row r="43" spans="1:32">
      <c r="B43" s="25" t="s">
        <v>15</v>
      </c>
      <c r="C43" s="7" t="str">
        <f>C6</f>
        <v xml:space="preserve">Kids Car Seat Belt Pillow </v>
      </c>
      <c r="D43" s="7" t="str">
        <f>D6</f>
        <v>Car Headrest</v>
      </c>
      <c r="E43" s="7" t="str">
        <f>E6</f>
        <v>Bluetooth sleep mask</v>
      </c>
      <c r="G43" s="1"/>
    </row>
    <row r="44" spans="1:32">
      <c r="B44" s="26" t="s">
        <v>19</v>
      </c>
      <c r="C44" s="23">
        <f>C17+C31+C38</f>
        <v>1142.4505892807642</v>
      </c>
      <c r="D44" s="23">
        <f t="shared" ref="D44:E44" si="6">D17+D31+D38</f>
        <v>13.907609574791055</v>
      </c>
      <c r="E44" s="23">
        <f t="shared" si="6"/>
        <v>519.5869081491054</v>
      </c>
      <c r="F44" s="23">
        <f>SUM(C44:E44)</f>
        <v>1675.9451070046607</v>
      </c>
      <c r="G44" s="1"/>
    </row>
    <row r="45" spans="1:32">
      <c r="B45" s="5" t="s">
        <v>1</v>
      </c>
      <c r="C45" s="24">
        <f>+C12</f>
        <v>100</v>
      </c>
      <c r="D45" s="24">
        <f>+D12</f>
        <v>1</v>
      </c>
      <c r="E45" s="24">
        <f>+E12</f>
        <v>50</v>
      </c>
      <c r="G45" s="1"/>
      <c r="Y45"/>
      <c r="Z45"/>
      <c r="AA45"/>
      <c r="AB45"/>
      <c r="AC45"/>
      <c r="AD45"/>
      <c r="AE45"/>
      <c r="AF45"/>
    </row>
    <row r="46" spans="1:32">
      <c r="B46" s="22" t="s">
        <v>18</v>
      </c>
      <c r="C46" s="23">
        <f>C44/C45</f>
        <v>11.424505892807643</v>
      </c>
      <c r="D46" s="23">
        <f t="shared" ref="D46:E46" si="7">D44/D45</f>
        <v>13.907609574791055</v>
      </c>
      <c r="E46" s="23">
        <f t="shared" si="7"/>
        <v>10.391738162982108</v>
      </c>
      <c r="G46" s="1"/>
      <c r="Y46"/>
      <c r="Z46"/>
      <c r="AA46"/>
      <c r="AB46"/>
      <c r="AC46"/>
      <c r="AD46"/>
      <c r="AE46"/>
      <c r="AF46"/>
    </row>
    <row r="47" spans="1:32" s="84" customFormat="1">
      <c r="A47" s="80"/>
      <c r="B47" s="82" t="s">
        <v>20</v>
      </c>
      <c r="C47" s="81">
        <f>C46*$K$31</f>
        <v>42.270671803388282</v>
      </c>
      <c r="D47" s="81">
        <f t="shared" ref="D47:E47" si="8">D46*$K$31</f>
        <v>51.458155426726904</v>
      </c>
      <c r="E47" s="81">
        <f t="shared" si="8"/>
        <v>38.449431203033804</v>
      </c>
      <c r="F47" s="83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</row>
    <row r="48" spans="1:32">
      <c r="Y48"/>
      <c r="Z48"/>
      <c r="AA48"/>
      <c r="AB48"/>
      <c r="AC48"/>
      <c r="AD48"/>
      <c r="AE48"/>
      <c r="AF48"/>
    </row>
    <row r="49" spans="25:32">
      <c r="Y49"/>
      <c r="Z49"/>
      <c r="AA49"/>
      <c r="AB49"/>
      <c r="AC49"/>
      <c r="AD49"/>
      <c r="AE49"/>
      <c r="AF49"/>
    </row>
  </sheetData>
  <mergeCells count="5">
    <mergeCell ref="J8:K8"/>
    <mergeCell ref="M8:N8"/>
    <mergeCell ref="B23:G23"/>
    <mergeCell ref="B3:G3"/>
    <mergeCell ref="B35:G35"/>
  </mergeCells>
  <phoneticPr fontId="15" type="noConversion"/>
  <pageMargins left="0.7" right="0.7" top="0.75" bottom="0.75" header="0.3" footer="0.3"/>
  <pageSetup orientation="portrait" r:id="rId1"/>
  <cellWatches>
    <cellWatch r="F31"/>
  </cellWatch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</vt:lpstr>
      <vt:lpstr>2</vt:lpstr>
      <vt:lpstr>'1'!Área_de_impresión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2024-06-14T19:13:03Z</cp:lastPrinted>
  <dcterms:created xsi:type="dcterms:W3CDTF">2022-02-19T20:43:21Z</dcterms:created>
  <dcterms:modified xsi:type="dcterms:W3CDTF">2024-06-17T22:14:13Z</dcterms:modified>
</cp:coreProperties>
</file>