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showSheetTabs="0" xWindow="240" yWindow="60" windowWidth="15600" windowHeight="8010" activeTab="1"/>
  </bookViews>
  <sheets>
    <sheet name="Home" sheetId="4" r:id="rId1"/>
    <sheet name="Isi KD" sheetId="2" r:id="rId2"/>
    <sheet name="KKM" sheetId="5" r:id="rId3"/>
    <sheet name="Isi Nilai" sheetId="1" r:id="rId4"/>
    <sheet name="Print Laporan" sheetId="3" r:id="rId5"/>
  </sheets>
  <externalReferences>
    <externalReference r:id="rId6"/>
  </externalReferences>
  <definedNames>
    <definedName name="_xlnm.Print_Area" localSheetId="3">'Isi Nilai'!$B$1:$FR$60</definedName>
    <definedName name="_xlnm.Print_Titles" localSheetId="3">'Isi Nilai'!$7:$10</definedName>
  </definedNames>
  <calcPr calcId="144525"/>
</workbook>
</file>

<file path=xl/calcChain.xml><?xml version="1.0" encoding="utf-8"?>
<calcChain xmlns="http://schemas.openxmlformats.org/spreadsheetml/2006/main">
  <c r="AZ49" i="1" l="1"/>
  <c r="AW49" i="1"/>
  <c r="AT49" i="1"/>
  <c r="AQ49" i="1"/>
  <c r="AN49" i="1"/>
  <c r="AZ48" i="1"/>
  <c r="AW48" i="1"/>
  <c r="AT48" i="1"/>
  <c r="AQ48" i="1"/>
  <c r="AN48" i="1"/>
  <c r="AZ47" i="1"/>
  <c r="AW47" i="1"/>
  <c r="AT47" i="1"/>
  <c r="AQ47" i="1"/>
  <c r="AN47" i="1"/>
  <c r="AZ46" i="1"/>
  <c r="AW46" i="1"/>
  <c r="AT46" i="1"/>
  <c r="AQ46" i="1"/>
  <c r="AN46" i="1"/>
  <c r="AZ45" i="1"/>
  <c r="AW45" i="1"/>
  <c r="AT45" i="1"/>
  <c r="AQ45" i="1"/>
  <c r="AN45" i="1"/>
  <c r="AZ44" i="1"/>
  <c r="AW44" i="1"/>
  <c r="AT44" i="1"/>
  <c r="AQ44" i="1"/>
  <c r="AN44" i="1"/>
  <c r="AZ43" i="1"/>
  <c r="AW43" i="1"/>
  <c r="AT43" i="1"/>
  <c r="AQ43" i="1"/>
  <c r="AN43" i="1"/>
  <c r="AZ42" i="1"/>
  <c r="AW42" i="1"/>
  <c r="AT42" i="1"/>
  <c r="AQ42" i="1"/>
  <c r="AN42" i="1"/>
  <c r="AZ41" i="1"/>
  <c r="AW41" i="1"/>
  <c r="AT41" i="1"/>
  <c r="AQ41" i="1"/>
  <c r="AN41" i="1"/>
  <c r="AZ40" i="1"/>
  <c r="AW40" i="1"/>
  <c r="AT40" i="1"/>
  <c r="AQ40" i="1"/>
  <c r="AN40" i="1"/>
  <c r="AZ39" i="1"/>
  <c r="AW39" i="1"/>
  <c r="AT39" i="1"/>
  <c r="AQ39" i="1"/>
  <c r="AN39" i="1"/>
  <c r="AZ38" i="1"/>
  <c r="AW38" i="1"/>
  <c r="AT38" i="1"/>
  <c r="AQ38" i="1"/>
  <c r="AN38" i="1"/>
  <c r="AZ37" i="1"/>
  <c r="AW37" i="1"/>
  <c r="AT37" i="1"/>
  <c r="AQ37" i="1"/>
  <c r="AN37" i="1"/>
  <c r="AZ36" i="1"/>
  <c r="AW36" i="1"/>
  <c r="AT36" i="1"/>
  <c r="AQ36" i="1"/>
  <c r="AN36" i="1"/>
  <c r="AZ35" i="1"/>
  <c r="AW35" i="1"/>
  <c r="AT35" i="1"/>
  <c r="AQ35" i="1"/>
  <c r="AN35" i="1"/>
  <c r="AZ34" i="1"/>
  <c r="AW34" i="1"/>
  <c r="AT34" i="1"/>
  <c r="AQ34" i="1"/>
  <c r="AN34" i="1"/>
  <c r="AZ33" i="1"/>
  <c r="AW33" i="1"/>
  <c r="AT33" i="1"/>
  <c r="AQ33" i="1"/>
  <c r="AN33" i="1"/>
  <c r="AZ32" i="1"/>
  <c r="AW32" i="1"/>
  <c r="AT32" i="1"/>
  <c r="AQ32" i="1"/>
  <c r="AN32" i="1"/>
  <c r="AZ31" i="1"/>
  <c r="AW31" i="1"/>
  <c r="AT31" i="1"/>
  <c r="AQ31" i="1"/>
  <c r="AN31" i="1"/>
  <c r="AZ30" i="1"/>
  <c r="AW30" i="1"/>
  <c r="AT30" i="1"/>
  <c r="AQ30" i="1"/>
  <c r="AN30" i="1"/>
  <c r="AZ29" i="1"/>
  <c r="AW29" i="1"/>
  <c r="AT29" i="1"/>
  <c r="AQ29" i="1"/>
  <c r="AN29" i="1"/>
  <c r="AZ28" i="1"/>
  <c r="AW28" i="1"/>
  <c r="AT28" i="1"/>
  <c r="AQ28" i="1"/>
  <c r="AN28" i="1"/>
  <c r="AZ27" i="1"/>
  <c r="AW27" i="1"/>
  <c r="AT27" i="1"/>
  <c r="AQ27" i="1"/>
  <c r="AN27" i="1"/>
  <c r="AZ26" i="1"/>
  <c r="AW26" i="1"/>
  <c r="AT26" i="1"/>
  <c r="AQ26" i="1"/>
  <c r="AN26" i="1"/>
  <c r="AZ25" i="1"/>
  <c r="AW25" i="1"/>
  <c r="AT25" i="1"/>
  <c r="AQ25" i="1"/>
  <c r="AN25" i="1"/>
  <c r="AZ24" i="1"/>
  <c r="AW24" i="1"/>
  <c r="AT24" i="1"/>
  <c r="AQ24" i="1"/>
  <c r="AN24" i="1"/>
  <c r="AZ23" i="1"/>
  <c r="AW23" i="1"/>
  <c r="AT23" i="1"/>
  <c r="AQ23" i="1"/>
  <c r="AN23" i="1"/>
  <c r="AZ22" i="1"/>
  <c r="AW22" i="1"/>
  <c r="AT22" i="1"/>
  <c r="AQ22" i="1"/>
  <c r="AN22" i="1"/>
  <c r="AZ21" i="1"/>
  <c r="AW21" i="1"/>
  <c r="AT21" i="1"/>
  <c r="AQ21" i="1"/>
  <c r="AN21" i="1"/>
  <c r="AZ20" i="1"/>
  <c r="AW20" i="1"/>
  <c r="AT20" i="1"/>
  <c r="AQ20" i="1"/>
  <c r="AN20" i="1"/>
  <c r="AZ19" i="1"/>
  <c r="AW19" i="1"/>
  <c r="AT19" i="1"/>
  <c r="AQ19" i="1"/>
  <c r="AN19" i="1"/>
  <c r="AZ18" i="1"/>
  <c r="AW18" i="1"/>
  <c r="AT18" i="1"/>
  <c r="AQ18" i="1"/>
  <c r="AN18" i="1"/>
  <c r="AZ17" i="1"/>
  <c r="AW17" i="1"/>
  <c r="AT17" i="1"/>
  <c r="AQ17" i="1"/>
  <c r="AN17" i="1"/>
  <c r="AZ16" i="1"/>
  <c r="AW16" i="1"/>
  <c r="AT16" i="1"/>
  <c r="AQ16" i="1"/>
  <c r="AN16" i="1"/>
  <c r="AZ15" i="1"/>
  <c r="AW15" i="1"/>
  <c r="AT15" i="1"/>
  <c r="AQ15" i="1"/>
  <c r="AN15" i="1"/>
  <c r="AZ14" i="1"/>
  <c r="AW14" i="1"/>
  <c r="AT14" i="1"/>
  <c r="AQ14" i="1"/>
  <c r="AN14" i="1"/>
  <c r="AZ13" i="1"/>
  <c r="AW13" i="1"/>
  <c r="AT13" i="1"/>
  <c r="AQ13" i="1"/>
  <c r="AN13" i="1"/>
  <c r="AZ12" i="1"/>
  <c r="AW12" i="1"/>
  <c r="AT12" i="1"/>
  <c r="AQ12" i="1"/>
  <c r="AN12" i="1"/>
  <c r="AZ11" i="1"/>
  <c r="AW11" i="1"/>
  <c r="AT11" i="1"/>
  <c r="AQ11" i="1"/>
  <c r="AN11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BA12" i="1" l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BA11" i="1"/>
  <c r="AX11" i="1"/>
  <c r="AU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11" i="1"/>
  <c r="C49" i="3"/>
  <c r="D49" i="3" s="1"/>
  <c r="E49" i="3"/>
  <c r="F49" i="3" s="1"/>
  <c r="J49" i="3"/>
  <c r="K49" i="3"/>
  <c r="L49" i="3" s="1"/>
  <c r="C50" i="3"/>
  <c r="D50" i="3" s="1"/>
  <c r="E50" i="3"/>
  <c r="F50" i="3" s="1"/>
  <c r="J50" i="3"/>
  <c r="K50" i="3"/>
  <c r="L50" i="3" s="1"/>
  <c r="C51" i="3"/>
  <c r="D51" i="3" s="1"/>
  <c r="E51" i="3"/>
  <c r="F51" i="3" s="1"/>
  <c r="G51" i="3"/>
  <c r="H51" i="3"/>
  <c r="I51" i="3" s="1"/>
  <c r="J51" i="3"/>
  <c r="K51" i="3"/>
  <c r="L51" i="3" s="1"/>
  <c r="ES48" i="1"/>
  <c r="ET48" i="1"/>
  <c r="EY48" i="1" s="1"/>
  <c r="EU48" i="1"/>
  <c r="EZ48" i="1" s="1"/>
  <c r="EV48" i="1"/>
  <c r="FA48" i="1" s="1"/>
  <c r="ES49" i="1"/>
  <c r="ET49" i="1"/>
  <c r="EY49" i="1" s="1"/>
  <c r="EU49" i="1"/>
  <c r="EZ49" i="1" s="1"/>
  <c r="EV49" i="1"/>
  <c r="FA49" i="1" s="1"/>
  <c r="DY48" i="1"/>
  <c r="ED48" i="1" s="1"/>
  <c r="DY49" i="1"/>
  <c r="ED49" i="1" s="1"/>
  <c r="DX48" i="1"/>
  <c r="EC48" i="1" s="1"/>
  <c r="DX49" i="1"/>
  <c r="EC49" i="1" s="1"/>
  <c r="DW48" i="1"/>
  <c r="EB48" i="1" s="1"/>
  <c r="DW49" i="1"/>
  <c r="EB49" i="1" s="1"/>
  <c r="DV48" i="1"/>
  <c r="EA48" i="1" s="1"/>
  <c r="DV49" i="1"/>
  <c r="EA49" i="1" s="1"/>
  <c r="EG48" i="1"/>
  <c r="EG49" i="1"/>
  <c r="EX49" i="1" l="1"/>
  <c r="FB49" i="1" s="1"/>
  <c r="EX48" i="1"/>
  <c r="FB48" i="1" s="1"/>
  <c r="EE49" i="1"/>
  <c r="EE48" i="1"/>
  <c r="BV12" i="1"/>
  <c r="DL12" i="1" s="1"/>
  <c r="BW12" i="1"/>
  <c r="DM12" i="1" s="1"/>
  <c r="BX12" i="1"/>
  <c r="DN12" i="1" s="1"/>
  <c r="BY12" i="1"/>
  <c r="DO12" i="1" s="1"/>
  <c r="BZ12" i="1"/>
  <c r="DP12" i="1" s="1"/>
  <c r="CA12" i="1"/>
  <c r="DQ12" i="1" s="1"/>
  <c r="CB12" i="1"/>
  <c r="DR12" i="1" s="1"/>
  <c r="CC12" i="1"/>
  <c r="DS12" i="1" s="1"/>
  <c r="CD12" i="1"/>
  <c r="DT12" i="1" s="1"/>
  <c r="CF12" i="1"/>
  <c r="EI12" i="1" s="1"/>
  <c r="CG12" i="1"/>
  <c r="CH12" i="1"/>
  <c r="EK12" i="1" s="1"/>
  <c r="CI12" i="1"/>
  <c r="EL12" i="1" s="1"/>
  <c r="CJ12" i="1"/>
  <c r="EM12" i="1" s="1"/>
  <c r="CK12" i="1"/>
  <c r="EN12" i="1" s="1"/>
  <c r="CL12" i="1"/>
  <c r="EO12" i="1" s="1"/>
  <c r="CM12" i="1"/>
  <c r="EP12" i="1" s="1"/>
  <c r="CN12" i="1"/>
  <c r="EQ12" i="1" s="1"/>
  <c r="BV13" i="1"/>
  <c r="DL13" i="1" s="1"/>
  <c r="BW13" i="1"/>
  <c r="DM13" i="1" s="1"/>
  <c r="BX13" i="1"/>
  <c r="DN13" i="1" s="1"/>
  <c r="BY13" i="1"/>
  <c r="DO13" i="1" s="1"/>
  <c r="BZ13" i="1"/>
  <c r="DP13" i="1" s="1"/>
  <c r="CA13" i="1"/>
  <c r="DQ13" i="1" s="1"/>
  <c r="CB13" i="1"/>
  <c r="DR13" i="1" s="1"/>
  <c r="CC13" i="1"/>
  <c r="DS13" i="1" s="1"/>
  <c r="CD13" i="1"/>
  <c r="DT13" i="1" s="1"/>
  <c r="CF13" i="1"/>
  <c r="EI13" i="1" s="1"/>
  <c r="CG13" i="1"/>
  <c r="CH13" i="1"/>
  <c r="EK13" i="1" s="1"/>
  <c r="CI13" i="1"/>
  <c r="EL13" i="1" s="1"/>
  <c r="CJ13" i="1"/>
  <c r="EM13" i="1" s="1"/>
  <c r="CK13" i="1"/>
  <c r="EN13" i="1" s="1"/>
  <c r="CL13" i="1"/>
  <c r="EO13" i="1" s="1"/>
  <c r="CM13" i="1"/>
  <c r="EP13" i="1" s="1"/>
  <c r="CN13" i="1"/>
  <c r="EQ13" i="1" s="1"/>
  <c r="BV14" i="1"/>
  <c r="DL14" i="1" s="1"/>
  <c r="BW14" i="1"/>
  <c r="DM14" i="1" s="1"/>
  <c r="BX14" i="1"/>
  <c r="DN14" i="1" s="1"/>
  <c r="BY14" i="1"/>
  <c r="DO14" i="1" s="1"/>
  <c r="BZ14" i="1"/>
  <c r="DP14" i="1" s="1"/>
  <c r="CA14" i="1"/>
  <c r="DQ14" i="1" s="1"/>
  <c r="CB14" i="1"/>
  <c r="DR14" i="1" s="1"/>
  <c r="CC14" i="1"/>
  <c r="DS14" i="1" s="1"/>
  <c r="CD14" i="1"/>
  <c r="DT14" i="1" s="1"/>
  <c r="CF14" i="1"/>
  <c r="EI14" i="1" s="1"/>
  <c r="CG14" i="1"/>
  <c r="CH14" i="1"/>
  <c r="EK14" i="1" s="1"/>
  <c r="CI14" i="1"/>
  <c r="EL14" i="1" s="1"/>
  <c r="CJ14" i="1"/>
  <c r="EM14" i="1" s="1"/>
  <c r="CK14" i="1"/>
  <c r="EN14" i="1" s="1"/>
  <c r="CL14" i="1"/>
  <c r="EO14" i="1" s="1"/>
  <c r="CM14" i="1"/>
  <c r="EP14" i="1" s="1"/>
  <c r="CN14" i="1"/>
  <c r="EQ14" i="1" s="1"/>
  <c r="BV15" i="1"/>
  <c r="DL15" i="1" s="1"/>
  <c r="BW15" i="1"/>
  <c r="DM15" i="1" s="1"/>
  <c r="BX15" i="1"/>
  <c r="DN15" i="1" s="1"/>
  <c r="BY15" i="1"/>
  <c r="DO15" i="1" s="1"/>
  <c r="BZ15" i="1"/>
  <c r="DP15" i="1" s="1"/>
  <c r="CA15" i="1"/>
  <c r="DQ15" i="1" s="1"/>
  <c r="CB15" i="1"/>
  <c r="DR15" i="1" s="1"/>
  <c r="CC15" i="1"/>
  <c r="DS15" i="1" s="1"/>
  <c r="CD15" i="1"/>
  <c r="DT15" i="1" s="1"/>
  <c r="CF15" i="1"/>
  <c r="EI15" i="1" s="1"/>
  <c r="CG15" i="1"/>
  <c r="CH15" i="1"/>
  <c r="EK15" i="1" s="1"/>
  <c r="CI15" i="1"/>
  <c r="EL15" i="1" s="1"/>
  <c r="CJ15" i="1"/>
  <c r="EM15" i="1" s="1"/>
  <c r="CK15" i="1"/>
  <c r="EN15" i="1" s="1"/>
  <c r="CL15" i="1"/>
  <c r="EO15" i="1" s="1"/>
  <c r="CM15" i="1"/>
  <c r="EP15" i="1" s="1"/>
  <c r="CN15" i="1"/>
  <c r="EQ15" i="1" s="1"/>
  <c r="BV16" i="1"/>
  <c r="DL16" i="1" s="1"/>
  <c r="BW16" i="1"/>
  <c r="DM16" i="1" s="1"/>
  <c r="BX16" i="1"/>
  <c r="DN16" i="1" s="1"/>
  <c r="BY16" i="1"/>
  <c r="DO16" i="1" s="1"/>
  <c r="BZ16" i="1"/>
  <c r="DP16" i="1" s="1"/>
  <c r="CA16" i="1"/>
  <c r="DQ16" i="1" s="1"/>
  <c r="CB16" i="1"/>
  <c r="DR16" i="1" s="1"/>
  <c r="CC16" i="1"/>
  <c r="DS16" i="1" s="1"/>
  <c r="CD16" i="1"/>
  <c r="DT16" i="1" s="1"/>
  <c r="CF16" i="1"/>
  <c r="EI16" i="1" s="1"/>
  <c r="CG16" i="1"/>
  <c r="CH16" i="1"/>
  <c r="EK16" i="1" s="1"/>
  <c r="CI16" i="1"/>
  <c r="EL16" i="1" s="1"/>
  <c r="CJ16" i="1"/>
  <c r="EM16" i="1" s="1"/>
  <c r="CK16" i="1"/>
  <c r="EN16" i="1" s="1"/>
  <c r="CL16" i="1"/>
  <c r="EO16" i="1" s="1"/>
  <c r="CM16" i="1"/>
  <c r="EP16" i="1" s="1"/>
  <c r="CN16" i="1"/>
  <c r="EQ16" i="1" s="1"/>
  <c r="BV17" i="1"/>
  <c r="DL17" i="1" s="1"/>
  <c r="BW17" i="1"/>
  <c r="DM17" i="1" s="1"/>
  <c r="BX17" i="1"/>
  <c r="DN17" i="1" s="1"/>
  <c r="BY17" i="1"/>
  <c r="DO17" i="1" s="1"/>
  <c r="BZ17" i="1"/>
  <c r="DP17" i="1" s="1"/>
  <c r="CA17" i="1"/>
  <c r="DQ17" i="1" s="1"/>
  <c r="CB17" i="1"/>
  <c r="DR17" i="1" s="1"/>
  <c r="CC17" i="1"/>
  <c r="DS17" i="1" s="1"/>
  <c r="CD17" i="1"/>
  <c r="DT17" i="1" s="1"/>
  <c r="CF17" i="1"/>
  <c r="EI17" i="1" s="1"/>
  <c r="CG17" i="1"/>
  <c r="CH17" i="1"/>
  <c r="EK17" i="1" s="1"/>
  <c r="CI17" i="1"/>
  <c r="EL17" i="1" s="1"/>
  <c r="CJ17" i="1"/>
  <c r="EM17" i="1" s="1"/>
  <c r="CK17" i="1"/>
  <c r="EN17" i="1" s="1"/>
  <c r="CL17" i="1"/>
  <c r="EO17" i="1" s="1"/>
  <c r="CM17" i="1"/>
  <c r="EP17" i="1" s="1"/>
  <c r="CN17" i="1"/>
  <c r="EQ17" i="1" s="1"/>
  <c r="BV18" i="1"/>
  <c r="DL18" i="1" s="1"/>
  <c r="BW18" i="1"/>
  <c r="DM18" i="1" s="1"/>
  <c r="BX18" i="1"/>
  <c r="DN18" i="1" s="1"/>
  <c r="BY18" i="1"/>
  <c r="DO18" i="1" s="1"/>
  <c r="BZ18" i="1"/>
  <c r="DP18" i="1" s="1"/>
  <c r="CA18" i="1"/>
  <c r="DQ18" i="1" s="1"/>
  <c r="CB18" i="1"/>
  <c r="DR18" i="1" s="1"/>
  <c r="CC18" i="1"/>
  <c r="DS18" i="1" s="1"/>
  <c r="CD18" i="1"/>
  <c r="DT18" i="1" s="1"/>
  <c r="CF18" i="1"/>
  <c r="EI18" i="1" s="1"/>
  <c r="CG18" i="1"/>
  <c r="CH18" i="1"/>
  <c r="EK18" i="1" s="1"/>
  <c r="CI18" i="1"/>
  <c r="EL18" i="1" s="1"/>
  <c r="CJ18" i="1"/>
  <c r="EM18" i="1" s="1"/>
  <c r="CK18" i="1"/>
  <c r="EN18" i="1" s="1"/>
  <c r="CL18" i="1"/>
  <c r="EO18" i="1" s="1"/>
  <c r="CM18" i="1"/>
  <c r="EP18" i="1" s="1"/>
  <c r="CN18" i="1"/>
  <c r="EQ18" i="1" s="1"/>
  <c r="BV19" i="1"/>
  <c r="DL19" i="1" s="1"/>
  <c r="BW19" i="1"/>
  <c r="DM19" i="1" s="1"/>
  <c r="BX19" i="1"/>
  <c r="DN19" i="1" s="1"/>
  <c r="BY19" i="1"/>
  <c r="DO19" i="1" s="1"/>
  <c r="BZ19" i="1"/>
  <c r="DP19" i="1" s="1"/>
  <c r="CA19" i="1"/>
  <c r="DQ19" i="1" s="1"/>
  <c r="CB19" i="1"/>
  <c r="DR19" i="1" s="1"/>
  <c r="CC19" i="1"/>
  <c r="DS19" i="1" s="1"/>
  <c r="CD19" i="1"/>
  <c r="DT19" i="1" s="1"/>
  <c r="CF19" i="1"/>
  <c r="EI19" i="1" s="1"/>
  <c r="CG19" i="1"/>
  <c r="CH19" i="1"/>
  <c r="EK19" i="1" s="1"/>
  <c r="CI19" i="1"/>
  <c r="EL19" i="1" s="1"/>
  <c r="CJ19" i="1"/>
  <c r="EM19" i="1" s="1"/>
  <c r="CK19" i="1"/>
  <c r="EN19" i="1" s="1"/>
  <c r="CL19" i="1"/>
  <c r="EO19" i="1" s="1"/>
  <c r="CM19" i="1"/>
  <c r="EP19" i="1" s="1"/>
  <c r="CN19" i="1"/>
  <c r="EQ19" i="1" s="1"/>
  <c r="BV20" i="1"/>
  <c r="DL20" i="1" s="1"/>
  <c r="BW20" i="1"/>
  <c r="DM20" i="1" s="1"/>
  <c r="BX20" i="1"/>
  <c r="DN20" i="1" s="1"/>
  <c r="BY20" i="1"/>
  <c r="DO20" i="1" s="1"/>
  <c r="BZ20" i="1"/>
  <c r="DP20" i="1" s="1"/>
  <c r="CA20" i="1"/>
  <c r="DQ20" i="1" s="1"/>
  <c r="CB20" i="1"/>
  <c r="DR20" i="1" s="1"/>
  <c r="CC20" i="1"/>
  <c r="DS20" i="1" s="1"/>
  <c r="CD20" i="1"/>
  <c r="DT20" i="1" s="1"/>
  <c r="CF20" i="1"/>
  <c r="EI20" i="1" s="1"/>
  <c r="CG20" i="1"/>
  <c r="CH20" i="1"/>
  <c r="EK20" i="1" s="1"/>
  <c r="CI20" i="1"/>
  <c r="EL20" i="1" s="1"/>
  <c r="CJ20" i="1"/>
  <c r="EM20" i="1" s="1"/>
  <c r="CK20" i="1"/>
  <c r="EN20" i="1" s="1"/>
  <c r="CL20" i="1"/>
  <c r="EO20" i="1" s="1"/>
  <c r="CM20" i="1"/>
  <c r="EP20" i="1" s="1"/>
  <c r="CN20" i="1"/>
  <c r="EQ20" i="1" s="1"/>
  <c r="BV21" i="1"/>
  <c r="DL21" i="1" s="1"/>
  <c r="BW21" i="1"/>
  <c r="DM21" i="1" s="1"/>
  <c r="BX21" i="1"/>
  <c r="DN21" i="1" s="1"/>
  <c r="BY21" i="1"/>
  <c r="DO21" i="1" s="1"/>
  <c r="BZ21" i="1"/>
  <c r="DP21" i="1" s="1"/>
  <c r="CA21" i="1"/>
  <c r="DQ21" i="1" s="1"/>
  <c r="CB21" i="1"/>
  <c r="DR21" i="1" s="1"/>
  <c r="CC21" i="1"/>
  <c r="DS21" i="1" s="1"/>
  <c r="CD21" i="1"/>
  <c r="DT21" i="1" s="1"/>
  <c r="CF21" i="1"/>
  <c r="EI21" i="1" s="1"/>
  <c r="CG21" i="1"/>
  <c r="CH21" i="1"/>
  <c r="EK21" i="1" s="1"/>
  <c r="CI21" i="1"/>
  <c r="EL21" i="1" s="1"/>
  <c r="CJ21" i="1"/>
  <c r="EM21" i="1" s="1"/>
  <c r="CK21" i="1"/>
  <c r="EN21" i="1" s="1"/>
  <c r="CL21" i="1"/>
  <c r="EO21" i="1" s="1"/>
  <c r="CM21" i="1"/>
  <c r="EP21" i="1" s="1"/>
  <c r="CN21" i="1"/>
  <c r="EQ21" i="1" s="1"/>
  <c r="BV22" i="1"/>
  <c r="DL22" i="1" s="1"/>
  <c r="BW22" i="1"/>
  <c r="DM22" i="1" s="1"/>
  <c r="BX22" i="1"/>
  <c r="DN22" i="1" s="1"/>
  <c r="BY22" i="1"/>
  <c r="DO22" i="1" s="1"/>
  <c r="BZ22" i="1"/>
  <c r="DP22" i="1" s="1"/>
  <c r="CA22" i="1"/>
  <c r="DQ22" i="1" s="1"/>
  <c r="CB22" i="1"/>
  <c r="DR22" i="1" s="1"/>
  <c r="CC22" i="1"/>
  <c r="DS22" i="1" s="1"/>
  <c r="CD22" i="1"/>
  <c r="DT22" i="1" s="1"/>
  <c r="CF22" i="1"/>
  <c r="EI22" i="1" s="1"/>
  <c r="CG22" i="1"/>
  <c r="CH22" i="1"/>
  <c r="EK22" i="1" s="1"/>
  <c r="CI22" i="1"/>
  <c r="EL22" i="1" s="1"/>
  <c r="CJ22" i="1"/>
  <c r="EM22" i="1" s="1"/>
  <c r="CK22" i="1"/>
  <c r="EN22" i="1" s="1"/>
  <c r="CL22" i="1"/>
  <c r="EO22" i="1" s="1"/>
  <c r="CM22" i="1"/>
  <c r="EP22" i="1" s="1"/>
  <c r="CN22" i="1"/>
  <c r="EQ22" i="1" s="1"/>
  <c r="BV23" i="1"/>
  <c r="DL23" i="1" s="1"/>
  <c r="BW23" i="1"/>
  <c r="DM23" i="1" s="1"/>
  <c r="BX23" i="1"/>
  <c r="DN23" i="1" s="1"/>
  <c r="BY23" i="1"/>
  <c r="DO23" i="1" s="1"/>
  <c r="BZ23" i="1"/>
  <c r="DP23" i="1" s="1"/>
  <c r="CA23" i="1"/>
  <c r="DQ23" i="1" s="1"/>
  <c r="CB23" i="1"/>
  <c r="DR23" i="1" s="1"/>
  <c r="CC23" i="1"/>
  <c r="DS23" i="1" s="1"/>
  <c r="CD23" i="1"/>
  <c r="DT23" i="1" s="1"/>
  <c r="CF23" i="1"/>
  <c r="EI23" i="1" s="1"/>
  <c r="CG23" i="1"/>
  <c r="CH23" i="1"/>
  <c r="EK23" i="1" s="1"/>
  <c r="CI23" i="1"/>
  <c r="EL23" i="1" s="1"/>
  <c r="CJ23" i="1"/>
  <c r="EM23" i="1" s="1"/>
  <c r="CK23" i="1"/>
  <c r="EN23" i="1" s="1"/>
  <c r="CL23" i="1"/>
  <c r="EO23" i="1" s="1"/>
  <c r="CM23" i="1"/>
  <c r="EP23" i="1" s="1"/>
  <c r="CN23" i="1"/>
  <c r="EQ23" i="1" s="1"/>
  <c r="BV24" i="1"/>
  <c r="DL24" i="1" s="1"/>
  <c r="BW24" i="1"/>
  <c r="DM24" i="1" s="1"/>
  <c r="BX24" i="1"/>
  <c r="DN24" i="1" s="1"/>
  <c r="BY24" i="1"/>
  <c r="DO24" i="1" s="1"/>
  <c r="BZ24" i="1"/>
  <c r="DP24" i="1" s="1"/>
  <c r="CA24" i="1"/>
  <c r="DQ24" i="1" s="1"/>
  <c r="CB24" i="1"/>
  <c r="DR24" i="1" s="1"/>
  <c r="CC24" i="1"/>
  <c r="DS24" i="1" s="1"/>
  <c r="CD24" i="1"/>
  <c r="DT24" i="1" s="1"/>
  <c r="CF24" i="1"/>
  <c r="EI24" i="1" s="1"/>
  <c r="CG24" i="1"/>
  <c r="CH24" i="1"/>
  <c r="EK24" i="1" s="1"/>
  <c r="CI24" i="1"/>
  <c r="EL24" i="1" s="1"/>
  <c r="CJ24" i="1"/>
  <c r="EM24" i="1" s="1"/>
  <c r="CK24" i="1"/>
  <c r="EN24" i="1" s="1"/>
  <c r="CL24" i="1"/>
  <c r="EO24" i="1" s="1"/>
  <c r="CM24" i="1"/>
  <c r="EP24" i="1" s="1"/>
  <c r="CN24" i="1"/>
  <c r="EQ24" i="1" s="1"/>
  <c r="BV25" i="1"/>
  <c r="DL25" i="1" s="1"/>
  <c r="BW25" i="1"/>
  <c r="DM25" i="1" s="1"/>
  <c r="BX25" i="1"/>
  <c r="DN25" i="1" s="1"/>
  <c r="BY25" i="1"/>
  <c r="DO25" i="1" s="1"/>
  <c r="BZ25" i="1"/>
  <c r="DP25" i="1" s="1"/>
  <c r="CA25" i="1"/>
  <c r="DQ25" i="1" s="1"/>
  <c r="CB25" i="1"/>
  <c r="DR25" i="1" s="1"/>
  <c r="CC25" i="1"/>
  <c r="DS25" i="1" s="1"/>
  <c r="CD25" i="1"/>
  <c r="DT25" i="1" s="1"/>
  <c r="CF25" i="1"/>
  <c r="EI25" i="1" s="1"/>
  <c r="CG25" i="1"/>
  <c r="CH25" i="1"/>
  <c r="EK25" i="1" s="1"/>
  <c r="CI25" i="1"/>
  <c r="EL25" i="1" s="1"/>
  <c r="CJ25" i="1"/>
  <c r="EM25" i="1" s="1"/>
  <c r="CK25" i="1"/>
  <c r="EN25" i="1" s="1"/>
  <c r="CL25" i="1"/>
  <c r="EO25" i="1" s="1"/>
  <c r="CM25" i="1"/>
  <c r="EP25" i="1" s="1"/>
  <c r="CN25" i="1"/>
  <c r="EQ25" i="1" s="1"/>
  <c r="BV26" i="1"/>
  <c r="DL26" i="1" s="1"/>
  <c r="BW26" i="1"/>
  <c r="DM26" i="1" s="1"/>
  <c r="BX26" i="1"/>
  <c r="DN26" i="1" s="1"/>
  <c r="BY26" i="1"/>
  <c r="DO26" i="1" s="1"/>
  <c r="BZ26" i="1"/>
  <c r="DP26" i="1" s="1"/>
  <c r="CA26" i="1"/>
  <c r="DQ26" i="1" s="1"/>
  <c r="CB26" i="1"/>
  <c r="DR26" i="1" s="1"/>
  <c r="CC26" i="1"/>
  <c r="DS26" i="1" s="1"/>
  <c r="CD26" i="1"/>
  <c r="DT26" i="1" s="1"/>
  <c r="CF26" i="1"/>
  <c r="EI26" i="1" s="1"/>
  <c r="CG26" i="1"/>
  <c r="CH26" i="1"/>
  <c r="EK26" i="1" s="1"/>
  <c r="CI26" i="1"/>
  <c r="EL26" i="1" s="1"/>
  <c r="CJ26" i="1"/>
  <c r="EM26" i="1" s="1"/>
  <c r="CK26" i="1"/>
  <c r="EN26" i="1" s="1"/>
  <c r="CL26" i="1"/>
  <c r="EO26" i="1" s="1"/>
  <c r="CM26" i="1"/>
  <c r="EP26" i="1" s="1"/>
  <c r="CN26" i="1"/>
  <c r="EQ26" i="1" s="1"/>
  <c r="BV27" i="1"/>
  <c r="DL27" i="1" s="1"/>
  <c r="BW27" i="1"/>
  <c r="DM27" i="1" s="1"/>
  <c r="BX27" i="1"/>
  <c r="DN27" i="1" s="1"/>
  <c r="BY27" i="1"/>
  <c r="DO27" i="1" s="1"/>
  <c r="BZ27" i="1"/>
  <c r="DP27" i="1" s="1"/>
  <c r="CA27" i="1"/>
  <c r="DQ27" i="1" s="1"/>
  <c r="CB27" i="1"/>
  <c r="DR27" i="1" s="1"/>
  <c r="CC27" i="1"/>
  <c r="DS27" i="1" s="1"/>
  <c r="CD27" i="1"/>
  <c r="DT27" i="1" s="1"/>
  <c r="CF27" i="1"/>
  <c r="EI27" i="1" s="1"/>
  <c r="CG27" i="1"/>
  <c r="CH27" i="1"/>
  <c r="EK27" i="1" s="1"/>
  <c r="CI27" i="1"/>
  <c r="EL27" i="1" s="1"/>
  <c r="CJ27" i="1"/>
  <c r="EM27" i="1" s="1"/>
  <c r="CK27" i="1"/>
  <c r="EN27" i="1" s="1"/>
  <c r="CL27" i="1"/>
  <c r="EO27" i="1" s="1"/>
  <c r="CM27" i="1"/>
  <c r="EP27" i="1" s="1"/>
  <c r="CN27" i="1"/>
  <c r="EQ27" i="1" s="1"/>
  <c r="BV28" i="1"/>
  <c r="DL28" i="1" s="1"/>
  <c r="BW28" i="1"/>
  <c r="DM28" i="1" s="1"/>
  <c r="BX28" i="1"/>
  <c r="DN28" i="1" s="1"/>
  <c r="BY28" i="1"/>
  <c r="DO28" i="1" s="1"/>
  <c r="BZ28" i="1"/>
  <c r="DP28" i="1" s="1"/>
  <c r="CA28" i="1"/>
  <c r="DQ28" i="1" s="1"/>
  <c r="CB28" i="1"/>
  <c r="DR28" i="1" s="1"/>
  <c r="CC28" i="1"/>
  <c r="DS28" i="1" s="1"/>
  <c r="CD28" i="1"/>
  <c r="DT28" i="1" s="1"/>
  <c r="CF28" i="1"/>
  <c r="EI28" i="1" s="1"/>
  <c r="CG28" i="1"/>
  <c r="CH28" i="1"/>
  <c r="EK28" i="1" s="1"/>
  <c r="CI28" i="1"/>
  <c r="EL28" i="1" s="1"/>
  <c r="CJ28" i="1"/>
  <c r="EM28" i="1" s="1"/>
  <c r="CK28" i="1"/>
  <c r="EN28" i="1" s="1"/>
  <c r="CL28" i="1"/>
  <c r="EO28" i="1" s="1"/>
  <c r="CM28" i="1"/>
  <c r="EP28" i="1" s="1"/>
  <c r="CN28" i="1"/>
  <c r="EQ28" i="1" s="1"/>
  <c r="BV29" i="1"/>
  <c r="DL29" i="1" s="1"/>
  <c r="BW29" i="1"/>
  <c r="DM29" i="1" s="1"/>
  <c r="BX29" i="1"/>
  <c r="DN29" i="1" s="1"/>
  <c r="BY29" i="1"/>
  <c r="DO29" i="1" s="1"/>
  <c r="BZ29" i="1"/>
  <c r="DP29" i="1" s="1"/>
  <c r="CA29" i="1"/>
  <c r="DQ29" i="1" s="1"/>
  <c r="CB29" i="1"/>
  <c r="DR29" i="1" s="1"/>
  <c r="CC29" i="1"/>
  <c r="DS29" i="1" s="1"/>
  <c r="CD29" i="1"/>
  <c r="DT29" i="1" s="1"/>
  <c r="CF29" i="1"/>
  <c r="EI29" i="1" s="1"/>
  <c r="CG29" i="1"/>
  <c r="CH29" i="1"/>
  <c r="EK29" i="1" s="1"/>
  <c r="CI29" i="1"/>
  <c r="EL29" i="1" s="1"/>
  <c r="CJ29" i="1"/>
  <c r="EM29" i="1" s="1"/>
  <c r="CK29" i="1"/>
  <c r="EN29" i="1" s="1"/>
  <c r="CL29" i="1"/>
  <c r="EO29" i="1" s="1"/>
  <c r="CM29" i="1"/>
  <c r="EP29" i="1" s="1"/>
  <c r="CN29" i="1"/>
  <c r="EQ29" i="1" s="1"/>
  <c r="BV30" i="1"/>
  <c r="DL30" i="1" s="1"/>
  <c r="BW30" i="1"/>
  <c r="DM30" i="1" s="1"/>
  <c r="BX30" i="1"/>
  <c r="DN30" i="1" s="1"/>
  <c r="BY30" i="1"/>
  <c r="DO30" i="1" s="1"/>
  <c r="BZ30" i="1"/>
  <c r="DP30" i="1" s="1"/>
  <c r="CA30" i="1"/>
  <c r="DQ30" i="1" s="1"/>
  <c r="CB30" i="1"/>
  <c r="DR30" i="1" s="1"/>
  <c r="CC30" i="1"/>
  <c r="DS30" i="1" s="1"/>
  <c r="CD30" i="1"/>
  <c r="DT30" i="1" s="1"/>
  <c r="CF30" i="1"/>
  <c r="EI30" i="1" s="1"/>
  <c r="CG30" i="1"/>
  <c r="CH30" i="1"/>
  <c r="EK30" i="1" s="1"/>
  <c r="CI30" i="1"/>
  <c r="EL30" i="1" s="1"/>
  <c r="CJ30" i="1"/>
  <c r="EM30" i="1" s="1"/>
  <c r="CK30" i="1"/>
  <c r="EN30" i="1" s="1"/>
  <c r="CL30" i="1"/>
  <c r="EO30" i="1" s="1"/>
  <c r="CM30" i="1"/>
  <c r="EP30" i="1" s="1"/>
  <c r="CN30" i="1"/>
  <c r="EQ30" i="1" s="1"/>
  <c r="BV31" i="1"/>
  <c r="DL31" i="1" s="1"/>
  <c r="BW31" i="1"/>
  <c r="DM31" i="1" s="1"/>
  <c r="BX31" i="1"/>
  <c r="DN31" i="1" s="1"/>
  <c r="BY31" i="1"/>
  <c r="DO31" i="1" s="1"/>
  <c r="BZ31" i="1"/>
  <c r="DP31" i="1" s="1"/>
  <c r="CA31" i="1"/>
  <c r="DQ31" i="1" s="1"/>
  <c r="CB31" i="1"/>
  <c r="DR31" i="1" s="1"/>
  <c r="CC31" i="1"/>
  <c r="DS31" i="1" s="1"/>
  <c r="CD31" i="1"/>
  <c r="DT31" i="1" s="1"/>
  <c r="CF31" i="1"/>
  <c r="EI31" i="1" s="1"/>
  <c r="CG31" i="1"/>
  <c r="CH31" i="1"/>
  <c r="EK31" i="1" s="1"/>
  <c r="CI31" i="1"/>
  <c r="EL31" i="1" s="1"/>
  <c r="CJ31" i="1"/>
  <c r="EM31" i="1" s="1"/>
  <c r="CK31" i="1"/>
  <c r="EN31" i="1" s="1"/>
  <c r="CL31" i="1"/>
  <c r="EO31" i="1" s="1"/>
  <c r="CM31" i="1"/>
  <c r="EP31" i="1" s="1"/>
  <c r="CN31" i="1"/>
  <c r="EQ31" i="1" s="1"/>
  <c r="BV32" i="1"/>
  <c r="DL32" i="1" s="1"/>
  <c r="BW32" i="1"/>
  <c r="DM32" i="1" s="1"/>
  <c r="BX32" i="1"/>
  <c r="DN32" i="1" s="1"/>
  <c r="BY32" i="1"/>
  <c r="DO32" i="1" s="1"/>
  <c r="BZ32" i="1"/>
  <c r="DP32" i="1" s="1"/>
  <c r="CA32" i="1"/>
  <c r="DQ32" i="1" s="1"/>
  <c r="CB32" i="1"/>
  <c r="DR32" i="1" s="1"/>
  <c r="CC32" i="1"/>
  <c r="DS32" i="1" s="1"/>
  <c r="CD32" i="1"/>
  <c r="DT32" i="1" s="1"/>
  <c r="CF32" i="1"/>
  <c r="EI32" i="1" s="1"/>
  <c r="CG32" i="1"/>
  <c r="CH32" i="1"/>
  <c r="EK32" i="1" s="1"/>
  <c r="CI32" i="1"/>
  <c r="EL32" i="1" s="1"/>
  <c r="CJ32" i="1"/>
  <c r="EM32" i="1" s="1"/>
  <c r="CK32" i="1"/>
  <c r="EN32" i="1" s="1"/>
  <c r="CL32" i="1"/>
  <c r="EO32" i="1" s="1"/>
  <c r="CM32" i="1"/>
  <c r="EP32" i="1" s="1"/>
  <c r="CN32" i="1"/>
  <c r="EQ32" i="1" s="1"/>
  <c r="BV33" i="1"/>
  <c r="DL33" i="1" s="1"/>
  <c r="BW33" i="1"/>
  <c r="DM33" i="1" s="1"/>
  <c r="BX33" i="1"/>
  <c r="DN33" i="1" s="1"/>
  <c r="BY33" i="1"/>
  <c r="DO33" i="1" s="1"/>
  <c r="BZ33" i="1"/>
  <c r="DP33" i="1" s="1"/>
  <c r="CA33" i="1"/>
  <c r="DQ33" i="1" s="1"/>
  <c r="CB33" i="1"/>
  <c r="DR33" i="1" s="1"/>
  <c r="CC33" i="1"/>
  <c r="DS33" i="1" s="1"/>
  <c r="CD33" i="1"/>
  <c r="DT33" i="1" s="1"/>
  <c r="CF33" i="1"/>
  <c r="EI33" i="1" s="1"/>
  <c r="CG33" i="1"/>
  <c r="CH33" i="1"/>
  <c r="EK33" i="1" s="1"/>
  <c r="CI33" i="1"/>
  <c r="EL33" i="1" s="1"/>
  <c r="CJ33" i="1"/>
  <c r="EM33" i="1" s="1"/>
  <c r="CK33" i="1"/>
  <c r="EN33" i="1" s="1"/>
  <c r="CL33" i="1"/>
  <c r="EO33" i="1" s="1"/>
  <c r="CM33" i="1"/>
  <c r="EP33" i="1" s="1"/>
  <c r="CN33" i="1"/>
  <c r="EQ33" i="1" s="1"/>
  <c r="BV34" i="1"/>
  <c r="DL34" i="1" s="1"/>
  <c r="BW34" i="1"/>
  <c r="DM34" i="1" s="1"/>
  <c r="BX34" i="1"/>
  <c r="DN34" i="1" s="1"/>
  <c r="BY34" i="1"/>
  <c r="DO34" i="1" s="1"/>
  <c r="BZ34" i="1"/>
  <c r="DP34" i="1" s="1"/>
  <c r="CA34" i="1"/>
  <c r="DQ34" i="1" s="1"/>
  <c r="CB34" i="1"/>
  <c r="DR34" i="1" s="1"/>
  <c r="CC34" i="1"/>
  <c r="DS34" i="1" s="1"/>
  <c r="CD34" i="1"/>
  <c r="DT34" i="1" s="1"/>
  <c r="CF34" i="1"/>
  <c r="EI34" i="1" s="1"/>
  <c r="CG34" i="1"/>
  <c r="CH34" i="1"/>
  <c r="EK34" i="1" s="1"/>
  <c r="CI34" i="1"/>
  <c r="EL34" i="1" s="1"/>
  <c r="CJ34" i="1"/>
  <c r="EM34" i="1" s="1"/>
  <c r="CK34" i="1"/>
  <c r="EN34" i="1" s="1"/>
  <c r="CL34" i="1"/>
  <c r="EO34" i="1" s="1"/>
  <c r="CM34" i="1"/>
  <c r="EP34" i="1" s="1"/>
  <c r="CN34" i="1"/>
  <c r="EQ34" i="1" s="1"/>
  <c r="BV35" i="1"/>
  <c r="DL35" i="1" s="1"/>
  <c r="BW35" i="1"/>
  <c r="DM35" i="1" s="1"/>
  <c r="BX35" i="1"/>
  <c r="DN35" i="1" s="1"/>
  <c r="BY35" i="1"/>
  <c r="DO35" i="1" s="1"/>
  <c r="BZ35" i="1"/>
  <c r="DP35" i="1" s="1"/>
  <c r="CA35" i="1"/>
  <c r="DQ35" i="1" s="1"/>
  <c r="CB35" i="1"/>
  <c r="DR35" i="1" s="1"/>
  <c r="CC35" i="1"/>
  <c r="DS35" i="1" s="1"/>
  <c r="CD35" i="1"/>
  <c r="DT35" i="1" s="1"/>
  <c r="CF35" i="1"/>
  <c r="EI35" i="1" s="1"/>
  <c r="CG35" i="1"/>
  <c r="CH35" i="1"/>
  <c r="EK35" i="1" s="1"/>
  <c r="CI35" i="1"/>
  <c r="EL35" i="1" s="1"/>
  <c r="CJ35" i="1"/>
  <c r="EM35" i="1" s="1"/>
  <c r="CK35" i="1"/>
  <c r="EN35" i="1" s="1"/>
  <c r="CL35" i="1"/>
  <c r="EO35" i="1" s="1"/>
  <c r="CM35" i="1"/>
  <c r="EP35" i="1" s="1"/>
  <c r="CN35" i="1"/>
  <c r="EQ35" i="1" s="1"/>
  <c r="BV36" i="1"/>
  <c r="DL36" i="1" s="1"/>
  <c r="BW36" i="1"/>
  <c r="DM36" i="1" s="1"/>
  <c r="BX36" i="1"/>
  <c r="DN36" i="1" s="1"/>
  <c r="BY36" i="1"/>
  <c r="DO36" i="1" s="1"/>
  <c r="BZ36" i="1"/>
  <c r="DP36" i="1" s="1"/>
  <c r="CA36" i="1"/>
  <c r="DQ36" i="1" s="1"/>
  <c r="CB36" i="1"/>
  <c r="DR36" i="1" s="1"/>
  <c r="CC36" i="1"/>
  <c r="DS36" i="1" s="1"/>
  <c r="CD36" i="1"/>
  <c r="DT36" i="1" s="1"/>
  <c r="CF36" i="1"/>
  <c r="EI36" i="1" s="1"/>
  <c r="CG36" i="1"/>
  <c r="CH36" i="1"/>
  <c r="EK36" i="1" s="1"/>
  <c r="CI36" i="1"/>
  <c r="EL36" i="1" s="1"/>
  <c r="CJ36" i="1"/>
  <c r="EM36" i="1" s="1"/>
  <c r="CK36" i="1"/>
  <c r="EN36" i="1" s="1"/>
  <c r="CL36" i="1"/>
  <c r="EO36" i="1" s="1"/>
  <c r="CM36" i="1"/>
  <c r="EP36" i="1" s="1"/>
  <c r="CN36" i="1"/>
  <c r="EQ36" i="1" s="1"/>
  <c r="BV37" i="1"/>
  <c r="DL37" i="1" s="1"/>
  <c r="BW37" i="1"/>
  <c r="DM37" i="1" s="1"/>
  <c r="BX37" i="1"/>
  <c r="DN37" i="1" s="1"/>
  <c r="BY37" i="1"/>
  <c r="DO37" i="1" s="1"/>
  <c r="BZ37" i="1"/>
  <c r="DP37" i="1" s="1"/>
  <c r="CA37" i="1"/>
  <c r="DQ37" i="1" s="1"/>
  <c r="CB37" i="1"/>
  <c r="DR37" i="1" s="1"/>
  <c r="CC37" i="1"/>
  <c r="DS37" i="1" s="1"/>
  <c r="CD37" i="1"/>
  <c r="DT37" i="1" s="1"/>
  <c r="CF37" i="1"/>
  <c r="EI37" i="1" s="1"/>
  <c r="CG37" i="1"/>
  <c r="CH37" i="1"/>
  <c r="EK37" i="1" s="1"/>
  <c r="CI37" i="1"/>
  <c r="EL37" i="1" s="1"/>
  <c r="CJ37" i="1"/>
  <c r="EM37" i="1" s="1"/>
  <c r="CK37" i="1"/>
  <c r="EN37" i="1" s="1"/>
  <c r="CL37" i="1"/>
  <c r="EO37" i="1" s="1"/>
  <c r="CM37" i="1"/>
  <c r="EP37" i="1" s="1"/>
  <c r="CN37" i="1"/>
  <c r="EQ37" i="1" s="1"/>
  <c r="BV38" i="1"/>
  <c r="DL38" i="1" s="1"/>
  <c r="BW38" i="1"/>
  <c r="DM38" i="1" s="1"/>
  <c r="BX38" i="1"/>
  <c r="DN38" i="1" s="1"/>
  <c r="BY38" i="1"/>
  <c r="DO38" i="1" s="1"/>
  <c r="BZ38" i="1"/>
  <c r="DP38" i="1" s="1"/>
  <c r="CA38" i="1"/>
  <c r="DQ38" i="1" s="1"/>
  <c r="CB38" i="1"/>
  <c r="DR38" i="1" s="1"/>
  <c r="CC38" i="1"/>
  <c r="DS38" i="1" s="1"/>
  <c r="CD38" i="1"/>
  <c r="DT38" i="1" s="1"/>
  <c r="CF38" i="1"/>
  <c r="EI38" i="1" s="1"/>
  <c r="CG38" i="1"/>
  <c r="CH38" i="1"/>
  <c r="EK38" i="1" s="1"/>
  <c r="CI38" i="1"/>
  <c r="EL38" i="1" s="1"/>
  <c r="CJ38" i="1"/>
  <c r="EM38" i="1" s="1"/>
  <c r="CK38" i="1"/>
  <c r="EN38" i="1" s="1"/>
  <c r="CL38" i="1"/>
  <c r="EO38" i="1" s="1"/>
  <c r="CM38" i="1"/>
  <c r="EP38" i="1" s="1"/>
  <c r="CN38" i="1"/>
  <c r="EQ38" i="1" s="1"/>
  <c r="BV39" i="1"/>
  <c r="DL39" i="1" s="1"/>
  <c r="BW39" i="1"/>
  <c r="DM39" i="1" s="1"/>
  <c r="BX39" i="1"/>
  <c r="DN39" i="1" s="1"/>
  <c r="BY39" i="1"/>
  <c r="DO39" i="1" s="1"/>
  <c r="BZ39" i="1"/>
  <c r="DP39" i="1" s="1"/>
  <c r="CA39" i="1"/>
  <c r="DQ39" i="1" s="1"/>
  <c r="CB39" i="1"/>
  <c r="DR39" i="1" s="1"/>
  <c r="CC39" i="1"/>
  <c r="DS39" i="1" s="1"/>
  <c r="CD39" i="1"/>
  <c r="DT39" i="1" s="1"/>
  <c r="CF39" i="1"/>
  <c r="EI39" i="1" s="1"/>
  <c r="CG39" i="1"/>
  <c r="CH39" i="1"/>
  <c r="EK39" i="1" s="1"/>
  <c r="CI39" i="1"/>
  <c r="EL39" i="1" s="1"/>
  <c r="CJ39" i="1"/>
  <c r="EM39" i="1" s="1"/>
  <c r="CK39" i="1"/>
  <c r="EN39" i="1" s="1"/>
  <c r="CL39" i="1"/>
  <c r="EO39" i="1" s="1"/>
  <c r="CM39" i="1"/>
  <c r="EP39" i="1" s="1"/>
  <c r="CN39" i="1"/>
  <c r="EQ39" i="1" s="1"/>
  <c r="BV40" i="1"/>
  <c r="DL40" i="1" s="1"/>
  <c r="BW40" i="1"/>
  <c r="DM40" i="1" s="1"/>
  <c r="BX40" i="1"/>
  <c r="DN40" i="1" s="1"/>
  <c r="BY40" i="1"/>
  <c r="DO40" i="1" s="1"/>
  <c r="BZ40" i="1"/>
  <c r="DP40" i="1" s="1"/>
  <c r="CA40" i="1"/>
  <c r="DQ40" i="1" s="1"/>
  <c r="CB40" i="1"/>
  <c r="DR40" i="1" s="1"/>
  <c r="CC40" i="1"/>
  <c r="DS40" i="1" s="1"/>
  <c r="CD40" i="1"/>
  <c r="DT40" i="1" s="1"/>
  <c r="CF40" i="1"/>
  <c r="EI40" i="1" s="1"/>
  <c r="CG40" i="1"/>
  <c r="CH40" i="1"/>
  <c r="EK40" i="1" s="1"/>
  <c r="CI40" i="1"/>
  <c r="EL40" i="1" s="1"/>
  <c r="CJ40" i="1"/>
  <c r="EM40" i="1" s="1"/>
  <c r="CK40" i="1"/>
  <c r="EN40" i="1" s="1"/>
  <c r="CL40" i="1"/>
  <c r="EO40" i="1" s="1"/>
  <c r="CM40" i="1"/>
  <c r="EP40" i="1" s="1"/>
  <c r="CN40" i="1"/>
  <c r="EQ40" i="1" s="1"/>
  <c r="BV41" i="1"/>
  <c r="DL41" i="1" s="1"/>
  <c r="BW41" i="1"/>
  <c r="DM41" i="1" s="1"/>
  <c r="BX41" i="1"/>
  <c r="DN41" i="1" s="1"/>
  <c r="BY41" i="1"/>
  <c r="DO41" i="1" s="1"/>
  <c r="BZ41" i="1"/>
  <c r="DP41" i="1" s="1"/>
  <c r="CA41" i="1"/>
  <c r="DQ41" i="1" s="1"/>
  <c r="CB41" i="1"/>
  <c r="DR41" i="1" s="1"/>
  <c r="CC41" i="1"/>
  <c r="DS41" i="1" s="1"/>
  <c r="CD41" i="1"/>
  <c r="DT41" i="1" s="1"/>
  <c r="CF41" i="1"/>
  <c r="EI41" i="1" s="1"/>
  <c r="CG41" i="1"/>
  <c r="CH41" i="1"/>
  <c r="EK41" i="1" s="1"/>
  <c r="CI41" i="1"/>
  <c r="EL41" i="1" s="1"/>
  <c r="CJ41" i="1"/>
  <c r="EM41" i="1" s="1"/>
  <c r="CK41" i="1"/>
  <c r="EN41" i="1" s="1"/>
  <c r="CL41" i="1"/>
  <c r="EO41" i="1" s="1"/>
  <c r="CM41" i="1"/>
  <c r="EP41" i="1" s="1"/>
  <c r="CN41" i="1"/>
  <c r="EQ41" i="1" s="1"/>
  <c r="BV42" i="1"/>
  <c r="DL42" i="1" s="1"/>
  <c r="BW42" i="1"/>
  <c r="DM42" i="1" s="1"/>
  <c r="BX42" i="1"/>
  <c r="DN42" i="1" s="1"/>
  <c r="BY42" i="1"/>
  <c r="DO42" i="1" s="1"/>
  <c r="BZ42" i="1"/>
  <c r="DP42" i="1" s="1"/>
  <c r="CA42" i="1"/>
  <c r="DQ42" i="1" s="1"/>
  <c r="CB42" i="1"/>
  <c r="DR42" i="1" s="1"/>
  <c r="CC42" i="1"/>
  <c r="DS42" i="1" s="1"/>
  <c r="CD42" i="1"/>
  <c r="DT42" i="1" s="1"/>
  <c r="CF42" i="1"/>
  <c r="EI42" i="1" s="1"/>
  <c r="CG42" i="1"/>
  <c r="CH42" i="1"/>
  <c r="EK42" i="1" s="1"/>
  <c r="CI42" i="1"/>
  <c r="EL42" i="1" s="1"/>
  <c r="CJ42" i="1"/>
  <c r="EM42" i="1" s="1"/>
  <c r="CK42" i="1"/>
  <c r="EN42" i="1" s="1"/>
  <c r="CL42" i="1"/>
  <c r="EO42" i="1" s="1"/>
  <c r="CM42" i="1"/>
  <c r="EP42" i="1" s="1"/>
  <c r="CN42" i="1"/>
  <c r="EQ42" i="1" s="1"/>
  <c r="BV43" i="1"/>
  <c r="DL43" i="1" s="1"/>
  <c r="BW43" i="1"/>
  <c r="DM43" i="1" s="1"/>
  <c r="BX43" i="1"/>
  <c r="DN43" i="1" s="1"/>
  <c r="BY43" i="1"/>
  <c r="DO43" i="1" s="1"/>
  <c r="BZ43" i="1"/>
  <c r="DP43" i="1" s="1"/>
  <c r="CA43" i="1"/>
  <c r="DQ43" i="1" s="1"/>
  <c r="CB43" i="1"/>
  <c r="DR43" i="1" s="1"/>
  <c r="CC43" i="1"/>
  <c r="DS43" i="1" s="1"/>
  <c r="CD43" i="1"/>
  <c r="DT43" i="1" s="1"/>
  <c r="CF43" i="1"/>
  <c r="EI43" i="1" s="1"/>
  <c r="CG43" i="1"/>
  <c r="CH43" i="1"/>
  <c r="EK43" i="1" s="1"/>
  <c r="CI43" i="1"/>
  <c r="EL43" i="1" s="1"/>
  <c r="CJ43" i="1"/>
  <c r="EM43" i="1" s="1"/>
  <c r="CK43" i="1"/>
  <c r="EN43" i="1" s="1"/>
  <c r="CL43" i="1"/>
  <c r="EO43" i="1" s="1"/>
  <c r="CM43" i="1"/>
  <c r="EP43" i="1" s="1"/>
  <c r="CN43" i="1"/>
  <c r="EQ43" i="1" s="1"/>
  <c r="BV44" i="1"/>
  <c r="DL44" i="1" s="1"/>
  <c r="BW44" i="1"/>
  <c r="DM44" i="1" s="1"/>
  <c r="BX44" i="1"/>
  <c r="DN44" i="1" s="1"/>
  <c r="BY44" i="1"/>
  <c r="DO44" i="1" s="1"/>
  <c r="BZ44" i="1"/>
  <c r="DP44" i="1" s="1"/>
  <c r="CA44" i="1"/>
  <c r="DQ44" i="1" s="1"/>
  <c r="CB44" i="1"/>
  <c r="DR44" i="1" s="1"/>
  <c r="CC44" i="1"/>
  <c r="DS44" i="1" s="1"/>
  <c r="CD44" i="1"/>
  <c r="DT44" i="1" s="1"/>
  <c r="CF44" i="1"/>
  <c r="EI44" i="1" s="1"/>
  <c r="CG44" i="1"/>
  <c r="CH44" i="1"/>
  <c r="EK44" i="1" s="1"/>
  <c r="CI44" i="1"/>
  <c r="EL44" i="1" s="1"/>
  <c r="CJ44" i="1"/>
  <c r="EM44" i="1" s="1"/>
  <c r="CK44" i="1"/>
  <c r="EN44" i="1" s="1"/>
  <c r="CL44" i="1"/>
  <c r="EO44" i="1" s="1"/>
  <c r="CM44" i="1"/>
  <c r="EP44" i="1" s="1"/>
  <c r="CN44" i="1"/>
  <c r="EQ44" i="1" s="1"/>
  <c r="BV45" i="1"/>
  <c r="DL45" i="1" s="1"/>
  <c r="BW45" i="1"/>
  <c r="DM45" i="1" s="1"/>
  <c r="BX45" i="1"/>
  <c r="DN45" i="1" s="1"/>
  <c r="BY45" i="1"/>
  <c r="DO45" i="1" s="1"/>
  <c r="BZ45" i="1"/>
  <c r="DP45" i="1" s="1"/>
  <c r="CA45" i="1"/>
  <c r="DQ45" i="1" s="1"/>
  <c r="CB45" i="1"/>
  <c r="DR45" i="1" s="1"/>
  <c r="CC45" i="1"/>
  <c r="DS45" i="1" s="1"/>
  <c r="CD45" i="1"/>
  <c r="DT45" i="1" s="1"/>
  <c r="CF45" i="1"/>
  <c r="EI45" i="1" s="1"/>
  <c r="CG45" i="1"/>
  <c r="CH45" i="1"/>
  <c r="EK45" i="1" s="1"/>
  <c r="CI45" i="1"/>
  <c r="EL45" i="1" s="1"/>
  <c r="CJ45" i="1"/>
  <c r="EM45" i="1" s="1"/>
  <c r="CK45" i="1"/>
  <c r="EN45" i="1" s="1"/>
  <c r="CL45" i="1"/>
  <c r="EO45" i="1" s="1"/>
  <c r="CM45" i="1"/>
  <c r="EP45" i="1" s="1"/>
  <c r="CN45" i="1"/>
  <c r="EQ45" i="1" s="1"/>
  <c r="BV46" i="1"/>
  <c r="DL46" i="1" s="1"/>
  <c r="BW46" i="1"/>
  <c r="DM46" i="1" s="1"/>
  <c r="BX46" i="1"/>
  <c r="DN46" i="1" s="1"/>
  <c r="BY46" i="1"/>
  <c r="DO46" i="1" s="1"/>
  <c r="BZ46" i="1"/>
  <c r="DP46" i="1" s="1"/>
  <c r="CA46" i="1"/>
  <c r="DQ46" i="1" s="1"/>
  <c r="CB46" i="1"/>
  <c r="DR46" i="1" s="1"/>
  <c r="CC46" i="1"/>
  <c r="DS46" i="1" s="1"/>
  <c r="CD46" i="1"/>
  <c r="DT46" i="1" s="1"/>
  <c r="CF46" i="1"/>
  <c r="EI46" i="1" s="1"/>
  <c r="CG46" i="1"/>
  <c r="CH46" i="1"/>
  <c r="EK46" i="1" s="1"/>
  <c r="CI46" i="1"/>
  <c r="EL46" i="1" s="1"/>
  <c r="CJ46" i="1"/>
  <c r="EM46" i="1" s="1"/>
  <c r="CK46" i="1"/>
  <c r="EN46" i="1" s="1"/>
  <c r="CL46" i="1"/>
  <c r="EO46" i="1" s="1"/>
  <c r="CM46" i="1"/>
  <c r="EP46" i="1" s="1"/>
  <c r="CN46" i="1"/>
  <c r="EQ46" i="1" s="1"/>
  <c r="BV47" i="1"/>
  <c r="DL47" i="1" s="1"/>
  <c r="BW47" i="1"/>
  <c r="DM47" i="1" s="1"/>
  <c r="BX47" i="1"/>
  <c r="DN47" i="1" s="1"/>
  <c r="BY47" i="1"/>
  <c r="DO47" i="1" s="1"/>
  <c r="BZ47" i="1"/>
  <c r="DP47" i="1" s="1"/>
  <c r="CA47" i="1"/>
  <c r="DQ47" i="1" s="1"/>
  <c r="CB47" i="1"/>
  <c r="DR47" i="1" s="1"/>
  <c r="CC47" i="1"/>
  <c r="DS47" i="1" s="1"/>
  <c r="CD47" i="1"/>
  <c r="DT47" i="1" s="1"/>
  <c r="CF47" i="1"/>
  <c r="CG47" i="1"/>
  <c r="EJ47" i="1" s="1"/>
  <c r="CH47" i="1"/>
  <c r="EK47" i="1" s="1"/>
  <c r="CI47" i="1"/>
  <c r="EL47" i="1" s="1"/>
  <c r="CJ47" i="1"/>
  <c r="EM47" i="1" s="1"/>
  <c r="CK47" i="1"/>
  <c r="EN47" i="1" s="1"/>
  <c r="CL47" i="1"/>
  <c r="EO47" i="1" s="1"/>
  <c r="CM47" i="1"/>
  <c r="EP47" i="1" s="1"/>
  <c r="CN47" i="1"/>
  <c r="EQ47" i="1" s="1"/>
  <c r="BV48" i="1"/>
  <c r="DL48" i="1" s="1"/>
  <c r="BW48" i="1"/>
  <c r="DM48" i="1" s="1"/>
  <c r="BX48" i="1"/>
  <c r="DN48" i="1" s="1"/>
  <c r="BY48" i="1"/>
  <c r="DO48" i="1" s="1"/>
  <c r="BZ48" i="1"/>
  <c r="DP48" i="1" s="1"/>
  <c r="CA48" i="1"/>
  <c r="DQ48" i="1" s="1"/>
  <c r="CB48" i="1"/>
  <c r="DR48" i="1" s="1"/>
  <c r="CC48" i="1"/>
  <c r="DS48" i="1" s="1"/>
  <c r="CD48" i="1"/>
  <c r="DT48" i="1" s="1"/>
  <c r="CF48" i="1"/>
  <c r="EI48" i="1" s="1"/>
  <c r="CG48" i="1"/>
  <c r="EJ48" i="1" s="1"/>
  <c r="CH48" i="1"/>
  <c r="EK48" i="1" s="1"/>
  <c r="CI48" i="1"/>
  <c r="EL48" i="1" s="1"/>
  <c r="CJ48" i="1"/>
  <c r="EM48" i="1" s="1"/>
  <c r="CK48" i="1"/>
  <c r="EN48" i="1" s="1"/>
  <c r="CL48" i="1"/>
  <c r="EO48" i="1" s="1"/>
  <c r="CM48" i="1"/>
  <c r="EP48" i="1" s="1"/>
  <c r="CN48" i="1"/>
  <c r="EQ48" i="1" s="1"/>
  <c r="BV49" i="1"/>
  <c r="DL49" i="1" s="1"/>
  <c r="BW49" i="1"/>
  <c r="DM49" i="1" s="1"/>
  <c r="BX49" i="1"/>
  <c r="DN49" i="1" s="1"/>
  <c r="BY49" i="1"/>
  <c r="DO49" i="1" s="1"/>
  <c r="BZ49" i="1"/>
  <c r="DP49" i="1" s="1"/>
  <c r="CA49" i="1"/>
  <c r="DQ49" i="1" s="1"/>
  <c r="CB49" i="1"/>
  <c r="DR49" i="1" s="1"/>
  <c r="CC49" i="1"/>
  <c r="DS49" i="1" s="1"/>
  <c r="CD49" i="1"/>
  <c r="DT49" i="1" s="1"/>
  <c r="CF49" i="1"/>
  <c r="EI49" i="1" s="1"/>
  <c r="CG49" i="1"/>
  <c r="EJ49" i="1" s="1"/>
  <c r="CH49" i="1"/>
  <c r="EK49" i="1" s="1"/>
  <c r="CI49" i="1"/>
  <c r="EL49" i="1" s="1"/>
  <c r="CJ49" i="1"/>
  <c r="EM49" i="1" s="1"/>
  <c r="CK49" i="1"/>
  <c r="EN49" i="1" s="1"/>
  <c r="CL49" i="1"/>
  <c r="EO49" i="1" s="1"/>
  <c r="CM49" i="1"/>
  <c r="EP49" i="1" s="1"/>
  <c r="CN49" i="1"/>
  <c r="EQ49" i="1" s="1"/>
  <c r="CG11" i="1"/>
  <c r="CH11" i="1"/>
  <c r="EK11" i="1" s="1"/>
  <c r="CI11" i="1"/>
  <c r="EL11" i="1" s="1"/>
  <c r="CJ11" i="1"/>
  <c r="EM11" i="1" s="1"/>
  <c r="CK11" i="1"/>
  <c r="EN11" i="1" s="1"/>
  <c r="CL11" i="1"/>
  <c r="EO11" i="1" s="1"/>
  <c r="CM11" i="1"/>
  <c r="EP11" i="1" s="1"/>
  <c r="CN11" i="1"/>
  <c r="EQ11" i="1" s="1"/>
  <c r="CF11" i="1"/>
  <c r="EI11" i="1" s="1"/>
  <c r="BW11" i="1"/>
  <c r="DM11" i="1" s="1"/>
  <c r="BX11" i="1"/>
  <c r="DN11" i="1" s="1"/>
  <c r="BY11" i="1"/>
  <c r="DO11" i="1" s="1"/>
  <c r="BZ11" i="1"/>
  <c r="DP11" i="1" s="1"/>
  <c r="CA11" i="1"/>
  <c r="DQ11" i="1" s="1"/>
  <c r="CB11" i="1"/>
  <c r="DR11" i="1" s="1"/>
  <c r="CC11" i="1"/>
  <c r="DS11" i="1" s="1"/>
  <c r="CD11" i="1"/>
  <c r="DT11" i="1" s="1"/>
  <c r="BV11" i="1"/>
  <c r="DL11" i="1" s="1"/>
  <c r="CZ11" i="1"/>
  <c r="CZ12" i="1"/>
  <c r="DA12" i="1"/>
  <c r="DB12" i="1"/>
  <c r="DC12" i="1"/>
  <c r="DD12" i="1"/>
  <c r="DE12" i="1"/>
  <c r="DF12" i="1"/>
  <c r="DG12" i="1"/>
  <c r="DH12" i="1"/>
  <c r="CZ13" i="1"/>
  <c r="DA13" i="1"/>
  <c r="DB13" i="1"/>
  <c r="DC13" i="1"/>
  <c r="DD13" i="1"/>
  <c r="DE13" i="1"/>
  <c r="DF13" i="1"/>
  <c r="DG13" i="1"/>
  <c r="DH13" i="1"/>
  <c r="CZ14" i="1"/>
  <c r="DA14" i="1"/>
  <c r="DB14" i="1"/>
  <c r="DC14" i="1"/>
  <c r="DD14" i="1"/>
  <c r="DE14" i="1"/>
  <c r="DF14" i="1"/>
  <c r="DG14" i="1"/>
  <c r="DH14" i="1"/>
  <c r="CZ15" i="1"/>
  <c r="DA15" i="1"/>
  <c r="DB15" i="1"/>
  <c r="DC15" i="1"/>
  <c r="DD15" i="1"/>
  <c r="DE15" i="1"/>
  <c r="DF15" i="1"/>
  <c r="DG15" i="1"/>
  <c r="DH15" i="1"/>
  <c r="CZ16" i="1"/>
  <c r="DA16" i="1"/>
  <c r="DB16" i="1"/>
  <c r="DC16" i="1"/>
  <c r="DD16" i="1"/>
  <c r="DE16" i="1"/>
  <c r="DF16" i="1"/>
  <c r="DG16" i="1"/>
  <c r="DH16" i="1"/>
  <c r="CZ17" i="1"/>
  <c r="DA17" i="1"/>
  <c r="DB17" i="1"/>
  <c r="DC17" i="1"/>
  <c r="DD17" i="1"/>
  <c r="DE17" i="1"/>
  <c r="DF17" i="1"/>
  <c r="DG17" i="1"/>
  <c r="DH17" i="1"/>
  <c r="CZ18" i="1"/>
  <c r="DA18" i="1"/>
  <c r="DB18" i="1"/>
  <c r="DC18" i="1"/>
  <c r="DD18" i="1"/>
  <c r="DE18" i="1"/>
  <c r="DF18" i="1"/>
  <c r="DG18" i="1"/>
  <c r="DH18" i="1"/>
  <c r="CZ19" i="1"/>
  <c r="DA19" i="1"/>
  <c r="DB19" i="1"/>
  <c r="DC19" i="1"/>
  <c r="DD19" i="1"/>
  <c r="DE19" i="1"/>
  <c r="DF19" i="1"/>
  <c r="DG19" i="1"/>
  <c r="DH19" i="1"/>
  <c r="CZ20" i="1"/>
  <c r="DA20" i="1"/>
  <c r="DB20" i="1"/>
  <c r="DC20" i="1"/>
  <c r="DD20" i="1"/>
  <c r="DE20" i="1"/>
  <c r="DF20" i="1"/>
  <c r="DG20" i="1"/>
  <c r="DH20" i="1"/>
  <c r="CZ21" i="1"/>
  <c r="DA21" i="1"/>
  <c r="DB21" i="1"/>
  <c r="DC21" i="1"/>
  <c r="DD21" i="1"/>
  <c r="DE21" i="1"/>
  <c r="DF21" i="1"/>
  <c r="DG21" i="1"/>
  <c r="DH21" i="1"/>
  <c r="CZ22" i="1"/>
  <c r="DA22" i="1"/>
  <c r="DB22" i="1"/>
  <c r="DC22" i="1"/>
  <c r="DD22" i="1"/>
  <c r="DE22" i="1"/>
  <c r="DF22" i="1"/>
  <c r="DG22" i="1"/>
  <c r="DH22" i="1"/>
  <c r="CZ23" i="1"/>
  <c r="DA23" i="1"/>
  <c r="DB23" i="1"/>
  <c r="DC23" i="1"/>
  <c r="DD23" i="1"/>
  <c r="DE23" i="1"/>
  <c r="DF23" i="1"/>
  <c r="DG23" i="1"/>
  <c r="DH23" i="1"/>
  <c r="CZ24" i="1"/>
  <c r="DA24" i="1"/>
  <c r="DB24" i="1"/>
  <c r="DC24" i="1"/>
  <c r="DD24" i="1"/>
  <c r="DE24" i="1"/>
  <c r="DF24" i="1"/>
  <c r="DG24" i="1"/>
  <c r="DH24" i="1"/>
  <c r="CZ25" i="1"/>
  <c r="DA25" i="1"/>
  <c r="DB25" i="1"/>
  <c r="DC25" i="1"/>
  <c r="DD25" i="1"/>
  <c r="DE25" i="1"/>
  <c r="DF25" i="1"/>
  <c r="DG25" i="1"/>
  <c r="DH25" i="1"/>
  <c r="CZ26" i="1"/>
  <c r="DA26" i="1"/>
  <c r="DB26" i="1"/>
  <c r="DC26" i="1"/>
  <c r="DD26" i="1"/>
  <c r="DE26" i="1"/>
  <c r="DF26" i="1"/>
  <c r="DG26" i="1"/>
  <c r="DH26" i="1"/>
  <c r="CZ27" i="1"/>
  <c r="DA27" i="1"/>
  <c r="DB27" i="1"/>
  <c r="DC27" i="1"/>
  <c r="DD27" i="1"/>
  <c r="DE27" i="1"/>
  <c r="DF27" i="1"/>
  <c r="DG27" i="1"/>
  <c r="DH27" i="1"/>
  <c r="CZ28" i="1"/>
  <c r="DA28" i="1"/>
  <c r="DB28" i="1"/>
  <c r="DC28" i="1"/>
  <c r="DD28" i="1"/>
  <c r="DE28" i="1"/>
  <c r="DF28" i="1"/>
  <c r="DG28" i="1"/>
  <c r="DH28" i="1"/>
  <c r="CZ29" i="1"/>
  <c r="DA29" i="1"/>
  <c r="DB29" i="1"/>
  <c r="DC29" i="1"/>
  <c r="DD29" i="1"/>
  <c r="DE29" i="1"/>
  <c r="DF29" i="1"/>
  <c r="DG29" i="1"/>
  <c r="DH29" i="1"/>
  <c r="CZ30" i="1"/>
  <c r="DA30" i="1"/>
  <c r="DB30" i="1"/>
  <c r="DC30" i="1"/>
  <c r="DD30" i="1"/>
  <c r="DE30" i="1"/>
  <c r="DF30" i="1"/>
  <c r="DG30" i="1"/>
  <c r="DH30" i="1"/>
  <c r="CZ31" i="1"/>
  <c r="DA31" i="1"/>
  <c r="DB31" i="1"/>
  <c r="DC31" i="1"/>
  <c r="DD31" i="1"/>
  <c r="DE31" i="1"/>
  <c r="DF31" i="1"/>
  <c r="DG31" i="1"/>
  <c r="DH31" i="1"/>
  <c r="CZ32" i="1"/>
  <c r="DA32" i="1"/>
  <c r="DB32" i="1"/>
  <c r="DC32" i="1"/>
  <c r="DD32" i="1"/>
  <c r="DE32" i="1"/>
  <c r="DF32" i="1"/>
  <c r="DG32" i="1"/>
  <c r="DH32" i="1"/>
  <c r="CZ33" i="1"/>
  <c r="DA33" i="1"/>
  <c r="DB33" i="1"/>
  <c r="DC33" i="1"/>
  <c r="DD33" i="1"/>
  <c r="DE33" i="1"/>
  <c r="DF33" i="1"/>
  <c r="DG33" i="1"/>
  <c r="DH33" i="1"/>
  <c r="CZ34" i="1"/>
  <c r="DA34" i="1"/>
  <c r="DB34" i="1"/>
  <c r="DC34" i="1"/>
  <c r="DD34" i="1"/>
  <c r="DE34" i="1"/>
  <c r="DF34" i="1"/>
  <c r="DG34" i="1"/>
  <c r="DH34" i="1"/>
  <c r="CZ35" i="1"/>
  <c r="DA35" i="1"/>
  <c r="DB35" i="1"/>
  <c r="DC35" i="1"/>
  <c r="DD35" i="1"/>
  <c r="DE35" i="1"/>
  <c r="DF35" i="1"/>
  <c r="DG35" i="1"/>
  <c r="DH35" i="1"/>
  <c r="CZ36" i="1"/>
  <c r="DA36" i="1"/>
  <c r="DB36" i="1"/>
  <c r="DC36" i="1"/>
  <c r="DD36" i="1"/>
  <c r="DE36" i="1"/>
  <c r="DF36" i="1"/>
  <c r="DG36" i="1"/>
  <c r="DH36" i="1"/>
  <c r="CZ37" i="1"/>
  <c r="DA37" i="1"/>
  <c r="DB37" i="1"/>
  <c r="DC37" i="1"/>
  <c r="DD37" i="1"/>
  <c r="DE37" i="1"/>
  <c r="DF37" i="1"/>
  <c r="DG37" i="1"/>
  <c r="DH37" i="1"/>
  <c r="CZ38" i="1"/>
  <c r="DA38" i="1"/>
  <c r="DB38" i="1"/>
  <c r="DC38" i="1"/>
  <c r="DD38" i="1"/>
  <c r="DE38" i="1"/>
  <c r="DF38" i="1"/>
  <c r="DG38" i="1"/>
  <c r="DH38" i="1"/>
  <c r="CZ39" i="1"/>
  <c r="DA39" i="1"/>
  <c r="DB39" i="1"/>
  <c r="DC39" i="1"/>
  <c r="DD39" i="1"/>
  <c r="DE39" i="1"/>
  <c r="DF39" i="1"/>
  <c r="DG39" i="1"/>
  <c r="DH39" i="1"/>
  <c r="CZ40" i="1"/>
  <c r="DA40" i="1"/>
  <c r="DB40" i="1"/>
  <c r="DC40" i="1"/>
  <c r="DD40" i="1"/>
  <c r="DE40" i="1"/>
  <c r="DF40" i="1"/>
  <c r="DG40" i="1"/>
  <c r="DH40" i="1"/>
  <c r="CZ41" i="1"/>
  <c r="DA41" i="1"/>
  <c r="DB41" i="1"/>
  <c r="DC41" i="1"/>
  <c r="DD41" i="1"/>
  <c r="DE41" i="1"/>
  <c r="DF41" i="1"/>
  <c r="DG41" i="1"/>
  <c r="DH41" i="1"/>
  <c r="CZ42" i="1"/>
  <c r="DA42" i="1"/>
  <c r="DB42" i="1"/>
  <c r="DC42" i="1"/>
  <c r="DD42" i="1"/>
  <c r="DE42" i="1"/>
  <c r="DF42" i="1"/>
  <c r="DG42" i="1"/>
  <c r="DH42" i="1"/>
  <c r="CZ43" i="1"/>
  <c r="DA43" i="1"/>
  <c r="DB43" i="1"/>
  <c r="DC43" i="1"/>
  <c r="DD43" i="1"/>
  <c r="DE43" i="1"/>
  <c r="DF43" i="1"/>
  <c r="DG43" i="1"/>
  <c r="DH43" i="1"/>
  <c r="CZ44" i="1"/>
  <c r="DA44" i="1"/>
  <c r="DB44" i="1"/>
  <c r="DC44" i="1"/>
  <c r="DD44" i="1"/>
  <c r="DE44" i="1"/>
  <c r="DF44" i="1"/>
  <c r="DG44" i="1"/>
  <c r="DH44" i="1"/>
  <c r="CZ45" i="1"/>
  <c r="DA45" i="1"/>
  <c r="DB45" i="1"/>
  <c r="DC45" i="1"/>
  <c r="DD45" i="1"/>
  <c r="DE45" i="1"/>
  <c r="DF45" i="1"/>
  <c r="DG45" i="1"/>
  <c r="DH45" i="1"/>
  <c r="CZ46" i="1"/>
  <c r="DA46" i="1"/>
  <c r="DB46" i="1"/>
  <c r="DC46" i="1"/>
  <c r="DD46" i="1"/>
  <c r="DE46" i="1"/>
  <c r="DF46" i="1"/>
  <c r="DG46" i="1"/>
  <c r="DH46" i="1"/>
  <c r="CZ47" i="1"/>
  <c r="DA47" i="1"/>
  <c r="DB47" i="1"/>
  <c r="DC47" i="1"/>
  <c r="DD47" i="1"/>
  <c r="DE47" i="1"/>
  <c r="DF47" i="1"/>
  <c r="DG47" i="1"/>
  <c r="DH47" i="1"/>
  <c r="CZ48" i="1"/>
  <c r="DA48" i="1"/>
  <c r="DB48" i="1"/>
  <c r="DC48" i="1"/>
  <c r="DD48" i="1"/>
  <c r="DE48" i="1"/>
  <c r="DF48" i="1"/>
  <c r="DG48" i="1"/>
  <c r="DH48" i="1"/>
  <c r="CZ49" i="1"/>
  <c r="DA49" i="1"/>
  <c r="DB49" i="1"/>
  <c r="DC49" i="1"/>
  <c r="DD49" i="1"/>
  <c r="DE49" i="1"/>
  <c r="DF49" i="1"/>
  <c r="DG49" i="1"/>
  <c r="DH49" i="1"/>
  <c r="DA11" i="1"/>
  <c r="DB11" i="1"/>
  <c r="DC11" i="1"/>
  <c r="DD11" i="1"/>
  <c r="DE11" i="1"/>
  <c r="DF11" i="1"/>
  <c r="DG11" i="1"/>
  <c r="DH11" i="1"/>
  <c r="Y6" i="1"/>
  <c r="AC6" i="1"/>
  <c r="AG6" i="1"/>
  <c r="AK6" i="1"/>
  <c r="AO6" i="1"/>
  <c r="AR6" i="1"/>
  <c r="AU6" i="1"/>
  <c r="AX6" i="1"/>
  <c r="BA6" i="1"/>
  <c r="BG9" i="1"/>
  <c r="DE10" i="1" s="1"/>
  <c r="DE51" i="1" s="1"/>
  <c r="BH9" i="1"/>
  <c r="DF10" i="1" s="1"/>
  <c r="DF51" i="1" s="1"/>
  <c r="AL9" i="1"/>
  <c r="CT10" i="1" s="1"/>
  <c r="CT51" i="1" s="1"/>
  <c r="CU49" i="1"/>
  <c r="CU48" i="1"/>
  <c r="CU47" i="1"/>
  <c r="CU46" i="1"/>
  <c r="CU45" i="1"/>
  <c r="CU44" i="1"/>
  <c r="CU43" i="1"/>
  <c r="CU42" i="1"/>
  <c r="CU41" i="1"/>
  <c r="CU40" i="1"/>
  <c r="CU39" i="1"/>
  <c r="CU38" i="1"/>
  <c r="CU37" i="1"/>
  <c r="CU36" i="1"/>
  <c r="CU35" i="1"/>
  <c r="CU34" i="1"/>
  <c r="CU33" i="1"/>
  <c r="CU32" i="1"/>
  <c r="CU31" i="1"/>
  <c r="CU30" i="1"/>
  <c r="CU29" i="1"/>
  <c r="CU28" i="1"/>
  <c r="CU27" i="1"/>
  <c r="CU26" i="1"/>
  <c r="CU25" i="1"/>
  <c r="CU24" i="1"/>
  <c r="CU23" i="1"/>
  <c r="CU22" i="1"/>
  <c r="CU21" i="1"/>
  <c r="CU20" i="1"/>
  <c r="CU19" i="1"/>
  <c r="CU18" i="1"/>
  <c r="CU17" i="1"/>
  <c r="CU16" i="1"/>
  <c r="CU15" i="1"/>
  <c r="CU14" i="1"/>
  <c r="CU13" i="1"/>
  <c r="CU12" i="1"/>
  <c r="CU11" i="1"/>
  <c r="AP9" i="1"/>
  <c r="CU10" i="1" s="1"/>
  <c r="CU51" i="1" s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AS9" i="1"/>
  <c r="CV10" i="1" s="1"/>
  <c r="CV51" i="1" s="1"/>
  <c r="P9" i="1"/>
  <c r="CI10" i="1" s="1"/>
  <c r="Q9" i="1"/>
  <c r="CJ10" i="1" s="1"/>
  <c r="H9" i="1"/>
  <c r="BZ10" i="1" s="1"/>
  <c r="I9" i="1"/>
  <c r="CA10" i="1" s="1"/>
  <c r="E9" i="1"/>
  <c r="BW10" i="1" s="1"/>
  <c r="F9" i="1"/>
  <c r="BX10" i="1" s="1"/>
  <c r="G9" i="1"/>
  <c r="BY10" i="1" s="1"/>
  <c r="J9" i="1"/>
  <c r="CB10" i="1" s="1"/>
  <c r="FN11" i="1" l="1"/>
  <c r="DX45" i="1"/>
  <c r="EC45" i="1" s="1"/>
  <c r="DY45" i="1"/>
  <c r="ED45" i="1" s="1"/>
  <c r="DY43" i="1"/>
  <c r="ED43" i="1" s="1"/>
  <c r="DX43" i="1"/>
  <c r="EC43" i="1" s="1"/>
  <c r="DX41" i="1"/>
  <c r="EC41" i="1" s="1"/>
  <c r="DY41" i="1"/>
  <c r="ED41" i="1" s="1"/>
  <c r="DY39" i="1"/>
  <c r="ED39" i="1" s="1"/>
  <c r="DX39" i="1"/>
  <c r="EC39" i="1" s="1"/>
  <c r="DX37" i="1"/>
  <c r="EC37" i="1" s="1"/>
  <c r="DY37" i="1"/>
  <c r="ED37" i="1" s="1"/>
  <c r="DY35" i="1"/>
  <c r="ED35" i="1" s="1"/>
  <c r="DX35" i="1"/>
  <c r="EC35" i="1" s="1"/>
  <c r="DX33" i="1"/>
  <c r="EC33" i="1" s="1"/>
  <c r="DY33" i="1"/>
  <c r="ED33" i="1" s="1"/>
  <c r="DY31" i="1"/>
  <c r="ED31" i="1" s="1"/>
  <c r="DX31" i="1"/>
  <c r="EC31" i="1" s="1"/>
  <c r="DX29" i="1"/>
  <c r="EC29" i="1" s="1"/>
  <c r="DY29" i="1"/>
  <c r="ED29" i="1" s="1"/>
  <c r="DY27" i="1"/>
  <c r="ED27" i="1" s="1"/>
  <c r="DX27" i="1"/>
  <c r="EC27" i="1" s="1"/>
  <c r="DX25" i="1"/>
  <c r="EC25" i="1" s="1"/>
  <c r="DY25" i="1"/>
  <c r="ED25" i="1" s="1"/>
  <c r="DY23" i="1"/>
  <c r="ED23" i="1" s="1"/>
  <c r="DX23" i="1"/>
  <c r="EC23" i="1" s="1"/>
  <c r="DX21" i="1"/>
  <c r="EC21" i="1" s="1"/>
  <c r="DY21" i="1"/>
  <c r="ED21" i="1" s="1"/>
  <c r="DY19" i="1"/>
  <c r="ED19" i="1" s="1"/>
  <c r="DX19" i="1"/>
  <c r="EC19" i="1" s="1"/>
  <c r="DX17" i="1"/>
  <c r="EC17" i="1" s="1"/>
  <c r="DY17" i="1"/>
  <c r="ED17" i="1" s="1"/>
  <c r="DY15" i="1"/>
  <c r="ED15" i="1" s="1"/>
  <c r="DX15" i="1"/>
  <c r="EC15" i="1" s="1"/>
  <c r="DY13" i="1"/>
  <c r="ED13" i="1" s="1"/>
  <c r="DX46" i="1"/>
  <c r="EC46" i="1" s="1"/>
  <c r="DY46" i="1"/>
  <c r="ED46" i="1" s="1"/>
  <c r="DY44" i="1"/>
  <c r="ED44" i="1" s="1"/>
  <c r="DX44" i="1"/>
  <c r="EC44" i="1" s="1"/>
  <c r="DX42" i="1"/>
  <c r="EC42" i="1" s="1"/>
  <c r="DY42" i="1"/>
  <c r="ED42" i="1" s="1"/>
  <c r="DY40" i="1"/>
  <c r="ED40" i="1" s="1"/>
  <c r="DX40" i="1"/>
  <c r="EC40" i="1" s="1"/>
  <c r="DX38" i="1"/>
  <c r="EC38" i="1" s="1"/>
  <c r="DY38" i="1"/>
  <c r="ED38" i="1" s="1"/>
  <c r="DY36" i="1"/>
  <c r="ED36" i="1" s="1"/>
  <c r="DX36" i="1"/>
  <c r="EC36" i="1" s="1"/>
  <c r="DX34" i="1"/>
  <c r="EC34" i="1" s="1"/>
  <c r="DY34" i="1"/>
  <c r="ED34" i="1" s="1"/>
  <c r="DY32" i="1"/>
  <c r="ED32" i="1" s="1"/>
  <c r="DX32" i="1"/>
  <c r="EC32" i="1" s="1"/>
  <c r="DX30" i="1"/>
  <c r="EC30" i="1" s="1"/>
  <c r="DY30" i="1"/>
  <c r="ED30" i="1" s="1"/>
  <c r="DY28" i="1"/>
  <c r="ED28" i="1" s="1"/>
  <c r="DX28" i="1"/>
  <c r="EC28" i="1" s="1"/>
  <c r="DX26" i="1"/>
  <c r="EC26" i="1" s="1"/>
  <c r="DY26" i="1"/>
  <c r="ED26" i="1" s="1"/>
  <c r="DY24" i="1"/>
  <c r="ED24" i="1" s="1"/>
  <c r="DX24" i="1"/>
  <c r="EC24" i="1" s="1"/>
  <c r="DX22" i="1"/>
  <c r="EC22" i="1" s="1"/>
  <c r="DY22" i="1"/>
  <c r="ED22" i="1" s="1"/>
  <c r="DY20" i="1"/>
  <c r="ED20" i="1" s="1"/>
  <c r="DX20" i="1"/>
  <c r="EC20" i="1" s="1"/>
  <c r="DX18" i="1"/>
  <c r="EC18" i="1" s="1"/>
  <c r="DY18" i="1"/>
  <c r="ED18" i="1" s="1"/>
  <c r="DY16" i="1"/>
  <c r="ED16" i="1" s="1"/>
  <c r="DX16" i="1"/>
  <c r="EC16" i="1" s="1"/>
  <c r="DY14" i="1"/>
  <c r="ED14" i="1" s="1"/>
  <c r="DY12" i="1"/>
  <c r="ED12" i="1" s="1"/>
  <c r="DX12" i="1"/>
  <c r="EC12" i="1" s="1"/>
  <c r="EI47" i="1"/>
  <c r="EG47" i="1"/>
  <c r="DY47" i="1"/>
  <c r="ED47" i="1" s="1"/>
  <c r="DX47" i="1"/>
  <c r="EC47" i="1" s="1"/>
  <c r="EJ43" i="1"/>
  <c r="EG43" i="1"/>
  <c r="EJ41" i="1"/>
  <c r="EG41" i="1"/>
  <c r="EJ46" i="1"/>
  <c r="EG46" i="1"/>
  <c r="EJ44" i="1"/>
  <c r="EG44" i="1"/>
  <c r="EJ42" i="1"/>
  <c r="EG42" i="1"/>
  <c r="EJ40" i="1"/>
  <c r="EG40" i="1"/>
  <c r="EJ38" i="1"/>
  <c r="EG38" i="1"/>
  <c r="EJ36" i="1"/>
  <c r="EG36" i="1"/>
  <c r="EJ34" i="1"/>
  <c r="EG34" i="1"/>
  <c r="EJ32" i="1"/>
  <c r="EG32" i="1"/>
  <c r="EJ30" i="1"/>
  <c r="EG30" i="1"/>
  <c r="EJ28" i="1"/>
  <c r="EG28" i="1"/>
  <c r="EJ26" i="1"/>
  <c r="EG26" i="1"/>
  <c r="EJ24" i="1"/>
  <c r="EG24" i="1"/>
  <c r="EJ22" i="1"/>
  <c r="EG22" i="1"/>
  <c r="EJ20" i="1"/>
  <c r="EG20" i="1"/>
  <c r="EJ18" i="1"/>
  <c r="EG18" i="1"/>
  <c r="EJ16" i="1"/>
  <c r="EG16" i="1"/>
  <c r="EJ14" i="1"/>
  <c r="EG14" i="1"/>
  <c r="EJ12" i="1"/>
  <c r="EG12" i="1"/>
  <c r="EJ45" i="1"/>
  <c r="EG45" i="1"/>
  <c r="EJ39" i="1"/>
  <c r="EG39" i="1"/>
  <c r="EJ37" i="1"/>
  <c r="EG37" i="1"/>
  <c r="EJ35" i="1"/>
  <c r="EG35" i="1"/>
  <c r="EJ33" i="1"/>
  <c r="EG33" i="1"/>
  <c r="EJ31" i="1"/>
  <c r="EG31" i="1"/>
  <c r="EJ29" i="1"/>
  <c r="EG29" i="1"/>
  <c r="EJ27" i="1"/>
  <c r="EG27" i="1"/>
  <c r="EJ25" i="1"/>
  <c r="EG25" i="1"/>
  <c r="EJ23" i="1"/>
  <c r="EG23" i="1"/>
  <c r="EJ21" i="1"/>
  <c r="EG21" i="1"/>
  <c r="EJ19" i="1"/>
  <c r="EG19" i="1"/>
  <c r="EJ17" i="1"/>
  <c r="EG17" i="1"/>
  <c r="EJ15" i="1"/>
  <c r="EG15" i="1"/>
  <c r="EJ13" i="1"/>
  <c r="EG13" i="1"/>
  <c r="EJ11" i="1"/>
  <c r="EG11" i="1"/>
  <c r="DX11" i="1"/>
  <c r="EC11" i="1" s="1"/>
  <c r="DY11" i="1"/>
  <c r="ED11" i="1" s="1"/>
  <c r="AO14" i="1"/>
  <c r="CT14" i="1" s="1"/>
  <c r="AO18" i="1"/>
  <c r="CT18" i="1" s="1"/>
  <c r="AO22" i="1"/>
  <c r="CT22" i="1" s="1"/>
  <c r="AO26" i="1"/>
  <c r="CT26" i="1" s="1"/>
  <c r="AO30" i="1"/>
  <c r="CT30" i="1" s="1"/>
  <c r="AO34" i="1"/>
  <c r="CT34" i="1" s="1"/>
  <c r="AO38" i="1"/>
  <c r="CT38" i="1" s="1"/>
  <c r="AO42" i="1"/>
  <c r="CT42" i="1" s="1"/>
  <c r="AO46" i="1"/>
  <c r="CT46" i="1" s="1"/>
  <c r="AO11" i="1"/>
  <c r="CT11" i="1" s="1"/>
  <c r="AO15" i="1"/>
  <c r="CT15" i="1" s="1"/>
  <c r="AO19" i="1"/>
  <c r="CT19" i="1" s="1"/>
  <c r="AO23" i="1"/>
  <c r="CT23" i="1" s="1"/>
  <c r="AO27" i="1"/>
  <c r="CT27" i="1" s="1"/>
  <c r="AO31" i="1"/>
  <c r="CT31" i="1" s="1"/>
  <c r="AO35" i="1"/>
  <c r="CT35" i="1" s="1"/>
  <c r="AO39" i="1"/>
  <c r="CT39" i="1" s="1"/>
  <c r="AO43" i="1"/>
  <c r="CT43" i="1" s="1"/>
  <c r="AO47" i="1"/>
  <c r="CT47" i="1" s="1"/>
  <c r="AO12" i="1"/>
  <c r="CT12" i="1" s="1"/>
  <c r="AO16" i="1"/>
  <c r="CT16" i="1" s="1"/>
  <c r="AO20" i="1"/>
  <c r="CT20" i="1" s="1"/>
  <c r="AO24" i="1"/>
  <c r="CT24" i="1" s="1"/>
  <c r="AO28" i="1"/>
  <c r="CT28" i="1" s="1"/>
  <c r="AO32" i="1"/>
  <c r="CT32" i="1" s="1"/>
  <c r="AO36" i="1"/>
  <c r="CT36" i="1" s="1"/>
  <c r="AO40" i="1"/>
  <c r="CT40" i="1" s="1"/>
  <c r="AO44" i="1"/>
  <c r="CT44" i="1" s="1"/>
  <c r="AO48" i="1"/>
  <c r="CT48" i="1" s="1"/>
  <c r="AO13" i="1"/>
  <c r="CT13" i="1" s="1"/>
  <c r="AO17" i="1"/>
  <c r="CT17" i="1" s="1"/>
  <c r="AO21" i="1"/>
  <c r="CT21" i="1" s="1"/>
  <c r="AO25" i="1"/>
  <c r="CT25" i="1" s="1"/>
  <c r="AO29" i="1"/>
  <c r="CT29" i="1" s="1"/>
  <c r="AO33" i="1"/>
  <c r="CT33" i="1" s="1"/>
  <c r="AO37" i="1"/>
  <c r="CT37" i="1" s="1"/>
  <c r="AO41" i="1"/>
  <c r="CT41" i="1" s="1"/>
  <c r="AO45" i="1"/>
  <c r="CT45" i="1" s="1"/>
  <c r="AO49" i="1"/>
  <c r="CT49" i="1" s="1"/>
  <c r="FN48" i="1"/>
  <c r="FQ48" i="1"/>
  <c r="FN44" i="1"/>
  <c r="FQ44" i="1"/>
  <c r="FN40" i="1"/>
  <c r="FQ40" i="1"/>
  <c r="FN36" i="1"/>
  <c r="FQ36" i="1"/>
  <c r="FN32" i="1"/>
  <c r="FQ32" i="1"/>
  <c r="FN28" i="1"/>
  <c r="FQ28" i="1"/>
  <c r="FN24" i="1"/>
  <c r="FQ24" i="1"/>
  <c r="FN20" i="1"/>
  <c r="FQ20" i="1"/>
  <c r="FN16" i="1"/>
  <c r="FQ16" i="1"/>
  <c r="FN12" i="1"/>
  <c r="FQ12" i="1"/>
  <c r="FQ47" i="1"/>
  <c r="FN47" i="1"/>
  <c r="FQ43" i="1"/>
  <c r="FN43" i="1"/>
  <c r="FQ39" i="1"/>
  <c r="FN39" i="1"/>
  <c r="FQ35" i="1"/>
  <c r="FN35" i="1"/>
  <c r="FQ31" i="1"/>
  <c r="FN31" i="1"/>
  <c r="FQ27" i="1"/>
  <c r="FN27" i="1"/>
  <c r="FQ23" i="1"/>
  <c r="FN23" i="1"/>
  <c r="FQ19" i="1"/>
  <c r="FN19" i="1"/>
  <c r="FQ15" i="1"/>
  <c r="FN15" i="1"/>
  <c r="FQ11" i="1"/>
  <c r="FN46" i="1"/>
  <c r="FQ46" i="1"/>
  <c r="FN42" i="1"/>
  <c r="FQ42" i="1"/>
  <c r="FQ38" i="1"/>
  <c r="FN38" i="1"/>
  <c r="FN34" i="1"/>
  <c r="FQ34" i="1"/>
  <c r="FQ30" i="1"/>
  <c r="FN30" i="1"/>
  <c r="FN26" i="1"/>
  <c r="FQ26" i="1"/>
  <c r="FQ22" i="1"/>
  <c r="FN22" i="1"/>
  <c r="FN18" i="1"/>
  <c r="FQ18" i="1"/>
  <c r="FQ14" i="1"/>
  <c r="FN14" i="1"/>
  <c r="FN49" i="1"/>
  <c r="FQ49" i="1"/>
  <c r="FN45" i="1"/>
  <c r="FQ45" i="1"/>
  <c r="FN41" i="1"/>
  <c r="FQ41" i="1"/>
  <c r="FN37" i="1"/>
  <c r="FQ37" i="1"/>
  <c r="FN33" i="1"/>
  <c r="FQ33" i="1"/>
  <c r="FN29" i="1"/>
  <c r="FQ29" i="1"/>
  <c r="FN25" i="1"/>
  <c r="FQ25" i="1"/>
  <c r="FN21" i="1"/>
  <c r="FQ21" i="1"/>
  <c r="FN17" i="1"/>
  <c r="FQ17" i="1"/>
  <c r="FN13" i="1"/>
  <c r="FQ13" i="1"/>
  <c r="DJ48" i="1"/>
  <c r="DJ37" i="1"/>
  <c r="DJ21" i="1"/>
  <c r="DJ47" i="1"/>
  <c r="DJ33" i="1"/>
  <c r="DJ17" i="1"/>
  <c r="DJ45" i="1"/>
  <c r="DJ29" i="1"/>
  <c r="DJ13" i="1"/>
  <c r="DJ49" i="1"/>
  <c r="DJ41" i="1"/>
  <c r="DJ25" i="1"/>
  <c r="EL10" i="1"/>
  <c r="EL51" i="1" s="1"/>
  <c r="EM10" i="1"/>
  <c r="EM51" i="1" s="1"/>
  <c r="DM10" i="1"/>
  <c r="DM51" i="1" s="1"/>
  <c r="DQ10" i="1"/>
  <c r="DQ51" i="1" s="1"/>
  <c r="DN10" i="1"/>
  <c r="DN51" i="1" s="1"/>
  <c r="DR10" i="1"/>
  <c r="DR51" i="1" s="1"/>
  <c r="DO10" i="1"/>
  <c r="DO51" i="1" s="1"/>
  <c r="DP10" i="1"/>
  <c r="DP51" i="1" s="1"/>
  <c r="DJ44" i="1"/>
  <c r="DJ40" i="1"/>
  <c r="DJ36" i="1"/>
  <c r="DJ32" i="1"/>
  <c r="DJ28" i="1"/>
  <c r="DJ24" i="1"/>
  <c r="DJ20" i="1"/>
  <c r="DJ16" i="1"/>
  <c r="DJ12" i="1"/>
  <c r="DJ43" i="1"/>
  <c r="DJ39" i="1"/>
  <c r="DJ35" i="1"/>
  <c r="DJ31" i="1"/>
  <c r="DJ27" i="1"/>
  <c r="DJ23" i="1"/>
  <c r="DJ19" i="1"/>
  <c r="DJ15" i="1"/>
  <c r="DJ46" i="1"/>
  <c r="DJ42" i="1"/>
  <c r="DJ38" i="1"/>
  <c r="DJ34" i="1"/>
  <c r="DJ30" i="1"/>
  <c r="DJ26" i="1"/>
  <c r="DJ22" i="1"/>
  <c r="DJ18" i="1"/>
  <c r="DJ14" i="1"/>
  <c r="DJ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11" i="1"/>
  <c r="AG11" i="1"/>
  <c r="AC11" i="1"/>
  <c r="Y11" i="1"/>
  <c r="CP11" i="1" s="1"/>
  <c r="EU47" i="1" l="1"/>
  <c r="EZ47" i="1" s="1"/>
  <c r="EV47" i="1"/>
  <c r="FA47" i="1" s="1"/>
  <c r="EU13" i="1"/>
  <c r="EZ13" i="1" s="1"/>
  <c r="EV13" i="1"/>
  <c r="FA13" i="1" s="1"/>
  <c r="EU15" i="1"/>
  <c r="EZ15" i="1" s="1"/>
  <c r="EV15" i="1"/>
  <c r="FA15" i="1" s="1"/>
  <c r="EU19" i="1"/>
  <c r="EZ19" i="1" s="1"/>
  <c r="EV19" i="1"/>
  <c r="FA19" i="1" s="1"/>
  <c r="EU23" i="1"/>
  <c r="EZ23" i="1" s="1"/>
  <c r="EV23" i="1"/>
  <c r="FA23" i="1" s="1"/>
  <c r="EU27" i="1"/>
  <c r="EZ27" i="1" s="1"/>
  <c r="EV27" i="1"/>
  <c r="FA27" i="1" s="1"/>
  <c r="EU31" i="1"/>
  <c r="EZ31" i="1" s="1"/>
  <c r="EV31" i="1"/>
  <c r="FA31" i="1" s="1"/>
  <c r="EU35" i="1"/>
  <c r="EZ35" i="1" s="1"/>
  <c r="EV35" i="1"/>
  <c r="FA35" i="1" s="1"/>
  <c r="EU39" i="1"/>
  <c r="EZ39" i="1" s="1"/>
  <c r="EV39" i="1"/>
  <c r="FA39" i="1" s="1"/>
  <c r="EU12" i="1"/>
  <c r="EZ12" i="1" s="1"/>
  <c r="EV12" i="1"/>
  <c r="FA12" i="1" s="1"/>
  <c r="EU16" i="1"/>
  <c r="EZ16" i="1" s="1"/>
  <c r="EV16" i="1"/>
  <c r="FA16" i="1" s="1"/>
  <c r="EU20" i="1"/>
  <c r="EZ20" i="1" s="1"/>
  <c r="EV20" i="1"/>
  <c r="FA20" i="1" s="1"/>
  <c r="EU24" i="1"/>
  <c r="EZ24" i="1" s="1"/>
  <c r="EV24" i="1"/>
  <c r="FA24" i="1" s="1"/>
  <c r="EU28" i="1"/>
  <c r="EZ28" i="1" s="1"/>
  <c r="EV28" i="1"/>
  <c r="FA28" i="1" s="1"/>
  <c r="EU32" i="1"/>
  <c r="EZ32" i="1" s="1"/>
  <c r="EV32" i="1"/>
  <c r="FA32" i="1" s="1"/>
  <c r="EU36" i="1"/>
  <c r="EZ36" i="1" s="1"/>
  <c r="EV36" i="1"/>
  <c r="FA36" i="1" s="1"/>
  <c r="EU40" i="1"/>
  <c r="EZ40" i="1" s="1"/>
  <c r="EV40" i="1"/>
  <c r="FA40" i="1" s="1"/>
  <c r="EU44" i="1"/>
  <c r="EZ44" i="1" s="1"/>
  <c r="EV44" i="1"/>
  <c r="FA44" i="1" s="1"/>
  <c r="EU41" i="1"/>
  <c r="EZ41" i="1" s="1"/>
  <c r="EV41" i="1"/>
  <c r="FA41" i="1" s="1"/>
  <c r="EU17" i="1"/>
  <c r="EZ17" i="1" s="1"/>
  <c r="EV17" i="1"/>
  <c r="FA17" i="1" s="1"/>
  <c r="EU21" i="1"/>
  <c r="EZ21" i="1" s="1"/>
  <c r="EV21" i="1"/>
  <c r="FA21" i="1" s="1"/>
  <c r="EU25" i="1"/>
  <c r="EZ25" i="1" s="1"/>
  <c r="EV25" i="1"/>
  <c r="FA25" i="1" s="1"/>
  <c r="EU29" i="1"/>
  <c r="EZ29" i="1" s="1"/>
  <c r="EV29" i="1"/>
  <c r="FA29" i="1" s="1"/>
  <c r="EU33" i="1"/>
  <c r="EZ33" i="1" s="1"/>
  <c r="EV33" i="1"/>
  <c r="FA33" i="1" s="1"/>
  <c r="EU37" i="1"/>
  <c r="EZ37" i="1" s="1"/>
  <c r="EV37" i="1"/>
  <c r="FA37" i="1" s="1"/>
  <c r="EU45" i="1"/>
  <c r="EZ45" i="1" s="1"/>
  <c r="EV45" i="1"/>
  <c r="FA45" i="1" s="1"/>
  <c r="EV14" i="1"/>
  <c r="FA14" i="1" s="1"/>
  <c r="EU14" i="1"/>
  <c r="EZ14" i="1" s="1"/>
  <c r="EV18" i="1"/>
  <c r="FA18" i="1" s="1"/>
  <c r="EU18" i="1"/>
  <c r="EZ18" i="1" s="1"/>
  <c r="EV22" i="1"/>
  <c r="FA22" i="1" s="1"/>
  <c r="EU22" i="1"/>
  <c r="EZ22" i="1" s="1"/>
  <c r="EV26" i="1"/>
  <c r="FA26" i="1" s="1"/>
  <c r="EU26" i="1"/>
  <c r="EZ26" i="1" s="1"/>
  <c r="EV30" i="1"/>
  <c r="FA30" i="1" s="1"/>
  <c r="EU30" i="1"/>
  <c r="EZ30" i="1" s="1"/>
  <c r="EV34" i="1"/>
  <c r="FA34" i="1" s="1"/>
  <c r="EU34" i="1"/>
  <c r="EZ34" i="1" s="1"/>
  <c r="EV38" i="1"/>
  <c r="FA38" i="1" s="1"/>
  <c r="EU38" i="1"/>
  <c r="EZ38" i="1" s="1"/>
  <c r="EV42" i="1"/>
  <c r="FA42" i="1" s="1"/>
  <c r="EU42" i="1"/>
  <c r="EZ42" i="1" s="1"/>
  <c r="EV46" i="1"/>
  <c r="FA46" i="1" s="1"/>
  <c r="EU46" i="1"/>
  <c r="EZ46" i="1" s="1"/>
  <c r="EU43" i="1"/>
  <c r="EZ43" i="1" s="1"/>
  <c r="EV43" i="1"/>
  <c r="FA43" i="1" s="1"/>
  <c r="EU11" i="1"/>
  <c r="EZ11" i="1" s="1"/>
  <c r="EV11" i="1"/>
  <c r="FA11" i="1" s="1"/>
  <c r="CX48" i="1"/>
  <c r="CX49" i="1"/>
  <c r="CW48" i="1"/>
  <c r="CW49" i="1"/>
  <c r="CS48" i="1"/>
  <c r="CS49" i="1"/>
  <c r="CR48" i="1"/>
  <c r="CR49" i="1"/>
  <c r="CQ48" i="1"/>
  <c r="CQ49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B13" i="3" l="1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12" i="3"/>
  <c r="CX11" i="1" l="1"/>
  <c r="CW11" i="1"/>
  <c r="CS47" i="1"/>
  <c r="CS46" i="1"/>
  <c r="CS45" i="1"/>
  <c r="CS44" i="1"/>
  <c r="CS43" i="1"/>
  <c r="CS42" i="1"/>
  <c r="CS41" i="1"/>
  <c r="CS40" i="1"/>
  <c r="CS39" i="1"/>
  <c r="CS38" i="1"/>
  <c r="CS37" i="1"/>
  <c r="CS36" i="1"/>
  <c r="CS35" i="1"/>
  <c r="CS34" i="1"/>
  <c r="CS33" i="1"/>
  <c r="CS32" i="1"/>
  <c r="CS31" i="1"/>
  <c r="CS30" i="1"/>
  <c r="CS29" i="1"/>
  <c r="CS28" i="1"/>
  <c r="CS27" i="1"/>
  <c r="CS26" i="1"/>
  <c r="CS25" i="1"/>
  <c r="CS24" i="1"/>
  <c r="CS23" i="1"/>
  <c r="CS22" i="1"/>
  <c r="CS21" i="1"/>
  <c r="CS20" i="1"/>
  <c r="CS19" i="1"/>
  <c r="CS18" i="1"/>
  <c r="CS17" i="1"/>
  <c r="CS16" i="1"/>
  <c r="CS15" i="1"/>
  <c r="CS14" i="1"/>
  <c r="CS13" i="1"/>
  <c r="CS12" i="1"/>
  <c r="CS11" i="1"/>
  <c r="CR11" i="1"/>
  <c r="CQ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FD11" i="1" l="1"/>
  <c r="BO11" i="1" s="1"/>
  <c r="G12" i="3" s="1"/>
  <c r="FF47" i="1"/>
  <c r="FH47" i="1" s="1"/>
  <c r="FD47" i="1"/>
  <c r="FF31" i="1"/>
  <c r="FH31" i="1" s="1"/>
  <c r="FD31" i="1"/>
  <c r="FF46" i="1"/>
  <c r="FH46" i="1" s="1"/>
  <c r="FD46" i="1"/>
  <c r="FF42" i="1"/>
  <c r="FH42" i="1" s="1"/>
  <c r="FD42" i="1"/>
  <c r="FF38" i="1"/>
  <c r="FH38" i="1" s="1"/>
  <c r="FD38" i="1"/>
  <c r="FF34" i="1"/>
  <c r="FH34" i="1" s="1"/>
  <c r="FD34" i="1"/>
  <c r="FF30" i="1"/>
  <c r="FH30" i="1" s="1"/>
  <c r="FD30" i="1"/>
  <c r="FF26" i="1"/>
  <c r="FH26" i="1" s="1"/>
  <c r="FD26" i="1"/>
  <c r="FF22" i="1"/>
  <c r="FH22" i="1" s="1"/>
  <c r="FD22" i="1"/>
  <c r="FF18" i="1"/>
  <c r="FH18" i="1" s="1"/>
  <c r="FD18" i="1"/>
  <c r="FF14" i="1"/>
  <c r="FH14" i="1" s="1"/>
  <c r="FD14" i="1"/>
  <c r="FF11" i="1"/>
  <c r="FH11" i="1" s="1"/>
  <c r="FF35" i="1"/>
  <c r="FH35" i="1" s="1"/>
  <c r="FD35" i="1"/>
  <c r="FF19" i="1"/>
  <c r="FH19" i="1" s="1"/>
  <c r="FD19" i="1"/>
  <c r="FF49" i="1"/>
  <c r="FH49" i="1" s="1"/>
  <c r="FD49" i="1"/>
  <c r="FF45" i="1"/>
  <c r="FH45" i="1" s="1"/>
  <c r="FD45" i="1"/>
  <c r="FF41" i="1"/>
  <c r="FH41" i="1" s="1"/>
  <c r="FD41" i="1"/>
  <c r="FF37" i="1"/>
  <c r="FH37" i="1" s="1"/>
  <c r="FD37" i="1"/>
  <c r="FF33" i="1"/>
  <c r="FH33" i="1" s="1"/>
  <c r="FD33" i="1"/>
  <c r="FF29" i="1"/>
  <c r="FH29" i="1" s="1"/>
  <c r="FD29" i="1"/>
  <c r="FF25" i="1"/>
  <c r="FH25" i="1" s="1"/>
  <c r="FD25" i="1"/>
  <c r="FF21" i="1"/>
  <c r="FH21" i="1" s="1"/>
  <c r="FD21" i="1"/>
  <c r="FF17" i="1"/>
  <c r="FH17" i="1" s="1"/>
  <c r="FD17" i="1"/>
  <c r="FF13" i="1"/>
  <c r="FH13" i="1" s="1"/>
  <c r="FD13" i="1"/>
  <c r="FF43" i="1"/>
  <c r="FH43" i="1" s="1"/>
  <c r="FD43" i="1"/>
  <c r="FF27" i="1"/>
  <c r="FH27" i="1" s="1"/>
  <c r="FD27" i="1"/>
  <c r="FF48" i="1"/>
  <c r="FH48" i="1" s="1"/>
  <c r="FD48" i="1"/>
  <c r="FF44" i="1"/>
  <c r="FH44" i="1" s="1"/>
  <c r="FD44" i="1"/>
  <c r="FF40" i="1"/>
  <c r="FH40" i="1" s="1"/>
  <c r="FD40" i="1"/>
  <c r="FF36" i="1"/>
  <c r="FH36" i="1" s="1"/>
  <c r="FD36" i="1"/>
  <c r="FF32" i="1"/>
  <c r="FH32" i="1" s="1"/>
  <c r="FD32" i="1"/>
  <c r="FF28" i="1"/>
  <c r="FH28" i="1" s="1"/>
  <c r="FD28" i="1"/>
  <c r="FF24" i="1"/>
  <c r="FH24" i="1" s="1"/>
  <c r="FD24" i="1"/>
  <c r="FF20" i="1"/>
  <c r="FH20" i="1" s="1"/>
  <c r="FD20" i="1"/>
  <c r="FF16" i="1"/>
  <c r="FH16" i="1" s="1"/>
  <c r="FD16" i="1"/>
  <c r="FF12" i="1"/>
  <c r="FH12" i="1" s="1"/>
  <c r="FD12" i="1"/>
  <c r="FF39" i="1"/>
  <c r="FH39" i="1" s="1"/>
  <c r="FD39" i="1"/>
  <c r="FF23" i="1"/>
  <c r="FH23" i="1" s="1"/>
  <c r="FD23" i="1"/>
  <c r="FF15" i="1"/>
  <c r="FH15" i="1" s="1"/>
  <c r="FD15" i="1"/>
  <c r="DA4" i="1"/>
  <c r="DB4" i="1"/>
  <c r="DC4" i="1"/>
  <c r="DD4" i="1"/>
  <c r="DE4" i="1"/>
  <c r="DF4" i="1"/>
  <c r="DG4" i="1"/>
  <c r="DH4" i="1"/>
  <c r="CZ4" i="1"/>
  <c r="DK11" i="1" l="1"/>
  <c r="BK11" i="1" s="1"/>
  <c r="C12" i="3" s="1"/>
  <c r="DK46" i="1"/>
  <c r="BK46" i="1" s="1"/>
  <c r="C47" i="3" s="1"/>
  <c r="DK47" i="1"/>
  <c r="BK47" i="1" s="1"/>
  <c r="C48" i="3" s="1"/>
  <c r="DK48" i="1"/>
  <c r="BK48" i="1" s="1"/>
  <c r="DK49" i="1"/>
  <c r="BK49" i="1" s="1"/>
  <c r="BL49" i="1" l="1"/>
  <c r="BL48" i="1"/>
  <c r="Z9" i="1" l="1"/>
  <c r="CQ10" i="1" s="1"/>
  <c r="CQ51" i="1" s="1"/>
  <c r="AD9" i="1"/>
  <c r="CR10" i="1" s="1"/>
  <c r="CR51" i="1" s="1"/>
  <c r="AH9" i="1"/>
  <c r="CS10" i="1" s="1"/>
  <c r="CS51" i="1" s="1"/>
  <c r="AV9" i="1"/>
  <c r="CW10" i="1" s="1"/>
  <c r="CW51" i="1" s="1"/>
  <c r="AY9" i="1"/>
  <c r="CX10" i="1" s="1"/>
  <c r="CX51" i="1" s="1"/>
  <c r="J60" i="3" l="1"/>
  <c r="J59" i="3"/>
  <c r="B60" i="3"/>
  <c r="B59" i="3"/>
  <c r="J53" i="3"/>
  <c r="D6" i="3"/>
  <c r="D5" i="3"/>
  <c r="D4" i="3"/>
  <c r="D3" i="3"/>
  <c r="D9" i="1"/>
  <c r="DL10" i="1" s="1"/>
  <c r="DL51" i="1" s="1"/>
  <c r="K9" i="1"/>
  <c r="L9" i="1"/>
  <c r="N9" i="1"/>
  <c r="O9" i="1"/>
  <c r="R9" i="1"/>
  <c r="S9" i="1"/>
  <c r="T9" i="1"/>
  <c r="U9" i="1"/>
  <c r="M9" i="1"/>
  <c r="BF60" i="1"/>
  <c r="BF59" i="1"/>
  <c r="BF52" i="1"/>
  <c r="C60" i="1"/>
  <c r="C59" i="1"/>
  <c r="D5" i="1"/>
  <c r="D4" i="1"/>
  <c r="D3" i="1"/>
  <c r="DK12" i="1"/>
  <c r="BK12" i="1" s="1"/>
  <c r="C13" i="3" s="1"/>
  <c r="DK13" i="1"/>
  <c r="BK13" i="1" s="1"/>
  <c r="C14" i="3" s="1"/>
  <c r="DK14" i="1"/>
  <c r="BK14" i="1" s="1"/>
  <c r="C15" i="3" s="1"/>
  <c r="DK15" i="1"/>
  <c r="BK15" i="1" s="1"/>
  <c r="C16" i="3" s="1"/>
  <c r="DK16" i="1"/>
  <c r="BK16" i="1" s="1"/>
  <c r="C17" i="3" s="1"/>
  <c r="DK17" i="1"/>
  <c r="BK17" i="1" s="1"/>
  <c r="C18" i="3" s="1"/>
  <c r="DK18" i="1"/>
  <c r="BK18" i="1" s="1"/>
  <c r="C19" i="3" s="1"/>
  <c r="DK19" i="1"/>
  <c r="BK19" i="1" s="1"/>
  <c r="C20" i="3" s="1"/>
  <c r="DK20" i="1"/>
  <c r="BK20" i="1" s="1"/>
  <c r="C21" i="3" s="1"/>
  <c r="DK21" i="1"/>
  <c r="BK21" i="1" s="1"/>
  <c r="C22" i="3" s="1"/>
  <c r="DK22" i="1"/>
  <c r="BK22" i="1" s="1"/>
  <c r="C23" i="3" s="1"/>
  <c r="DK23" i="1"/>
  <c r="BK23" i="1" s="1"/>
  <c r="C24" i="3" s="1"/>
  <c r="DK24" i="1"/>
  <c r="BK24" i="1" s="1"/>
  <c r="C25" i="3" s="1"/>
  <c r="DK25" i="1"/>
  <c r="BK25" i="1" s="1"/>
  <c r="C26" i="3" s="1"/>
  <c r="DK26" i="1"/>
  <c r="BK26" i="1" s="1"/>
  <c r="C27" i="3" s="1"/>
  <c r="DK27" i="1"/>
  <c r="BK27" i="1" s="1"/>
  <c r="C28" i="3" s="1"/>
  <c r="DK28" i="1"/>
  <c r="BK28" i="1" s="1"/>
  <c r="C29" i="3" s="1"/>
  <c r="DK29" i="1"/>
  <c r="BK29" i="1" s="1"/>
  <c r="C30" i="3" s="1"/>
  <c r="DK30" i="1"/>
  <c r="BK30" i="1" s="1"/>
  <c r="C31" i="3" s="1"/>
  <c r="DK31" i="1"/>
  <c r="BK31" i="1" s="1"/>
  <c r="C32" i="3" s="1"/>
  <c r="DK32" i="1"/>
  <c r="BK32" i="1" s="1"/>
  <c r="C33" i="3" s="1"/>
  <c r="DK33" i="1"/>
  <c r="BK33" i="1" s="1"/>
  <c r="C34" i="3" s="1"/>
  <c r="DK34" i="1"/>
  <c r="BK34" i="1" s="1"/>
  <c r="C35" i="3" s="1"/>
  <c r="DK35" i="1"/>
  <c r="BK35" i="1" s="1"/>
  <c r="C36" i="3" s="1"/>
  <c r="DK36" i="1"/>
  <c r="BK36" i="1" s="1"/>
  <c r="C37" i="3" s="1"/>
  <c r="DK37" i="1"/>
  <c r="BK37" i="1" s="1"/>
  <c r="C38" i="3" s="1"/>
  <c r="DK38" i="1"/>
  <c r="BK38" i="1" s="1"/>
  <c r="C39" i="3" s="1"/>
  <c r="DK39" i="1"/>
  <c r="BK39" i="1" s="1"/>
  <c r="C40" i="3" s="1"/>
  <c r="DK40" i="1"/>
  <c r="BK40" i="1" s="1"/>
  <c r="C41" i="3" s="1"/>
  <c r="DK41" i="1"/>
  <c r="BK41" i="1" s="1"/>
  <c r="C42" i="3" s="1"/>
  <c r="DK42" i="1"/>
  <c r="BK42" i="1" s="1"/>
  <c r="C43" i="3" s="1"/>
  <c r="DK43" i="1"/>
  <c r="BK43" i="1" s="1"/>
  <c r="C44" i="3" s="1"/>
  <c r="DK44" i="1"/>
  <c r="BK44" i="1" s="1"/>
  <c r="C45" i="3" s="1"/>
  <c r="DK45" i="1"/>
  <c r="BK45" i="1" s="1"/>
  <c r="C46" i="3" s="1"/>
  <c r="EH12" i="1"/>
  <c r="BM12" i="1" s="1"/>
  <c r="E13" i="3" s="1"/>
  <c r="EH13" i="1"/>
  <c r="BM13" i="1" s="1"/>
  <c r="E14" i="3" s="1"/>
  <c r="EH14" i="1"/>
  <c r="BM14" i="1" s="1"/>
  <c r="E15" i="3" s="1"/>
  <c r="EH15" i="1"/>
  <c r="BM15" i="1" s="1"/>
  <c r="E16" i="3" s="1"/>
  <c r="EH16" i="1"/>
  <c r="BM16" i="1" s="1"/>
  <c r="E17" i="3" s="1"/>
  <c r="EH17" i="1"/>
  <c r="BM17" i="1" s="1"/>
  <c r="E18" i="3" s="1"/>
  <c r="EH18" i="1"/>
  <c r="BM18" i="1" s="1"/>
  <c r="E19" i="3" s="1"/>
  <c r="EH19" i="1"/>
  <c r="BM19" i="1" s="1"/>
  <c r="E20" i="3" s="1"/>
  <c r="EH20" i="1"/>
  <c r="BM20" i="1" s="1"/>
  <c r="E21" i="3" s="1"/>
  <c r="EH21" i="1"/>
  <c r="BM21" i="1" s="1"/>
  <c r="E22" i="3" s="1"/>
  <c r="EH22" i="1"/>
  <c r="BM22" i="1" s="1"/>
  <c r="E23" i="3" s="1"/>
  <c r="EH23" i="1"/>
  <c r="BM23" i="1" s="1"/>
  <c r="E24" i="3" s="1"/>
  <c r="EH24" i="1"/>
  <c r="BM24" i="1" s="1"/>
  <c r="E25" i="3" s="1"/>
  <c r="EH25" i="1"/>
  <c r="BM25" i="1" s="1"/>
  <c r="E26" i="3" s="1"/>
  <c r="EH26" i="1"/>
  <c r="BM26" i="1" s="1"/>
  <c r="E27" i="3" s="1"/>
  <c r="EH27" i="1"/>
  <c r="BM27" i="1" s="1"/>
  <c r="E28" i="3" s="1"/>
  <c r="EH28" i="1"/>
  <c r="BM28" i="1" s="1"/>
  <c r="E29" i="3" s="1"/>
  <c r="EH29" i="1"/>
  <c r="BM29" i="1" s="1"/>
  <c r="E30" i="3" s="1"/>
  <c r="EH30" i="1"/>
  <c r="BM30" i="1" s="1"/>
  <c r="E31" i="3" s="1"/>
  <c r="EH31" i="1"/>
  <c r="BM31" i="1" s="1"/>
  <c r="E32" i="3" s="1"/>
  <c r="EH32" i="1"/>
  <c r="BM32" i="1" s="1"/>
  <c r="E33" i="3" s="1"/>
  <c r="EH33" i="1"/>
  <c r="BM33" i="1" s="1"/>
  <c r="E34" i="3" s="1"/>
  <c r="EH34" i="1"/>
  <c r="BM34" i="1" s="1"/>
  <c r="E35" i="3" s="1"/>
  <c r="EH35" i="1"/>
  <c r="BM35" i="1" s="1"/>
  <c r="E36" i="3" s="1"/>
  <c r="EH36" i="1"/>
  <c r="BM36" i="1" s="1"/>
  <c r="E37" i="3" s="1"/>
  <c r="EH37" i="1"/>
  <c r="BM37" i="1" s="1"/>
  <c r="E38" i="3" s="1"/>
  <c r="EH38" i="1"/>
  <c r="BM38" i="1" s="1"/>
  <c r="E39" i="3" s="1"/>
  <c r="EH39" i="1"/>
  <c r="BM39" i="1" s="1"/>
  <c r="E40" i="3" s="1"/>
  <c r="EH40" i="1"/>
  <c r="BM40" i="1" s="1"/>
  <c r="E41" i="3" s="1"/>
  <c r="EH41" i="1"/>
  <c r="BM41" i="1" s="1"/>
  <c r="E42" i="3" s="1"/>
  <c r="EH42" i="1"/>
  <c r="BM42" i="1" s="1"/>
  <c r="E43" i="3" s="1"/>
  <c r="EH43" i="1"/>
  <c r="BM43" i="1" s="1"/>
  <c r="E44" i="3" s="1"/>
  <c r="EH44" i="1"/>
  <c r="BM44" i="1" s="1"/>
  <c r="E45" i="3" s="1"/>
  <c r="EH45" i="1"/>
  <c r="BM45" i="1" s="1"/>
  <c r="E46" i="3" s="1"/>
  <c r="EH46" i="1"/>
  <c r="BM46" i="1" s="1"/>
  <c r="E47" i="3" s="1"/>
  <c r="EH47" i="1"/>
  <c r="BM47" i="1" s="1"/>
  <c r="EH48" i="1"/>
  <c r="BM48" i="1" s="1"/>
  <c r="BN48" i="1" s="1"/>
  <c r="EH49" i="1"/>
  <c r="BM49" i="1" s="1"/>
  <c r="BN49" i="1" s="1"/>
  <c r="EH11" i="1"/>
  <c r="BM11" i="1" s="1"/>
  <c r="E12" i="3" s="1"/>
  <c r="BC9" i="1"/>
  <c r="DA10" i="1" s="1"/>
  <c r="DA51" i="1" s="1"/>
  <c r="BD9" i="1"/>
  <c r="DB10" i="1" s="1"/>
  <c r="DB51" i="1" s="1"/>
  <c r="BE9" i="1"/>
  <c r="DC10" i="1" s="1"/>
  <c r="DC51" i="1" s="1"/>
  <c r="BF9" i="1"/>
  <c r="DD10" i="1" s="1"/>
  <c r="DD51" i="1" s="1"/>
  <c r="BI9" i="1"/>
  <c r="DG10" i="1" s="1"/>
  <c r="DG51" i="1" s="1"/>
  <c r="BJ9" i="1"/>
  <c r="DH10" i="1" s="1"/>
  <c r="DH51" i="1" s="1"/>
  <c r="BB9" i="1"/>
  <c r="CZ10" i="1" s="1"/>
  <c r="CZ51" i="1" s="1"/>
  <c r="V9" i="1"/>
  <c r="CP10" i="1" s="1"/>
  <c r="CP51" i="1" s="1"/>
  <c r="FG12" i="1" s="1"/>
  <c r="FO12" i="1"/>
  <c r="FO13" i="1"/>
  <c r="FO14" i="1"/>
  <c r="FO15" i="1"/>
  <c r="FO16" i="1"/>
  <c r="FO17" i="1"/>
  <c r="FO18" i="1"/>
  <c r="FO19" i="1"/>
  <c r="FO20" i="1"/>
  <c r="FO21" i="1"/>
  <c r="FO22" i="1"/>
  <c r="FO23" i="1"/>
  <c r="FO24" i="1"/>
  <c r="FO25" i="1"/>
  <c r="FO26" i="1"/>
  <c r="FO27" i="1"/>
  <c r="FO28" i="1"/>
  <c r="FO29" i="1"/>
  <c r="FO30" i="1"/>
  <c r="FO31" i="1"/>
  <c r="FO32" i="1"/>
  <c r="FO33" i="1"/>
  <c r="FO34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11" i="1"/>
  <c r="FG11" i="1" l="1"/>
  <c r="E48" i="3"/>
  <c r="DX13" i="1"/>
  <c r="EC13" i="1" s="1"/>
  <c r="DX14" i="1"/>
  <c r="EC14" i="1" s="1"/>
  <c r="CL10" i="1"/>
  <c r="EO10" i="1"/>
  <c r="EO51" i="1" s="1"/>
  <c r="CF10" i="1"/>
  <c r="EI10" i="1"/>
  <c r="EI51" i="1" s="1"/>
  <c r="CK10" i="1"/>
  <c r="EN10" i="1"/>
  <c r="EN51" i="1" s="1"/>
  <c r="CN10" i="1"/>
  <c r="EQ10" i="1"/>
  <c r="EQ51" i="1" s="1"/>
  <c r="CH10" i="1"/>
  <c r="EK10" i="1"/>
  <c r="EK51" i="1" s="1"/>
  <c r="CM10" i="1"/>
  <c r="EP10" i="1"/>
  <c r="EP51" i="1" s="1"/>
  <c r="CG10" i="1"/>
  <c r="EJ10" i="1"/>
  <c r="EJ51" i="1" s="1"/>
  <c r="ES47" i="1" s="1"/>
  <c r="CD10" i="1"/>
  <c r="DT10" i="1"/>
  <c r="DT51" i="1" s="1"/>
  <c r="DW14" i="1" s="1"/>
  <c r="EB14" i="1" s="1"/>
  <c r="CC10" i="1"/>
  <c r="DS10" i="1"/>
  <c r="DS51" i="1" s="1"/>
  <c r="DV47" i="1" s="1"/>
  <c r="BV10" i="1"/>
  <c r="BR48" i="1"/>
  <c r="FR48" i="1"/>
  <c r="BS48" i="1" s="1"/>
  <c r="FR46" i="1"/>
  <c r="BS46" i="1" s="1"/>
  <c r="K47" i="3" s="1"/>
  <c r="BR46" i="1"/>
  <c r="J47" i="3" s="1"/>
  <c r="BR44" i="1"/>
  <c r="J45" i="3" s="1"/>
  <c r="FR44" i="1"/>
  <c r="BS44" i="1" s="1"/>
  <c r="K45" i="3" s="1"/>
  <c r="BR42" i="1"/>
  <c r="J43" i="3" s="1"/>
  <c r="FR42" i="1"/>
  <c r="BS42" i="1" s="1"/>
  <c r="K43" i="3" s="1"/>
  <c r="BR40" i="1"/>
  <c r="J41" i="3" s="1"/>
  <c r="FR40" i="1"/>
  <c r="BS40" i="1" s="1"/>
  <c r="K41" i="3" s="1"/>
  <c r="BR38" i="1"/>
  <c r="J39" i="3" s="1"/>
  <c r="FR38" i="1"/>
  <c r="BS38" i="1" s="1"/>
  <c r="K39" i="3" s="1"/>
  <c r="BR36" i="1"/>
  <c r="J37" i="3" s="1"/>
  <c r="FR36" i="1"/>
  <c r="BS36" i="1" s="1"/>
  <c r="K37" i="3" s="1"/>
  <c r="BR34" i="1"/>
  <c r="J35" i="3" s="1"/>
  <c r="FR34" i="1"/>
  <c r="BS34" i="1" s="1"/>
  <c r="K35" i="3" s="1"/>
  <c r="BR32" i="1"/>
  <c r="J33" i="3" s="1"/>
  <c r="FR32" i="1"/>
  <c r="BS32" i="1" s="1"/>
  <c r="K33" i="3" s="1"/>
  <c r="BR30" i="1"/>
  <c r="J31" i="3" s="1"/>
  <c r="FR30" i="1"/>
  <c r="BS30" i="1" s="1"/>
  <c r="K31" i="3" s="1"/>
  <c r="BR28" i="1"/>
  <c r="J29" i="3" s="1"/>
  <c r="FR28" i="1"/>
  <c r="BS28" i="1" s="1"/>
  <c r="K29" i="3" s="1"/>
  <c r="BR26" i="1"/>
  <c r="J27" i="3" s="1"/>
  <c r="FR26" i="1"/>
  <c r="BS26" i="1" s="1"/>
  <c r="K27" i="3" s="1"/>
  <c r="BR24" i="1"/>
  <c r="J25" i="3" s="1"/>
  <c r="FR24" i="1"/>
  <c r="BS24" i="1" s="1"/>
  <c r="K25" i="3" s="1"/>
  <c r="BR22" i="1"/>
  <c r="J23" i="3" s="1"/>
  <c r="FR22" i="1"/>
  <c r="BS22" i="1" s="1"/>
  <c r="K23" i="3" s="1"/>
  <c r="BR20" i="1"/>
  <c r="J21" i="3" s="1"/>
  <c r="FR20" i="1"/>
  <c r="BS20" i="1" s="1"/>
  <c r="K21" i="3" s="1"/>
  <c r="BR18" i="1"/>
  <c r="J19" i="3" s="1"/>
  <c r="FR18" i="1"/>
  <c r="BS18" i="1" s="1"/>
  <c r="K19" i="3" s="1"/>
  <c r="BR16" i="1"/>
  <c r="J17" i="3" s="1"/>
  <c r="FR16" i="1"/>
  <c r="BS16" i="1" s="1"/>
  <c r="K17" i="3" s="1"/>
  <c r="BR14" i="1"/>
  <c r="J15" i="3" s="1"/>
  <c r="FR14" i="1"/>
  <c r="BS14" i="1" s="1"/>
  <c r="K15" i="3" s="1"/>
  <c r="BR12" i="1"/>
  <c r="J13" i="3" s="1"/>
  <c r="FR12" i="1"/>
  <c r="BS12" i="1" s="1"/>
  <c r="K13" i="3" s="1"/>
  <c r="BR11" i="1"/>
  <c r="J12" i="3" s="1"/>
  <c r="FR11" i="1"/>
  <c r="BS11" i="1" s="1"/>
  <c r="K12" i="3" s="1"/>
  <c r="BR49" i="1"/>
  <c r="FR49" i="1"/>
  <c r="BS49" i="1" s="1"/>
  <c r="BR45" i="1"/>
  <c r="J46" i="3" s="1"/>
  <c r="FR45" i="1"/>
  <c r="BS45" i="1" s="1"/>
  <c r="K46" i="3" s="1"/>
  <c r="BR43" i="1"/>
  <c r="J44" i="3" s="1"/>
  <c r="FR43" i="1"/>
  <c r="BS43" i="1" s="1"/>
  <c r="K44" i="3" s="1"/>
  <c r="BR41" i="1"/>
  <c r="J42" i="3" s="1"/>
  <c r="FR41" i="1"/>
  <c r="BS41" i="1" s="1"/>
  <c r="K42" i="3" s="1"/>
  <c r="BR39" i="1"/>
  <c r="J40" i="3" s="1"/>
  <c r="FR39" i="1"/>
  <c r="BS39" i="1" s="1"/>
  <c r="K40" i="3" s="1"/>
  <c r="FR37" i="1"/>
  <c r="BS37" i="1" s="1"/>
  <c r="K38" i="3" s="1"/>
  <c r="BR37" i="1"/>
  <c r="J38" i="3" s="1"/>
  <c r="BR35" i="1"/>
  <c r="J36" i="3" s="1"/>
  <c r="FR35" i="1"/>
  <c r="BS35" i="1" s="1"/>
  <c r="K36" i="3" s="1"/>
  <c r="BR33" i="1"/>
  <c r="J34" i="3" s="1"/>
  <c r="FR33" i="1"/>
  <c r="BS33" i="1" s="1"/>
  <c r="K34" i="3" s="1"/>
  <c r="BR31" i="1"/>
  <c r="J32" i="3" s="1"/>
  <c r="FR31" i="1"/>
  <c r="BS31" i="1" s="1"/>
  <c r="K32" i="3" s="1"/>
  <c r="BR29" i="1"/>
  <c r="J30" i="3" s="1"/>
  <c r="FR29" i="1"/>
  <c r="BS29" i="1" s="1"/>
  <c r="K30" i="3" s="1"/>
  <c r="BR27" i="1"/>
  <c r="J28" i="3" s="1"/>
  <c r="FR27" i="1"/>
  <c r="BS27" i="1" s="1"/>
  <c r="K28" i="3" s="1"/>
  <c r="BR25" i="1"/>
  <c r="J26" i="3" s="1"/>
  <c r="FR25" i="1"/>
  <c r="BS25" i="1" s="1"/>
  <c r="K26" i="3" s="1"/>
  <c r="BR23" i="1"/>
  <c r="J24" i="3" s="1"/>
  <c r="FR23" i="1"/>
  <c r="BS23" i="1" s="1"/>
  <c r="K24" i="3" s="1"/>
  <c r="BR21" i="1"/>
  <c r="J22" i="3" s="1"/>
  <c r="FR21" i="1"/>
  <c r="BS21" i="1" s="1"/>
  <c r="K22" i="3" s="1"/>
  <c r="BR19" i="1"/>
  <c r="J20" i="3" s="1"/>
  <c r="FR19" i="1"/>
  <c r="BS19" i="1" s="1"/>
  <c r="K20" i="3" s="1"/>
  <c r="BR17" i="1"/>
  <c r="J18" i="3" s="1"/>
  <c r="FR17" i="1"/>
  <c r="BS17" i="1" s="1"/>
  <c r="K18" i="3" s="1"/>
  <c r="BR15" i="1"/>
  <c r="J16" i="3" s="1"/>
  <c r="FR15" i="1"/>
  <c r="BS15" i="1" s="1"/>
  <c r="K16" i="3" s="1"/>
  <c r="BR13" i="1"/>
  <c r="J14" i="3" s="1"/>
  <c r="FR13" i="1"/>
  <c r="BS13" i="1" s="1"/>
  <c r="K14" i="3" s="1"/>
  <c r="FR47" i="1"/>
  <c r="BS47" i="1" s="1"/>
  <c r="K48" i="3" s="1"/>
  <c r="BR47" i="1"/>
  <c r="J48" i="3" s="1"/>
  <c r="FI46" i="1"/>
  <c r="FK46" i="1" s="1"/>
  <c r="FI44" i="1"/>
  <c r="FK44" i="1" s="1"/>
  <c r="FI42" i="1"/>
  <c r="FK42" i="1" s="1"/>
  <c r="FI40" i="1"/>
  <c r="FK40" i="1" s="1"/>
  <c r="FI38" i="1"/>
  <c r="FK38" i="1" s="1"/>
  <c r="FI36" i="1"/>
  <c r="FK36" i="1" s="1"/>
  <c r="FI34" i="1"/>
  <c r="FK34" i="1" s="1"/>
  <c r="FI32" i="1"/>
  <c r="FK32" i="1" s="1"/>
  <c r="FI30" i="1"/>
  <c r="FK30" i="1" s="1"/>
  <c r="FI28" i="1"/>
  <c r="FK28" i="1" s="1"/>
  <c r="FI26" i="1"/>
  <c r="FK26" i="1" s="1"/>
  <c r="FI24" i="1"/>
  <c r="FK24" i="1" s="1"/>
  <c r="FI22" i="1"/>
  <c r="FK22" i="1" s="1"/>
  <c r="FI20" i="1"/>
  <c r="FK20" i="1" s="1"/>
  <c r="FI18" i="1"/>
  <c r="FK18" i="1" s="1"/>
  <c r="FI16" i="1"/>
  <c r="FK16" i="1" s="1"/>
  <c r="FI14" i="1"/>
  <c r="FK14" i="1" s="1"/>
  <c r="FI12" i="1"/>
  <c r="FK12" i="1" s="1"/>
  <c r="FI48" i="1"/>
  <c r="FK48" i="1" s="1"/>
  <c r="FI11" i="1"/>
  <c r="FK11" i="1" s="1"/>
  <c r="FI45" i="1"/>
  <c r="FK45" i="1" s="1"/>
  <c r="FI43" i="1"/>
  <c r="FK43" i="1" s="1"/>
  <c r="FI41" i="1"/>
  <c r="FK41" i="1" s="1"/>
  <c r="FI39" i="1"/>
  <c r="FK39" i="1" s="1"/>
  <c r="FI37" i="1"/>
  <c r="FK37" i="1" s="1"/>
  <c r="FI35" i="1"/>
  <c r="FK35" i="1" s="1"/>
  <c r="FI33" i="1"/>
  <c r="FK33" i="1" s="1"/>
  <c r="FI31" i="1"/>
  <c r="FK31" i="1" s="1"/>
  <c r="FI29" i="1"/>
  <c r="FK29" i="1" s="1"/>
  <c r="FI27" i="1"/>
  <c r="FK27" i="1" s="1"/>
  <c r="FI25" i="1"/>
  <c r="FK25" i="1" s="1"/>
  <c r="FI23" i="1"/>
  <c r="FK23" i="1" s="1"/>
  <c r="FI21" i="1"/>
  <c r="FK21" i="1" s="1"/>
  <c r="FI19" i="1"/>
  <c r="FK19" i="1" s="1"/>
  <c r="FI17" i="1"/>
  <c r="FK17" i="1" s="1"/>
  <c r="FI15" i="1"/>
  <c r="FK15" i="1" s="1"/>
  <c r="FI13" i="1"/>
  <c r="FK13" i="1" s="1"/>
  <c r="FI49" i="1"/>
  <c r="FK49" i="1" s="1"/>
  <c r="FI47" i="1"/>
  <c r="FK47" i="1" s="1"/>
  <c r="FP12" i="1"/>
  <c r="FS12" i="1" s="1"/>
  <c r="FP14" i="1"/>
  <c r="FS14" i="1" s="1"/>
  <c r="FP16" i="1"/>
  <c r="FS16" i="1" s="1"/>
  <c r="FP18" i="1"/>
  <c r="FS18" i="1" s="1"/>
  <c r="FP20" i="1"/>
  <c r="FS20" i="1" s="1"/>
  <c r="FP22" i="1"/>
  <c r="FS22" i="1" s="1"/>
  <c r="FP24" i="1"/>
  <c r="FS24" i="1" s="1"/>
  <c r="FP26" i="1"/>
  <c r="FS26" i="1" s="1"/>
  <c r="FP28" i="1"/>
  <c r="FS28" i="1" s="1"/>
  <c r="FP30" i="1"/>
  <c r="FS30" i="1" s="1"/>
  <c r="FP32" i="1"/>
  <c r="FS32" i="1" s="1"/>
  <c r="FP34" i="1"/>
  <c r="FS34" i="1" s="1"/>
  <c r="FP36" i="1"/>
  <c r="FS36" i="1" s="1"/>
  <c r="FP38" i="1"/>
  <c r="FS38" i="1" s="1"/>
  <c r="FP40" i="1"/>
  <c r="FS40" i="1" s="1"/>
  <c r="BT40" i="1" s="1"/>
  <c r="L41" i="3" s="1"/>
  <c r="FP42" i="1"/>
  <c r="FS42" i="1" s="1"/>
  <c r="FP44" i="1"/>
  <c r="FS44" i="1" s="1"/>
  <c r="BT44" i="1" s="1"/>
  <c r="L45" i="3" s="1"/>
  <c r="FP46" i="1"/>
  <c r="FS46" i="1" s="1"/>
  <c r="FP48" i="1"/>
  <c r="FS48" i="1" s="1"/>
  <c r="FP11" i="1"/>
  <c r="FS11" i="1" s="1"/>
  <c r="FP13" i="1"/>
  <c r="FS13" i="1" s="1"/>
  <c r="FP15" i="1"/>
  <c r="FS15" i="1" s="1"/>
  <c r="FP17" i="1"/>
  <c r="FS17" i="1" s="1"/>
  <c r="BT17" i="1" s="1"/>
  <c r="FP19" i="1"/>
  <c r="FS19" i="1" s="1"/>
  <c r="FP21" i="1"/>
  <c r="FS21" i="1" s="1"/>
  <c r="FP23" i="1"/>
  <c r="FS23" i="1" s="1"/>
  <c r="FP25" i="1"/>
  <c r="FS25" i="1" s="1"/>
  <c r="BT25" i="1" s="1"/>
  <c r="L26" i="3" s="1"/>
  <c r="FP27" i="1"/>
  <c r="FS27" i="1" s="1"/>
  <c r="FP29" i="1"/>
  <c r="FS29" i="1" s="1"/>
  <c r="FP31" i="1"/>
  <c r="FS31" i="1" s="1"/>
  <c r="FP33" i="1"/>
  <c r="FS33" i="1" s="1"/>
  <c r="BT33" i="1" s="1"/>
  <c r="FP35" i="1"/>
  <c r="FS35" i="1" s="1"/>
  <c r="FP37" i="1"/>
  <c r="FS37" i="1" s="1"/>
  <c r="FP39" i="1"/>
  <c r="FS39" i="1" s="1"/>
  <c r="FP41" i="1"/>
  <c r="FS41" i="1" s="1"/>
  <c r="BT41" i="1" s="1"/>
  <c r="L42" i="3" s="1"/>
  <c r="FP43" i="1"/>
  <c r="FS43" i="1" s="1"/>
  <c r="FP45" i="1"/>
  <c r="FS45" i="1" s="1"/>
  <c r="FP47" i="1"/>
  <c r="FS47" i="1" s="1"/>
  <c r="FP49" i="1"/>
  <c r="FS49" i="1" s="1"/>
  <c r="L18" i="3" l="1"/>
  <c r="L34" i="3"/>
  <c r="DW13" i="1"/>
  <c r="EB13" i="1" s="1"/>
  <c r="ET47" i="1"/>
  <c r="EY47" i="1" s="1"/>
  <c r="EX47" i="1"/>
  <c r="EA47" i="1"/>
  <c r="DW47" i="1"/>
  <c r="EB47" i="1" s="1"/>
  <c r="ES11" i="1"/>
  <c r="ES27" i="1"/>
  <c r="EX27" i="1" s="1"/>
  <c r="ES12" i="1"/>
  <c r="EX12" i="1" s="1"/>
  <c r="ES28" i="1"/>
  <c r="EX28" i="1" s="1"/>
  <c r="ES46" i="1"/>
  <c r="EX46" i="1" s="1"/>
  <c r="ES23" i="1"/>
  <c r="EX23" i="1" s="1"/>
  <c r="ES39" i="1"/>
  <c r="EX39" i="1" s="1"/>
  <c r="ES24" i="1"/>
  <c r="EX24" i="1" s="1"/>
  <c r="ES40" i="1"/>
  <c r="EX40" i="1" s="1"/>
  <c r="ES41" i="1"/>
  <c r="EX41" i="1" s="1"/>
  <c r="ES29" i="1"/>
  <c r="EX29" i="1" s="1"/>
  <c r="ES26" i="1"/>
  <c r="EX26" i="1" s="1"/>
  <c r="ES42" i="1"/>
  <c r="EX42" i="1" s="1"/>
  <c r="ES33" i="1"/>
  <c r="EX33" i="1" s="1"/>
  <c r="ES30" i="1"/>
  <c r="EX30" i="1" s="1"/>
  <c r="ES13" i="1"/>
  <c r="EX13" i="1" s="1"/>
  <c r="ES19" i="1"/>
  <c r="EX19" i="1" s="1"/>
  <c r="ES35" i="1"/>
  <c r="EX35" i="1" s="1"/>
  <c r="ES20" i="1"/>
  <c r="EX20" i="1" s="1"/>
  <c r="ES36" i="1"/>
  <c r="EX36" i="1" s="1"/>
  <c r="ES25" i="1"/>
  <c r="EX25" i="1" s="1"/>
  <c r="ES45" i="1"/>
  <c r="EX45" i="1" s="1"/>
  <c r="ES22" i="1"/>
  <c r="EX22" i="1" s="1"/>
  <c r="ES38" i="1"/>
  <c r="EX38" i="1" s="1"/>
  <c r="ES43" i="1"/>
  <c r="EX43" i="1" s="1"/>
  <c r="ES44" i="1"/>
  <c r="EX44" i="1" s="1"/>
  <c r="ES17" i="1"/>
  <c r="EX17" i="1" s="1"/>
  <c r="ES14" i="1"/>
  <c r="EX14" i="1" s="1"/>
  <c r="ES15" i="1"/>
  <c r="EX15" i="1" s="1"/>
  <c r="ES31" i="1"/>
  <c r="EX31" i="1" s="1"/>
  <c r="ES16" i="1"/>
  <c r="EX16" i="1" s="1"/>
  <c r="ES32" i="1"/>
  <c r="EX32" i="1" s="1"/>
  <c r="ES21" i="1"/>
  <c r="EX21" i="1" s="1"/>
  <c r="ES37" i="1"/>
  <c r="EX37" i="1" s="1"/>
  <c r="ES18" i="1"/>
  <c r="EX18" i="1" s="1"/>
  <c r="ES34" i="1"/>
  <c r="EX34" i="1" s="1"/>
  <c r="EX11" i="1"/>
  <c r="ET12" i="1"/>
  <c r="ET13" i="1"/>
  <c r="ET14" i="1"/>
  <c r="ET15" i="1"/>
  <c r="ET16" i="1"/>
  <c r="ET17" i="1"/>
  <c r="ET18" i="1"/>
  <c r="ET19" i="1"/>
  <c r="ET20" i="1"/>
  <c r="ET21" i="1"/>
  <c r="ET22" i="1"/>
  <c r="ET23" i="1"/>
  <c r="ET24" i="1"/>
  <c r="ET25" i="1"/>
  <c r="ET26" i="1"/>
  <c r="ET27" i="1"/>
  <c r="ET28" i="1"/>
  <c r="ET29" i="1"/>
  <c r="ET30" i="1"/>
  <c r="ET31" i="1"/>
  <c r="ET32" i="1"/>
  <c r="ET33" i="1"/>
  <c r="ET34" i="1"/>
  <c r="ET35" i="1"/>
  <c r="ET36" i="1"/>
  <c r="ET37" i="1"/>
  <c r="ET38" i="1"/>
  <c r="ET39" i="1"/>
  <c r="ET40" i="1"/>
  <c r="ET41" i="1"/>
  <c r="ET42" i="1"/>
  <c r="ET43" i="1"/>
  <c r="ET44" i="1"/>
  <c r="ET45" i="1"/>
  <c r="ET46" i="1"/>
  <c r="ET11" i="1"/>
  <c r="EY11" i="1" s="1"/>
  <c r="BT46" i="1"/>
  <c r="L47" i="3" s="1"/>
  <c r="DW44" i="1"/>
  <c r="EB44" i="1" s="1"/>
  <c r="DW31" i="1"/>
  <c r="EB31" i="1" s="1"/>
  <c r="DW42" i="1"/>
  <c r="EB42" i="1" s="1"/>
  <c r="DW45" i="1"/>
  <c r="EB45" i="1" s="1"/>
  <c r="DW40" i="1"/>
  <c r="EB40" i="1" s="1"/>
  <c r="DW24" i="1"/>
  <c r="EB24" i="1" s="1"/>
  <c r="DW43" i="1"/>
  <c r="EB43" i="1" s="1"/>
  <c r="DW27" i="1"/>
  <c r="EB27" i="1" s="1"/>
  <c r="DW38" i="1"/>
  <c r="EB38" i="1" s="1"/>
  <c r="DW22" i="1"/>
  <c r="EB22" i="1" s="1"/>
  <c r="DW41" i="1"/>
  <c r="EB41" i="1" s="1"/>
  <c r="DW25" i="1"/>
  <c r="EB25" i="1" s="1"/>
  <c r="DW12" i="1"/>
  <c r="EB12" i="1" s="1"/>
  <c r="DW15" i="1"/>
  <c r="EB15" i="1" s="1"/>
  <c r="DW29" i="1"/>
  <c r="EB29" i="1" s="1"/>
  <c r="DV14" i="1"/>
  <c r="DV30" i="1"/>
  <c r="DV46" i="1"/>
  <c r="EA46" i="1" s="1"/>
  <c r="DV15" i="1"/>
  <c r="DV31" i="1"/>
  <c r="DV21" i="1"/>
  <c r="DV16" i="1"/>
  <c r="DV32" i="1"/>
  <c r="DV17" i="1"/>
  <c r="DV18" i="1"/>
  <c r="DV34" i="1"/>
  <c r="DV25" i="1"/>
  <c r="DV19" i="1"/>
  <c r="DV35" i="1"/>
  <c r="DV33" i="1"/>
  <c r="DV20" i="1"/>
  <c r="DV36" i="1"/>
  <c r="DV37" i="1"/>
  <c r="DV44" i="1"/>
  <c r="DV22" i="1"/>
  <c r="DV38" i="1"/>
  <c r="DV29" i="1"/>
  <c r="DV23" i="1"/>
  <c r="DV39" i="1"/>
  <c r="DV45" i="1"/>
  <c r="EA45" i="1" s="1"/>
  <c r="EE45" i="1" s="1"/>
  <c r="BL45" i="1" s="1"/>
  <c r="D46" i="3" s="1"/>
  <c r="DV24" i="1"/>
  <c r="DV40" i="1"/>
  <c r="DV11" i="1"/>
  <c r="DV13" i="1"/>
  <c r="DV26" i="1"/>
  <c r="DV42" i="1"/>
  <c r="EA42" i="1" s="1"/>
  <c r="DV41" i="1"/>
  <c r="EA41" i="1" s="1"/>
  <c r="EE41" i="1" s="1"/>
  <c r="BL41" i="1" s="1"/>
  <c r="D42" i="3" s="1"/>
  <c r="DV27" i="1"/>
  <c r="DV43" i="1"/>
  <c r="EA43" i="1" s="1"/>
  <c r="DV12" i="1"/>
  <c r="DV28" i="1"/>
  <c r="DW36" i="1"/>
  <c r="EB36" i="1" s="1"/>
  <c r="DW20" i="1"/>
  <c r="EB20" i="1" s="1"/>
  <c r="DW39" i="1"/>
  <c r="EB39" i="1" s="1"/>
  <c r="DW23" i="1"/>
  <c r="EB23" i="1" s="1"/>
  <c r="DW11" i="1"/>
  <c r="EB11" i="1" s="1"/>
  <c r="DW34" i="1"/>
  <c r="EB34" i="1" s="1"/>
  <c r="DW18" i="1"/>
  <c r="EB18" i="1" s="1"/>
  <c r="DW37" i="1"/>
  <c r="EB37" i="1" s="1"/>
  <c r="DW21" i="1"/>
  <c r="EB21" i="1" s="1"/>
  <c r="DW28" i="1"/>
  <c r="EB28" i="1" s="1"/>
  <c r="DW26" i="1"/>
  <c r="EB26" i="1" s="1"/>
  <c r="DW32" i="1"/>
  <c r="EB32" i="1" s="1"/>
  <c r="DW16" i="1"/>
  <c r="EB16" i="1" s="1"/>
  <c r="DW35" i="1"/>
  <c r="EB35" i="1" s="1"/>
  <c r="DW19" i="1"/>
  <c r="EB19" i="1" s="1"/>
  <c r="DW46" i="1"/>
  <c r="EB46" i="1" s="1"/>
  <c r="DW30" i="1"/>
  <c r="EB30" i="1" s="1"/>
  <c r="DW33" i="1"/>
  <c r="EB33" i="1" s="1"/>
  <c r="DW17" i="1"/>
  <c r="EB17" i="1" s="1"/>
  <c r="BT37" i="1"/>
  <c r="L38" i="3" s="1"/>
  <c r="BT45" i="1"/>
  <c r="L46" i="3" s="1"/>
  <c r="BT13" i="1"/>
  <c r="L14" i="3" s="1"/>
  <c r="BT29" i="1"/>
  <c r="L30" i="3" s="1"/>
  <c r="BT21" i="1"/>
  <c r="L22" i="3" s="1"/>
  <c r="BT38" i="1"/>
  <c r="L39" i="3" s="1"/>
  <c r="BT30" i="1"/>
  <c r="L31" i="3" s="1"/>
  <c r="BT22" i="1"/>
  <c r="L23" i="3" s="1"/>
  <c r="BT42" i="1"/>
  <c r="L43" i="3" s="1"/>
  <c r="BT34" i="1"/>
  <c r="L35" i="3" s="1"/>
  <c r="BT26" i="1"/>
  <c r="L27" i="3" s="1"/>
  <c r="BT11" i="1"/>
  <c r="L12" i="3" s="1"/>
  <c r="BT43" i="1"/>
  <c r="L44" i="3" s="1"/>
  <c r="BT35" i="1"/>
  <c r="L36" i="3" s="1"/>
  <c r="BT27" i="1"/>
  <c r="L28" i="3" s="1"/>
  <c r="BT19" i="1"/>
  <c r="L20" i="3" s="1"/>
  <c r="BT39" i="1"/>
  <c r="L40" i="3" s="1"/>
  <c r="BT31" i="1"/>
  <c r="L32" i="3" s="1"/>
  <c r="BT23" i="1"/>
  <c r="L24" i="3" s="1"/>
  <c r="BT15" i="1"/>
  <c r="L16" i="3" s="1"/>
  <c r="FJ15" i="1"/>
  <c r="FG41" i="1"/>
  <c r="FJ13" i="1"/>
  <c r="FJ17" i="1"/>
  <c r="FJ21" i="1"/>
  <c r="BT48" i="1"/>
  <c r="BT18" i="1"/>
  <c r="L19" i="3" s="1"/>
  <c r="BT14" i="1"/>
  <c r="L15" i="3" s="1"/>
  <c r="BT49" i="1"/>
  <c r="BT36" i="1"/>
  <c r="L37" i="3" s="1"/>
  <c r="BT32" i="1"/>
  <c r="L33" i="3" s="1"/>
  <c r="BT28" i="1"/>
  <c r="L29" i="3" s="1"/>
  <c r="BT24" i="1"/>
  <c r="L25" i="3" s="1"/>
  <c r="BT20" i="1"/>
  <c r="L21" i="3" s="1"/>
  <c r="BT16" i="1"/>
  <c r="L17" i="3" s="1"/>
  <c r="BT12" i="1"/>
  <c r="L13" i="3" s="1"/>
  <c r="FJ48" i="1"/>
  <c r="FG47" i="1"/>
  <c r="BT47" i="1"/>
  <c r="L48" i="3" s="1"/>
  <c r="FJ19" i="1"/>
  <c r="FE48" i="1"/>
  <c r="BP48" i="1" s="1"/>
  <c r="BO48" i="1"/>
  <c r="G49" i="3" s="1"/>
  <c r="FJ49" i="1"/>
  <c r="FE49" i="1"/>
  <c r="BP49" i="1" s="1"/>
  <c r="BO49" i="1"/>
  <c r="G50" i="3" s="1"/>
  <c r="FE47" i="1"/>
  <c r="BP47" i="1" s="1"/>
  <c r="H48" i="3" s="1"/>
  <c r="BO47" i="1"/>
  <c r="G48" i="3" s="1"/>
  <c r="FE25" i="1"/>
  <c r="BP25" i="1" s="1"/>
  <c r="H26" i="3" s="1"/>
  <c r="BO25" i="1"/>
  <c r="G26" i="3" s="1"/>
  <c r="FE29" i="1"/>
  <c r="BP29" i="1" s="1"/>
  <c r="H30" i="3" s="1"/>
  <c r="BO29" i="1"/>
  <c r="G30" i="3" s="1"/>
  <c r="FE33" i="1"/>
  <c r="BP33" i="1" s="1"/>
  <c r="H34" i="3" s="1"/>
  <c r="BO33" i="1"/>
  <c r="G34" i="3" s="1"/>
  <c r="FE37" i="1"/>
  <c r="BP37" i="1" s="1"/>
  <c r="H38" i="3" s="1"/>
  <c r="BO37" i="1"/>
  <c r="G38" i="3" s="1"/>
  <c r="FE41" i="1"/>
  <c r="BP41" i="1" s="1"/>
  <c r="H42" i="3" s="1"/>
  <c r="BO41" i="1"/>
  <c r="G42" i="3" s="1"/>
  <c r="FE45" i="1"/>
  <c r="BP45" i="1" s="1"/>
  <c r="H46" i="3" s="1"/>
  <c r="BO45" i="1"/>
  <c r="G46" i="3" s="1"/>
  <c r="FE12" i="1"/>
  <c r="BP12" i="1" s="1"/>
  <c r="H13" i="3" s="1"/>
  <c r="BO12" i="1"/>
  <c r="G13" i="3" s="1"/>
  <c r="FE16" i="1"/>
  <c r="BP16" i="1" s="1"/>
  <c r="H17" i="3" s="1"/>
  <c r="BO16" i="1"/>
  <c r="G17" i="3" s="1"/>
  <c r="FE20" i="1"/>
  <c r="BP20" i="1" s="1"/>
  <c r="H21" i="3" s="1"/>
  <c r="BO20" i="1"/>
  <c r="G21" i="3" s="1"/>
  <c r="FE24" i="1"/>
  <c r="BP24" i="1" s="1"/>
  <c r="H25" i="3" s="1"/>
  <c r="BO24" i="1"/>
  <c r="G25" i="3" s="1"/>
  <c r="FE28" i="1"/>
  <c r="BP28" i="1" s="1"/>
  <c r="H29" i="3" s="1"/>
  <c r="BO28" i="1"/>
  <c r="G29" i="3" s="1"/>
  <c r="FE32" i="1"/>
  <c r="BP32" i="1" s="1"/>
  <c r="H33" i="3" s="1"/>
  <c r="BO32" i="1"/>
  <c r="G33" i="3" s="1"/>
  <c r="FE36" i="1"/>
  <c r="BP36" i="1" s="1"/>
  <c r="H37" i="3" s="1"/>
  <c r="BO36" i="1"/>
  <c r="G37" i="3" s="1"/>
  <c r="FE40" i="1"/>
  <c r="BP40" i="1" s="1"/>
  <c r="H41" i="3" s="1"/>
  <c r="BO40" i="1"/>
  <c r="G41" i="3" s="1"/>
  <c r="FE44" i="1"/>
  <c r="BP44" i="1" s="1"/>
  <c r="H45" i="3" s="1"/>
  <c r="BO44" i="1"/>
  <c r="G45" i="3" s="1"/>
  <c r="FE13" i="1"/>
  <c r="BP13" i="1" s="1"/>
  <c r="H14" i="3" s="1"/>
  <c r="BO13" i="1"/>
  <c r="G14" i="3" s="1"/>
  <c r="FE15" i="1"/>
  <c r="BP15" i="1" s="1"/>
  <c r="H16" i="3" s="1"/>
  <c r="BO15" i="1"/>
  <c r="G16" i="3" s="1"/>
  <c r="FE17" i="1"/>
  <c r="BP17" i="1" s="1"/>
  <c r="H18" i="3" s="1"/>
  <c r="BO17" i="1"/>
  <c r="G18" i="3" s="1"/>
  <c r="FE19" i="1"/>
  <c r="BP19" i="1" s="1"/>
  <c r="H20" i="3" s="1"/>
  <c r="BO19" i="1"/>
  <c r="G20" i="3" s="1"/>
  <c r="FE21" i="1"/>
  <c r="BP21" i="1" s="1"/>
  <c r="H22" i="3" s="1"/>
  <c r="BO21" i="1"/>
  <c r="G22" i="3" s="1"/>
  <c r="FE23" i="1"/>
  <c r="BP23" i="1" s="1"/>
  <c r="H24" i="3" s="1"/>
  <c r="BO23" i="1"/>
  <c r="G24" i="3" s="1"/>
  <c r="FE27" i="1"/>
  <c r="BP27" i="1" s="1"/>
  <c r="H28" i="3" s="1"/>
  <c r="BO27" i="1"/>
  <c r="G28" i="3" s="1"/>
  <c r="FE31" i="1"/>
  <c r="BP31" i="1" s="1"/>
  <c r="H32" i="3" s="1"/>
  <c r="BO31" i="1"/>
  <c r="G32" i="3" s="1"/>
  <c r="FE35" i="1"/>
  <c r="BP35" i="1" s="1"/>
  <c r="H36" i="3" s="1"/>
  <c r="BO35" i="1"/>
  <c r="G36" i="3" s="1"/>
  <c r="FE39" i="1"/>
  <c r="BP39" i="1" s="1"/>
  <c r="H40" i="3" s="1"/>
  <c r="BO39" i="1"/>
  <c r="G40" i="3" s="1"/>
  <c r="FE43" i="1"/>
  <c r="BP43" i="1" s="1"/>
  <c r="H44" i="3" s="1"/>
  <c r="BO43" i="1"/>
  <c r="G44" i="3" s="1"/>
  <c r="FE14" i="1"/>
  <c r="BP14" i="1" s="1"/>
  <c r="H15" i="3" s="1"/>
  <c r="BO14" i="1"/>
  <c r="G15" i="3" s="1"/>
  <c r="FE18" i="1"/>
  <c r="BP18" i="1" s="1"/>
  <c r="H19" i="3" s="1"/>
  <c r="BO18" i="1"/>
  <c r="G19" i="3" s="1"/>
  <c r="FE22" i="1"/>
  <c r="BP22" i="1" s="1"/>
  <c r="H23" i="3" s="1"/>
  <c r="BO22" i="1"/>
  <c r="G23" i="3" s="1"/>
  <c r="FE26" i="1"/>
  <c r="BP26" i="1" s="1"/>
  <c r="H27" i="3" s="1"/>
  <c r="BO26" i="1"/>
  <c r="G27" i="3" s="1"/>
  <c r="FE30" i="1"/>
  <c r="BP30" i="1" s="1"/>
  <c r="H31" i="3" s="1"/>
  <c r="BO30" i="1"/>
  <c r="G31" i="3" s="1"/>
  <c r="FE34" i="1"/>
  <c r="BP34" i="1" s="1"/>
  <c r="H35" i="3" s="1"/>
  <c r="BO34" i="1"/>
  <c r="G35" i="3" s="1"/>
  <c r="FE38" i="1"/>
  <c r="BP38" i="1" s="1"/>
  <c r="H39" i="3" s="1"/>
  <c r="BO38" i="1"/>
  <c r="G39" i="3" s="1"/>
  <c r="FE42" i="1"/>
  <c r="BP42" i="1" s="1"/>
  <c r="H43" i="3" s="1"/>
  <c r="BO42" i="1"/>
  <c r="G43" i="3" s="1"/>
  <c r="FE46" i="1"/>
  <c r="BP46" i="1" s="1"/>
  <c r="H47" i="3" s="1"/>
  <c r="BO46" i="1"/>
  <c r="G47" i="3" s="1"/>
  <c r="FE11" i="1"/>
  <c r="BP11" i="1" s="1"/>
  <c r="H12" i="3" s="1"/>
  <c r="FG48" i="1"/>
  <c r="FJ11" i="1"/>
  <c r="FJ47" i="1"/>
  <c r="FG29" i="1"/>
  <c r="FG37" i="1"/>
  <c r="FG45" i="1"/>
  <c r="FG17" i="1"/>
  <c r="FG49" i="1"/>
  <c r="FG21" i="1"/>
  <c r="FG13" i="1"/>
  <c r="FG14" i="1"/>
  <c r="FG16" i="1"/>
  <c r="FG18" i="1"/>
  <c r="FG20" i="1"/>
  <c r="FG22" i="1"/>
  <c r="FG24" i="1"/>
  <c r="FG26" i="1"/>
  <c r="FG28" i="1"/>
  <c r="FG30" i="1"/>
  <c r="FG32" i="1"/>
  <c r="FG34" i="1"/>
  <c r="FG36" i="1"/>
  <c r="FG38" i="1"/>
  <c r="FG40" i="1"/>
  <c r="FG42" i="1"/>
  <c r="FG44" i="1"/>
  <c r="FG46" i="1"/>
  <c r="FG43" i="1"/>
  <c r="FG39" i="1"/>
  <c r="FG35" i="1"/>
  <c r="FG25" i="1"/>
  <c r="FG33" i="1"/>
  <c r="FG15" i="1"/>
  <c r="FG19" i="1"/>
  <c r="FG23" i="1"/>
  <c r="FG27" i="1"/>
  <c r="FG31" i="1"/>
  <c r="FJ12" i="1"/>
  <c r="FJ14" i="1"/>
  <c r="FJ16" i="1"/>
  <c r="FJ18" i="1"/>
  <c r="FJ20" i="1"/>
  <c r="FJ22" i="1"/>
  <c r="FJ24" i="1"/>
  <c r="FJ26" i="1"/>
  <c r="FJ28" i="1"/>
  <c r="FJ30" i="1"/>
  <c r="FJ32" i="1"/>
  <c r="FJ34" i="1"/>
  <c r="FJ36" i="1"/>
  <c r="FJ38" i="1"/>
  <c r="FJ40" i="1"/>
  <c r="FJ42" i="1"/>
  <c r="FJ44" i="1"/>
  <c r="FJ46" i="1"/>
  <c r="FJ23" i="1"/>
  <c r="FJ25" i="1"/>
  <c r="FJ27" i="1"/>
  <c r="FJ29" i="1"/>
  <c r="FJ31" i="1"/>
  <c r="FJ33" i="1"/>
  <c r="FJ35" i="1"/>
  <c r="FJ37" i="1"/>
  <c r="FJ39" i="1"/>
  <c r="FJ41" i="1"/>
  <c r="FJ43" i="1"/>
  <c r="FJ45" i="1"/>
  <c r="FB47" i="1" l="1"/>
  <c r="BN47" i="1" s="1"/>
  <c r="F48" i="3" s="1"/>
  <c r="EE47" i="1"/>
  <c r="BL47" i="1" s="1"/>
  <c r="D48" i="3" s="1"/>
  <c r="BQ49" i="1"/>
  <c r="H50" i="3"/>
  <c r="I50" i="3" s="1"/>
  <c r="BQ48" i="1"/>
  <c r="H49" i="3"/>
  <c r="I49" i="3" s="1"/>
  <c r="FB11" i="1"/>
  <c r="BN11" i="1" s="1"/>
  <c r="F12" i="3" s="1"/>
  <c r="EY45" i="1"/>
  <c r="FB45" i="1" s="1"/>
  <c r="BN45" i="1" s="1"/>
  <c r="F46" i="3" s="1"/>
  <c r="EY41" i="1"/>
  <c r="FB41" i="1" s="1"/>
  <c r="BN41" i="1" s="1"/>
  <c r="F42" i="3" s="1"/>
  <c r="EY37" i="1"/>
  <c r="FB37" i="1" s="1"/>
  <c r="BN37" i="1" s="1"/>
  <c r="F38" i="3" s="1"/>
  <c r="EY33" i="1"/>
  <c r="FB33" i="1" s="1"/>
  <c r="BN33" i="1" s="1"/>
  <c r="F34" i="3" s="1"/>
  <c r="EY29" i="1"/>
  <c r="FB29" i="1" s="1"/>
  <c r="BN29" i="1" s="1"/>
  <c r="F30" i="3" s="1"/>
  <c r="EY25" i="1"/>
  <c r="FB25" i="1" s="1"/>
  <c r="BN25" i="1" s="1"/>
  <c r="F26" i="3" s="1"/>
  <c r="EY21" i="1"/>
  <c r="FB21" i="1" s="1"/>
  <c r="BN21" i="1" s="1"/>
  <c r="F22" i="3" s="1"/>
  <c r="EY17" i="1"/>
  <c r="FB17" i="1" s="1"/>
  <c r="BN17" i="1" s="1"/>
  <c r="F18" i="3" s="1"/>
  <c r="EY13" i="1"/>
  <c r="FB13" i="1" s="1"/>
  <c r="BN13" i="1" s="1"/>
  <c r="F14" i="3" s="1"/>
  <c r="EY44" i="1"/>
  <c r="FB44" i="1" s="1"/>
  <c r="BN44" i="1" s="1"/>
  <c r="F45" i="3" s="1"/>
  <c r="EY40" i="1"/>
  <c r="FB40" i="1" s="1"/>
  <c r="BN40" i="1" s="1"/>
  <c r="F41" i="3" s="1"/>
  <c r="EY36" i="1"/>
  <c r="FB36" i="1" s="1"/>
  <c r="BN36" i="1" s="1"/>
  <c r="F37" i="3" s="1"/>
  <c r="EY32" i="1"/>
  <c r="FB32" i="1" s="1"/>
  <c r="BN32" i="1" s="1"/>
  <c r="F33" i="3" s="1"/>
  <c r="EY28" i="1"/>
  <c r="FB28" i="1" s="1"/>
  <c r="BN28" i="1" s="1"/>
  <c r="F29" i="3" s="1"/>
  <c r="EY24" i="1"/>
  <c r="FB24" i="1" s="1"/>
  <c r="BN24" i="1" s="1"/>
  <c r="F25" i="3" s="1"/>
  <c r="EY20" i="1"/>
  <c r="FB20" i="1" s="1"/>
  <c r="BN20" i="1" s="1"/>
  <c r="F21" i="3" s="1"/>
  <c r="EY16" i="1"/>
  <c r="FB16" i="1" s="1"/>
  <c r="BN16" i="1" s="1"/>
  <c r="F17" i="3" s="1"/>
  <c r="EY12" i="1"/>
  <c r="FB12" i="1" s="1"/>
  <c r="BN12" i="1" s="1"/>
  <c r="F13" i="3" s="1"/>
  <c r="EY43" i="1"/>
  <c r="FB43" i="1" s="1"/>
  <c r="BN43" i="1" s="1"/>
  <c r="F44" i="3" s="1"/>
  <c r="EY39" i="1"/>
  <c r="FB39" i="1" s="1"/>
  <c r="BN39" i="1" s="1"/>
  <c r="F40" i="3" s="1"/>
  <c r="EY35" i="1"/>
  <c r="FB35" i="1" s="1"/>
  <c r="BN35" i="1" s="1"/>
  <c r="F36" i="3" s="1"/>
  <c r="EY31" i="1"/>
  <c r="FB31" i="1" s="1"/>
  <c r="BN31" i="1" s="1"/>
  <c r="F32" i="3" s="1"/>
  <c r="EY27" i="1"/>
  <c r="FB27" i="1" s="1"/>
  <c r="BN27" i="1" s="1"/>
  <c r="F28" i="3" s="1"/>
  <c r="EY23" i="1"/>
  <c r="FB23" i="1" s="1"/>
  <c r="BN23" i="1" s="1"/>
  <c r="F24" i="3" s="1"/>
  <c r="EY19" i="1"/>
  <c r="FB19" i="1" s="1"/>
  <c r="BN19" i="1" s="1"/>
  <c r="F20" i="3" s="1"/>
  <c r="EY15" i="1"/>
  <c r="FB15" i="1" s="1"/>
  <c r="BN15" i="1" s="1"/>
  <c r="F16" i="3" s="1"/>
  <c r="EY46" i="1"/>
  <c r="FB46" i="1" s="1"/>
  <c r="BN46" i="1" s="1"/>
  <c r="F47" i="3" s="1"/>
  <c r="EY42" i="1"/>
  <c r="FB42" i="1" s="1"/>
  <c r="BN42" i="1" s="1"/>
  <c r="F43" i="3" s="1"/>
  <c r="EY38" i="1"/>
  <c r="FB38" i="1" s="1"/>
  <c r="BN38" i="1" s="1"/>
  <c r="F39" i="3" s="1"/>
  <c r="EY34" i="1"/>
  <c r="FB34" i="1" s="1"/>
  <c r="BN34" i="1" s="1"/>
  <c r="F35" i="3" s="1"/>
  <c r="EY30" i="1"/>
  <c r="FB30" i="1" s="1"/>
  <c r="BN30" i="1" s="1"/>
  <c r="F31" i="3" s="1"/>
  <c r="EY26" i="1"/>
  <c r="FB26" i="1" s="1"/>
  <c r="BN26" i="1" s="1"/>
  <c r="F27" i="3" s="1"/>
  <c r="EY22" i="1"/>
  <c r="FB22" i="1" s="1"/>
  <c r="BN22" i="1" s="1"/>
  <c r="F23" i="3" s="1"/>
  <c r="EY18" i="1"/>
  <c r="FB18" i="1" s="1"/>
  <c r="BN18" i="1" s="1"/>
  <c r="F19" i="3" s="1"/>
  <c r="EY14" i="1"/>
  <c r="FB14" i="1" s="1"/>
  <c r="BN14" i="1" s="1"/>
  <c r="F15" i="3" s="1"/>
  <c r="EE42" i="1"/>
  <c r="BL42" i="1" s="1"/>
  <c r="D43" i="3" s="1"/>
  <c r="EE43" i="1"/>
  <c r="BL43" i="1" s="1"/>
  <c r="D44" i="3" s="1"/>
  <c r="EA27" i="1"/>
  <c r="EE27" i="1" s="1"/>
  <c r="BL27" i="1" s="1"/>
  <c r="D28" i="3" s="1"/>
  <c r="EA13" i="1"/>
  <c r="EE13" i="1" s="1"/>
  <c r="BL13" i="1" s="1"/>
  <c r="D14" i="3" s="1"/>
  <c r="EA38" i="1"/>
  <c r="EE38" i="1" s="1"/>
  <c r="BL38" i="1" s="1"/>
  <c r="D39" i="3" s="1"/>
  <c r="EA36" i="1"/>
  <c r="EE36" i="1" s="1"/>
  <c r="BL36" i="1" s="1"/>
  <c r="D37" i="3" s="1"/>
  <c r="EA19" i="1"/>
  <c r="EE19" i="1" s="1"/>
  <c r="BL19" i="1" s="1"/>
  <c r="D20" i="3" s="1"/>
  <c r="EA17" i="1"/>
  <c r="EE17" i="1" s="1"/>
  <c r="BL17" i="1" s="1"/>
  <c r="D18" i="3" s="1"/>
  <c r="EA31" i="1"/>
  <c r="EE31" i="1" s="1"/>
  <c r="BL31" i="1" s="1"/>
  <c r="D32" i="3" s="1"/>
  <c r="EA14" i="1"/>
  <c r="EE14" i="1" s="1"/>
  <c r="BL14" i="1" s="1"/>
  <c r="D15" i="3" s="1"/>
  <c r="EA28" i="1"/>
  <c r="EE28" i="1" s="1"/>
  <c r="BL28" i="1" s="1"/>
  <c r="D29" i="3" s="1"/>
  <c r="EA11" i="1"/>
  <c r="EE11" i="1" s="1"/>
  <c r="BL11" i="1" s="1"/>
  <c r="D12" i="3" s="1"/>
  <c r="EA39" i="1"/>
  <c r="EE39" i="1" s="1"/>
  <c r="BL39" i="1" s="1"/>
  <c r="D40" i="3" s="1"/>
  <c r="EA22" i="1"/>
  <c r="EE22" i="1" s="1"/>
  <c r="BL22" i="1" s="1"/>
  <c r="D23" i="3" s="1"/>
  <c r="EA20" i="1"/>
  <c r="EE20" i="1" s="1"/>
  <c r="BL20" i="1" s="1"/>
  <c r="D21" i="3" s="1"/>
  <c r="EA25" i="1"/>
  <c r="EE25" i="1" s="1"/>
  <c r="BL25" i="1" s="1"/>
  <c r="D26" i="3" s="1"/>
  <c r="EA32" i="1"/>
  <c r="EE32" i="1" s="1"/>
  <c r="BL32" i="1" s="1"/>
  <c r="D33" i="3" s="1"/>
  <c r="EA15" i="1"/>
  <c r="EE15" i="1" s="1"/>
  <c r="BL15" i="1" s="1"/>
  <c r="D16" i="3" s="1"/>
  <c r="EA12" i="1"/>
  <c r="EE12" i="1" s="1"/>
  <c r="BL12" i="1" s="1"/>
  <c r="D13" i="3" s="1"/>
  <c r="EA40" i="1"/>
  <c r="EE40" i="1" s="1"/>
  <c r="BL40" i="1" s="1"/>
  <c r="D41" i="3" s="1"/>
  <c r="EA23" i="1"/>
  <c r="EE23" i="1" s="1"/>
  <c r="BL23" i="1" s="1"/>
  <c r="D24" i="3" s="1"/>
  <c r="EA44" i="1"/>
  <c r="EE44" i="1" s="1"/>
  <c r="BL44" i="1" s="1"/>
  <c r="D45" i="3" s="1"/>
  <c r="EA33" i="1"/>
  <c r="EE33" i="1" s="1"/>
  <c r="BL33" i="1" s="1"/>
  <c r="D34" i="3" s="1"/>
  <c r="EA34" i="1"/>
  <c r="EE34" i="1" s="1"/>
  <c r="BL34" i="1" s="1"/>
  <c r="D35" i="3" s="1"/>
  <c r="EA16" i="1"/>
  <c r="EE16" i="1" s="1"/>
  <c r="BL16" i="1" s="1"/>
  <c r="D17" i="3" s="1"/>
  <c r="EE46" i="1"/>
  <c r="BL46" i="1" s="1"/>
  <c r="D47" i="3" s="1"/>
  <c r="EA26" i="1"/>
  <c r="EE26" i="1" s="1"/>
  <c r="BL26" i="1" s="1"/>
  <c r="D27" i="3" s="1"/>
  <c r="EA24" i="1"/>
  <c r="EE24" i="1" s="1"/>
  <c r="BL24" i="1" s="1"/>
  <c r="D25" i="3" s="1"/>
  <c r="EA29" i="1"/>
  <c r="EE29" i="1" s="1"/>
  <c r="BL29" i="1" s="1"/>
  <c r="D30" i="3" s="1"/>
  <c r="EA37" i="1"/>
  <c r="EE37" i="1" s="1"/>
  <c r="BL37" i="1" s="1"/>
  <c r="D38" i="3" s="1"/>
  <c r="EA35" i="1"/>
  <c r="EE35" i="1" s="1"/>
  <c r="BL35" i="1" s="1"/>
  <c r="D36" i="3" s="1"/>
  <c r="EA18" i="1"/>
  <c r="EE18" i="1" s="1"/>
  <c r="BL18" i="1" s="1"/>
  <c r="D19" i="3" s="1"/>
  <c r="EA21" i="1"/>
  <c r="EE21" i="1" s="1"/>
  <c r="BL21" i="1" s="1"/>
  <c r="D22" i="3" s="1"/>
  <c r="EA30" i="1"/>
  <c r="EE30" i="1" s="1"/>
  <c r="BL30" i="1" s="1"/>
  <c r="D31" i="3" s="1"/>
  <c r="FL41" i="1"/>
  <c r="BQ41" i="1" s="1"/>
  <c r="I42" i="3" s="1"/>
  <c r="FL15" i="1"/>
  <c r="BQ15" i="1" s="1"/>
  <c r="I16" i="3" s="1"/>
  <c r="FL21" i="1"/>
  <c r="BQ21" i="1" s="1"/>
  <c r="I22" i="3" s="1"/>
  <c r="FL13" i="1"/>
  <c r="BQ13" i="1" s="1"/>
  <c r="I14" i="3" s="1"/>
  <c r="FL48" i="1"/>
  <c r="FL19" i="1"/>
  <c r="BQ19" i="1" s="1"/>
  <c r="I20" i="3" s="1"/>
  <c r="FL49" i="1"/>
  <c r="FL47" i="1"/>
  <c r="BQ47" i="1" s="1"/>
  <c r="I48" i="3" s="1"/>
  <c r="FL17" i="1"/>
  <c r="BQ17" i="1" s="1"/>
  <c r="I18" i="3" s="1"/>
  <c r="FL37" i="1"/>
  <c r="BQ37" i="1" s="1"/>
  <c r="I38" i="3" s="1"/>
  <c r="FL43" i="1"/>
  <c r="BQ43" i="1" s="1"/>
  <c r="I44" i="3" s="1"/>
  <c r="FL35" i="1"/>
  <c r="BQ35" i="1" s="1"/>
  <c r="I36" i="3" s="1"/>
  <c r="FL44" i="1"/>
  <c r="BQ44" i="1" s="1"/>
  <c r="I45" i="3" s="1"/>
  <c r="FL40" i="1"/>
  <c r="BQ40" i="1" s="1"/>
  <c r="I41" i="3" s="1"/>
  <c r="FL36" i="1"/>
  <c r="BQ36" i="1" s="1"/>
  <c r="I37" i="3" s="1"/>
  <c r="FL28" i="1"/>
  <c r="BQ28" i="1" s="1"/>
  <c r="I29" i="3" s="1"/>
  <c r="FL24" i="1"/>
  <c r="BQ24" i="1" s="1"/>
  <c r="I25" i="3" s="1"/>
  <c r="FL20" i="1"/>
  <c r="BQ20" i="1" s="1"/>
  <c r="I21" i="3" s="1"/>
  <c r="FL12" i="1"/>
  <c r="BQ12" i="1" s="1"/>
  <c r="I13" i="3" s="1"/>
  <c r="FL25" i="1"/>
  <c r="BQ25" i="1" s="1"/>
  <c r="I26" i="3" s="1"/>
  <c r="FL45" i="1"/>
  <c r="BQ45" i="1" s="1"/>
  <c r="I46" i="3" s="1"/>
  <c r="FL29" i="1"/>
  <c r="BQ29" i="1" s="1"/>
  <c r="I30" i="3" s="1"/>
  <c r="FL33" i="1"/>
  <c r="BQ33" i="1" s="1"/>
  <c r="I34" i="3" s="1"/>
  <c r="FL39" i="1"/>
  <c r="BQ39" i="1" s="1"/>
  <c r="I40" i="3" s="1"/>
  <c r="FL32" i="1"/>
  <c r="BQ32" i="1" s="1"/>
  <c r="I33" i="3" s="1"/>
  <c r="FL16" i="1"/>
  <c r="BQ16" i="1" s="1"/>
  <c r="I17" i="3" s="1"/>
  <c r="FL11" i="1"/>
  <c r="BQ11" i="1" s="1"/>
  <c r="I12" i="3" s="1"/>
  <c r="FL42" i="1"/>
  <c r="BQ42" i="1" s="1"/>
  <c r="I43" i="3" s="1"/>
  <c r="FL34" i="1"/>
  <c r="BQ34" i="1" s="1"/>
  <c r="I35" i="3" s="1"/>
  <c r="FL26" i="1"/>
  <c r="BQ26" i="1" s="1"/>
  <c r="I27" i="3" s="1"/>
  <c r="FL18" i="1"/>
  <c r="BQ18" i="1" s="1"/>
  <c r="I19" i="3" s="1"/>
  <c r="FL46" i="1"/>
  <c r="BQ46" i="1" s="1"/>
  <c r="I47" i="3" s="1"/>
  <c r="FL38" i="1"/>
  <c r="BQ38" i="1" s="1"/>
  <c r="I39" i="3" s="1"/>
  <c r="FL30" i="1"/>
  <c r="BQ30" i="1" s="1"/>
  <c r="I31" i="3" s="1"/>
  <c r="FL22" i="1"/>
  <c r="BQ22" i="1" s="1"/>
  <c r="I23" i="3" s="1"/>
  <c r="FL14" i="1"/>
  <c r="BQ14" i="1" s="1"/>
  <c r="I15" i="3" s="1"/>
  <c r="FL31" i="1"/>
  <c r="BQ31" i="1" s="1"/>
  <c r="I32" i="3" s="1"/>
  <c r="FL23" i="1"/>
  <c r="BQ23" i="1" s="1"/>
  <c r="I24" i="3" s="1"/>
  <c r="FL27" i="1"/>
  <c r="BQ27" i="1" s="1"/>
  <c r="I28" i="3" s="1"/>
</calcChain>
</file>

<file path=xl/sharedStrings.xml><?xml version="1.0" encoding="utf-8"?>
<sst xmlns="http://schemas.openxmlformats.org/spreadsheetml/2006/main" count="434" uniqueCount="166">
  <si>
    <t xml:space="preserve">REKAPITULASI NILAI </t>
  </si>
  <si>
    <t>NAMA SEKOLAH</t>
  </si>
  <si>
    <t>MATA PELAJARAN</t>
  </si>
  <si>
    <t>KELAS/SEMESTER</t>
  </si>
  <si>
    <t>C+</t>
  </si>
  <si>
    <t>C</t>
  </si>
  <si>
    <t>C-</t>
  </si>
  <si>
    <t>D+</t>
  </si>
  <si>
    <t>D</t>
  </si>
  <si>
    <t>NO</t>
  </si>
  <si>
    <t>NAMA SISWA</t>
  </si>
  <si>
    <t>NILAI SIKAP</t>
  </si>
  <si>
    <t>PENGETAHUAN</t>
  </si>
  <si>
    <t>PREDIKAT</t>
  </si>
  <si>
    <t>KETERAMPILAN</t>
  </si>
  <si>
    <t>NILAI RAPORT</t>
  </si>
  <si>
    <t>KETEAMPILAN</t>
  </si>
  <si>
    <t>NILAI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</si>
  <si>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</si>
  <si>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</si>
  <si>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</si>
  <si>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</si>
  <si>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</si>
  <si>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</si>
  <si>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</si>
  <si>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</si>
  <si>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</si>
  <si>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</si>
  <si>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</si>
  <si>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</si>
  <si>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</si>
  <si>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</si>
  <si>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</si>
  <si>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</si>
  <si>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</si>
  <si>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</si>
  <si>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</si>
  <si>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</si>
  <si>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</si>
  <si>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</si>
  <si>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</si>
  <si>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</si>
  <si>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</si>
  <si>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</si>
  <si>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</si>
  <si>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</si>
  <si>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</si>
  <si>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</si>
  <si>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</si>
  <si>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</si>
  <si>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</si>
  <si>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</si>
  <si>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</si>
  <si>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</si>
  <si>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</si>
  <si>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</si>
  <si>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</si>
  <si>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</si>
  <si>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Mengetahui,</t>
  </si>
  <si>
    <t>Kepala Sekolah</t>
  </si>
  <si>
    <t>2.1</t>
  </si>
  <si>
    <t>2.2</t>
  </si>
  <si>
    <t>2.4</t>
  </si>
  <si>
    <t>1.1</t>
  </si>
  <si>
    <t>1.3</t>
  </si>
  <si>
    <t>3.3</t>
  </si>
  <si>
    <t>3.4</t>
  </si>
  <si>
    <t>3.6</t>
  </si>
  <si>
    <t>4.4</t>
  </si>
  <si>
    <t>1.2</t>
  </si>
  <si>
    <t>2.3</t>
  </si>
  <si>
    <t>2.5</t>
  </si>
  <si>
    <t>2.6</t>
  </si>
  <si>
    <t>Deskripsi</t>
  </si>
  <si>
    <t>SIKAP SPIRITUAL</t>
  </si>
  <si>
    <t>SIKAP SOSIAL</t>
  </si>
  <si>
    <t>2.7</t>
  </si>
  <si>
    <t>DESKRIPSI</t>
  </si>
  <si>
    <t>Max</t>
  </si>
  <si>
    <t>Kompetensi Max</t>
  </si>
  <si>
    <t>Min</t>
  </si>
  <si>
    <t>Kompetensi Minimal</t>
  </si>
  <si>
    <t>UH</t>
  </si>
  <si>
    <t>US</t>
  </si>
  <si>
    <t>NR</t>
  </si>
  <si>
    <t>KOMPETENSI DASAR/MATERI POKOK</t>
  </si>
  <si>
    <t>ASPEK</t>
  </si>
  <si>
    <t>3.1</t>
  </si>
  <si>
    <t>3.2</t>
  </si>
  <si>
    <t>3.5</t>
  </si>
  <si>
    <t>Keterampilan</t>
  </si>
  <si>
    <t>4.1</t>
  </si>
  <si>
    <t>4.2</t>
  </si>
  <si>
    <t>4.3</t>
  </si>
  <si>
    <t>4.5</t>
  </si>
  <si>
    <t>4.6</t>
  </si>
  <si>
    <t>4.7</t>
  </si>
  <si>
    <t>KODE</t>
  </si>
  <si>
    <t>KD/MATERI POKOK</t>
  </si>
  <si>
    <t>Nama Sekolah</t>
  </si>
  <si>
    <t>Mata Pelajaran</t>
  </si>
  <si>
    <t>Kelas</t>
  </si>
  <si>
    <t>LAPORAN DAFTAR NILAI RAPORT</t>
  </si>
  <si>
    <t>:</t>
  </si>
  <si>
    <t>Nama Guru</t>
  </si>
  <si>
    <t>NAMA KEPALA SEKOLAH</t>
  </si>
  <si>
    <t>NIP KEPALA SEKOLAH</t>
  </si>
  <si>
    <t>NAMA GURU MAPEL</t>
  </si>
  <si>
    <t>NIP GURU MAPEL</t>
  </si>
  <si>
    <t>TAHUN PELAJARAN</t>
  </si>
  <si>
    <t>SEMESTER</t>
  </si>
  <si>
    <t>KELAS/PROGRAM</t>
  </si>
  <si>
    <t>GANJIL</t>
  </si>
  <si>
    <t>TITI MANGSA</t>
  </si>
  <si>
    <t>Guru Mata Pelajaran</t>
  </si>
  <si>
    <t>PAI DAN BP</t>
  </si>
  <si>
    <t>KKM</t>
  </si>
  <si>
    <t>BAWAH</t>
  </si>
  <si>
    <t>ATAS</t>
  </si>
  <si>
    <t>RENTANG PREDIKAT KKM</t>
  </si>
  <si>
    <t>Kurang</t>
  </si>
  <si>
    <t>Cukup</t>
  </si>
  <si>
    <t>B</t>
  </si>
  <si>
    <t>Baik</t>
  </si>
  <si>
    <t>A</t>
  </si>
  <si>
    <t>Sangat Baik</t>
  </si>
  <si>
    <t xml:space="preserve"> </t>
  </si>
  <si>
    <t>1.4</t>
  </si>
  <si>
    <t>1.5</t>
  </si>
  <si>
    <t>1.6</t>
  </si>
  <si>
    <t>1.7</t>
  </si>
  <si>
    <t>1.8</t>
  </si>
  <si>
    <t>1.9</t>
  </si>
  <si>
    <t>2.8</t>
  </si>
  <si>
    <t>2.9</t>
  </si>
  <si>
    <t>3.7</t>
  </si>
  <si>
    <t>3.8</t>
  </si>
  <si>
    <t>3.9</t>
  </si>
  <si>
    <t>4.8</t>
  </si>
  <si>
    <t>4.9</t>
  </si>
  <si>
    <t>a</t>
  </si>
  <si>
    <t>b</t>
  </si>
  <si>
    <t>c</t>
  </si>
  <si>
    <t xml:space="preserve">d </t>
  </si>
  <si>
    <t xml:space="preserve">e </t>
  </si>
  <si>
    <t>f</t>
  </si>
  <si>
    <t>g</t>
  </si>
  <si>
    <t>i</t>
  </si>
  <si>
    <t xml:space="preserve">h </t>
  </si>
  <si>
    <t>j</t>
  </si>
  <si>
    <t>k</t>
  </si>
  <si>
    <t>l</t>
  </si>
  <si>
    <t>m</t>
  </si>
  <si>
    <t>n</t>
  </si>
  <si>
    <t>o</t>
  </si>
  <si>
    <t>p</t>
  </si>
  <si>
    <t>q</t>
  </si>
  <si>
    <t>r</t>
  </si>
  <si>
    <t>PTS</t>
  </si>
  <si>
    <t>Perlu Bimbingan</t>
  </si>
  <si>
    <t>I</t>
  </si>
  <si>
    <t>SMA PASUNDAN BANJARAN</t>
  </si>
  <si>
    <t>Dra.Hj. HAPPY MARIANA. M.SI.</t>
  </si>
  <si>
    <t>HARUN ARROSYID, S.PD.I</t>
  </si>
  <si>
    <t>2018-2019</t>
  </si>
  <si>
    <t>BANDUNG , 8 JULI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</si>
</sst>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9"/>
      <color theme="1"/>
      <name val="Tahoma"/>
      <family val="2"/>
    </font>
    <font>
      <sz val="11"/>
      <color indexed="8"/>
      <name val="Calibri"/>
      <family val="2"/>
      <charset val="1"/>
    </font>
    <font>
      <sz val="10"/>
      <color theme="1"/>
      <name val="Arial Narrow"/>
      <family val="2"/>
    </font>
    <font>
      <sz val="10"/>
      <name val="Tahoma"/>
      <family val="2"/>
    </font>
    <font>
      <sz val="9"/>
      <name val="Tahoma"/>
      <family val="2"/>
    </font>
    <font>
      <sz val="10"/>
      <name val="Arial Narrow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"/>
      <color rgb="FFFF0000"/>
      <name val="Tahoma"/>
      <family val="2"/>
    </font>
    <font>
      <sz val="11"/>
      <color rgb="FFFF0000"/>
      <name val="Tahoma"/>
      <family val="2"/>
    </font>
    <font>
      <b/>
      <sz val="11"/>
      <color rgb="FFFF0000"/>
      <name val="Tahoma"/>
      <family val="2"/>
    </font>
    <font>
      <b/>
      <sz val="10"/>
      <name val="Tahoma"/>
      <family val="2"/>
    </font>
    <font>
      <sz val="10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1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1" fontId="3" fillId="2" borderId="1" xfId="0" applyNumberFormat="1" applyFont="1" applyFill="1" applyBorder="1" applyAlignment="1" applyProtection="1">
      <alignment horizontal="center" vertical="center"/>
    </xf>
    <xf numFmtId="2" fontId="3" fillId="2" borderId="1" xfId="0" applyNumberFormat="1" applyFont="1" applyFill="1" applyBorder="1" applyAlignment="1" applyProtection="1">
      <alignment horizontal="center" vertical="center"/>
    </xf>
    <xf numFmtId="2" fontId="3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1" fontId="3" fillId="2" borderId="1" xfId="0" applyNumberFormat="1" applyFont="1" applyFill="1" applyBorder="1" applyAlignment="1" applyProtection="1">
      <alignment horizontal="left" vertical="center" wrapText="1"/>
    </xf>
    <xf numFmtId="1" fontId="3" fillId="0" borderId="0" xfId="0" applyNumberFormat="1" applyFont="1" applyFill="1" applyAlignment="1" applyProtection="1"/>
    <xf numFmtId="0" fontId="3" fillId="0" borderId="0" xfId="0" applyFont="1" applyFill="1" applyProtection="1"/>
    <xf numFmtId="2" fontId="10" fillId="2" borderId="1" xfId="0" applyNumberFormat="1" applyFont="1" applyFill="1" applyBorder="1" applyAlignment="1" applyProtection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vertical="center"/>
    </xf>
    <xf numFmtId="2" fontId="7" fillId="2" borderId="1" xfId="0" applyNumberFormat="1" applyFont="1" applyFill="1" applyBorder="1" applyAlignment="1" applyProtection="1">
      <alignment horizontal="center" vertical="center" wrapText="1"/>
    </xf>
    <xf numFmtId="1" fontId="3" fillId="2" borderId="1" xfId="0" applyNumberFormat="1" applyFont="1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vertical="center" wrapText="1"/>
    </xf>
    <xf numFmtId="0" fontId="3" fillId="2" borderId="1" xfId="0" applyFont="1" applyFill="1" applyBorder="1" applyProtection="1"/>
    <xf numFmtId="0" fontId="3" fillId="2" borderId="1" xfId="0" applyFont="1" applyFill="1" applyBorder="1" applyAlignment="1" applyProtection="1">
      <alignment vertical="center" wrapText="1"/>
    </xf>
    <xf numFmtId="0" fontId="3" fillId="2" borderId="0" xfId="0" applyFont="1" applyFill="1" applyProtection="1"/>
    <xf numFmtId="0" fontId="12" fillId="0" borderId="1" xfId="0" applyFont="1" applyBorder="1" applyAlignment="1" applyProtection="1">
      <alignment horizontal="center" vertical="center"/>
      <protection locked="0"/>
    </xf>
    <xf numFmtId="0" fontId="11" fillId="0" borderId="0" xfId="0" applyFont="1" applyProtection="1"/>
    <xf numFmtId="0" fontId="12" fillId="0" borderId="1" xfId="0" applyFont="1" applyBorder="1" applyAlignment="1" applyProtection="1">
      <alignment horizontal="center" vertical="center"/>
    </xf>
    <xf numFmtId="0" fontId="11" fillId="0" borderId="0" xfId="0" applyFont="1" applyAlignment="1" applyProtection="1"/>
    <xf numFmtId="0" fontId="11" fillId="0" borderId="0" xfId="0" applyFont="1" applyAlignment="1" applyProtection="1">
      <alignment vertical="center"/>
    </xf>
    <xf numFmtId="0" fontId="11" fillId="0" borderId="1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right" vertical="center"/>
    </xf>
    <xf numFmtId="0" fontId="11" fillId="0" borderId="8" xfId="0" applyFont="1" applyBorder="1" applyAlignment="1" applyProtection="1">
      <alignment horizontal="left" vertical="center"/>
    </xf>
    <xf numFmtId="0" fontId="11" fillId="3" borderId="1" xfId="0" applyFont="1" applyFill="1" applyBorder="1" applyAlignment="1" applyProtection="1">
      <alignment horizontal="left" wrapText="1"/>
      <protection locked="0"/>
    </xf>
    <xf numFmtId="0" fontId="11" fillId="0" borderId="4" xfId="0" applyFont="1" applyBorder="1" applyProtection="1"/>
    <xf numFmtId="0" fontId="11" fillId="0" borderId="6" xfId="0" applyFont="1" applyBorder="1" applyProtection="1"/>
    <xf numFmtId="0" fontId="11" fillId="0" borderId="7" xfId="0" applyFont="1" applyBorder="1" applyProtection="1"/>
    <xf numFmtId="0" fontId="11" fillId="2" borderId="0" xfId="0" applyFont="1" applyFill="1" applyAlignment="1" applyProtection="1">
      <alignment vertical="center"/>
      <protection locked="0"/>
    </xf>
    <xf numFmtId="0" fontId="11" fillId="2" borderId="0" xfId="0" quotePrefix="1" applyFont="1" applyFill="1" applyAlignment="1" applyProtection="1">
      <alignment vertical="center"/>
      <protection locked="0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vertical="center"/>
    </xf>
    <xf numFmtId="0" fontId="14" fillId="0" borderId="2" xfId="0" applyFont="1" applyBorder="1" applyAlignment="1" applyProtection="1">
      <alignment horizontal="right" vertical="center"/>
    </xf>
    <xf numFmtId="0" fontId="14" fillId="0" borderId="8" xfId="0" applyFont="1" applyBorder="1" applyAlignment="1" applyProtection="1">
      <alignment horizontal="left" vertical="center"/>
    </xf>
    <xf numFmtId="1" fontId="9" fillId="2" borderId="1" xfId="0" applyNumberFormat="1" applyFont="1" applyFill="1" applyBorder="1" applyAlignment="1" applyProtection="1">
      <alignment vertical="center"/>
    </xf>
    <xf numFmtId="0" fontId="14" fillId="0" borderId="1" xfId="0" applyFont="1" applyBorder="1" applyAlignment="1" applyProtection="1">
      <alignment horizontal="center" vertical="center"/>
    </xf>
    <xf numFmtId="0" fontId="16" fillId="0" borderId="0" xfId="0" applyFont="1" applyFill="1" applyProtection="1"/>
    <xf numFmtId="0" fontId="8" fillId="0" borderId="0" xfId="0" applyFont="1" applyFill="1" applyProtection="1"/>
    <xf numFmtId="0" fontId="13" fillId="0" borderId="0" xfId="0" applyFont="1" applyFill="1" applyProtection="1"/>
    <xf numFmtId="0" fontId="13" fillId="2" borderId="0" xfId="0" applyFont="1" applyFill="1" applyProtection="1"/>
    <xf numFmtId="0" fontId="8" fillId="0" borderId="0" xfId="0" applyNumberFormat="1" applyFont="1" applyFill="1" applyProtection="1"/>
    <xf numFmtId="0" fontId="15" fillId="0" borderId="1" xfId="0" applyFont="1" applyBorder="1" applyAlignment="1" applyProtection="1">
      <alignment horizontal="center" vertical="center"/>
    </xf>
    <xf numFmtId="0" fontId="13" fillId="0" borderId="0" xfId="0" applyNumberFormat="1" applyFont="1" applyFill="1" applyProtection="1"/>
    <xf numFmtId="0" fontId="3" fillId="0" borderId="0" xfId="0" applyFont="1" applyFill="1" applyBorder="1" applyAlignment="1" applyProtection="1">
      <alignment horizontal="center" vertical="center"/>
    </xf>
    <xf numFmtId="0" fontId="3" fillId="0" borderId="3" xfId="0" applyFont="1" applyFill="1" applyBorder="1" applyAlignment="1" applyProtection="1"/>
    <xf numFmtId="0" fontId="2" fillId="0" borderId="4" xfId="0" applyFont="1" applyFill="1" applyBorder="1" applyAlignment="1" applyProtection="1">
      <alignment horizontal="center" textRotation="90" wrapText="1"/>
    </xf>
    <xf numFmtId="0" fontId="3" fillId="0" borderId="4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textRotation="90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/>
    </xf>
    <xf numFmtId="0" fontId="3" fillId="0" borderId="5" xfId="0" applyFont="1" applyFill="1" applyBorder="1" applyAlignment="1" applyProtection="1"/>
    <xf numFmtId="0" fontId="2" fillId="0" borderId="6" xfId="0" applyFont="1" applyFill="1" applyBorder="1" applyAlignment="1" applyProtection="1">
      <alignment horizontal="center" textRotation="90" wrapText="1"/>
    </xf>
    <xf numFmtId="0" fontId="3" fillId="0" borderId="6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 textRotation="90" wrapText="1"/>
    </xf>
    <xf numFmtId="0" fontId="2" fillId="0" borderId="0" xfId="0" applyFont="1" applyFill="1" applyBorder="1" applyAlignment="1" applyProtection="1">
      <alignment horizontal="center" vertical="center" wrapText="1"/>
    </xf>
    <xf numFmtId="20" fontId="2" fillId="0" borderId="0" xfId="0" quotePrefix="1" applyNumberFormat="1" applyFont="1" applyFill="1" applyBorder="1" applyAlignment="1" applyProtection="1">
      <alignment horizontal="center" vertical="center" wrapText="1"/>
    </xf>
    <xf numFmtId="0" fontId="2" fillId="0" borderId="0" xfId="0" quotePrefix="1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2" xfId="0" applyFont="1" applyFill="1" applyBorder="1" applyAlignment="1" applyProtection="1"/>
    <xf numFmtId="20" fontId="3" fillId="0" borderId="0" xfId="0" quotePrefix="1" applyNumberFormat="1" applyFont="1" applyFill="1" applyAlignment="1" applyProtection="1">
      <alignment horizontal="center" vertical="center" wrapText="1"/>
    </xf>
    <xf numFmtId="0" fontId="3" fillId="0" borderId="0" xfId="0" applyFont="1" applyFill="1" applyAlignment="1" applyProtection="1">
      <alignment textRotation="90"/>
    </xf>
    <xf numFmtId="0" fontId="2" fillId="0" borderId="7" xfId="0" applyFont="1" applyFill="1" applyBorder="1" applyAlignment="1" applyProtection="1">
      <alignment horizontal="center" wrapText="1"/>
    </xf>
    <xf numFmtId="0" fontId="3" fillId="2" borderId="7" xfId="0" applyFont="1" applyFill="1" applyBorder="1" applyAlignment="1" applyProtection="1">
      <alignment horizontal="center" textRotation="90" wrapText="1"/>
    </xf>
    <xf numFmtId="0" fontId="2" fillId="0" borderId="0" xfId="0" applyFont="1" applyFill="1" applyBorder="1" applyAlignment="1" applyProtection="1">
      <alignment horizontal="center" vertical="center" textRotation="90" wrapText="1"/>
    </xf>
    <xf numFmtId="0" fontId="2" fillId="2" borderId="7" xfId="0" applyFont="1" applyFill="1" applyBorder="1" applyAlignment="1" applyProtection="1">
      <alignment horizontal="center" textRotation="90" wrapText="1"/>
    </xf>
    <xf numFmtId="0" fontId="2" fillId="0" borderId="7" xfId="0" applyFont="1" applyFill="1" applyBorder="1" applyAlignment="1" applyProtection="1">
      <alignment horizontal="center" textRotation="90" wrapText="1"/>
    </xf>
    <xf numFmtId="0" fontId="2" fillId="2" borderId="4" xfId="0" applyFont="1" applyFill="1" applyBorder="1" applyAlignment="1" applyProtection="1">
      <alignment textRotation="90" wrapText="1"/>
    </xf>
    <xf numFmtId="0" fontId="2" fillId="2" borderId="6" xfId="0" applyFont="1" applyFill="1" applyBorder="1" applyAlignment="1" applyProtection="1">
      <alignment textRotation="90" wrapText="1"/>
    </xf>
    <xf numFmtId="0" fontId="3" fillId="0" borderId="1" xfId="0" quotePrefix="1" applyFont="1" applyFill="1" applyBorder="1" applyAlignment="1" applyProtection="1">
      <alignment vertical="center"/>
    </xf>
    <xf numFmtId="1" fontId="3" fillId="0" borderId="0" xfId="0" applyNumberFormat="1" applyFont="1" applyFill="1" applyBorder="1" applyProtection="1"/>
    <xf numFmtId="0" fontId="3" fillId="0" borderId="0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/>
    </xf>
    <xf numFmtId="0" fontId="3" fillId="0" borderId="0" xfId="0" applyNumberFormat="1" applyFont="1" applyFill="1" applyProtection="1"/>
    <xf numFmtId="0" fontId="3" fillId="0" borderId="0" xfId="0" applyNumberFormat="1" applyFont="1" applyFill="1" applyAlignment="1" applyProtection="1">
      <alignment vertical="center"/>
    </xf>
    <xf numFmtId="0" fontId="3" fillId="2" borderId="0" xfId="0" applyNumberFormat="1" applyFont="1" applyFill="1" applyProtection="1"/>
    <xf numFmtId="0" fontId="17" fillId="0" borderId="0" xfId="0" applyFont="1" applyFill="1" applyBorder="1" applyProtection="1"/>
    <xf numFmtId="0" fontId="17" fillId="0" borderId="0" xfId="0" applyFont="1" applyFill="1" applyBorder="1" applyAlignment="1" applyProtection="1">
      <alignment horizontal="center"/>
    </xf>
    <xf numFmtId="0" fontId="17" fillId="2" borderId="0" xfId="0" applyFont="1" applyFill="1" applyBorder="1" applyAlignment="1" applyProtection="1">
      <alignment horizontal="center"/>
    </xf>
    <xf numFmtId="0" fontId="17" fillId="2" borderId="0" xfId="0" applyFont="1" applyFill="1" applyBorder="1" applyProtection="1"/>
    <xf numFmtId="0" fontId="11" fillId="3" borderId="1" xfId="0" applyFont="1" applyFill="1" applyBorder="1" applyProtection="1"/>
    <xf numFmtId="0" fontId="11" fillId="0" borderId="1" xfId="0" applyFont="1" applyBorder="1" applyProtection="1"/>
    <xf numFmtId="0" fontId="12" fillId="0" borderId="0" xfId="0" applyFont="1" applyAlignment="1" applyProtection="1">
      <alignment horizontal="center"/>
    </xf>
    <xf numFmtId="0" fontId="11" fillId="0" borderId="1" xfId="0" applyFont="1" applyBorder="1" applyAlignment="1" applyProtection="1">
      <alignment horizontal="center" vertical="center"/>
    </xf>
    <xf numFmtId="0" fontId="3" fillId="3" borderId="4" xfId="0" applyFont="1" applyFill="1" applyBorder="1" applyAlignment="1" applyProtection="1">
      <alignment horizontal="center" textRotation="90" wrapText="1"/>
    </xf>
    <xf numFmtId="0" fontId="3" fillId="3" borderId="7" xfId="0" applyFont="1" applyFill="1" applyBorder="1" applyAlignment="1" applyProtection="1">
      <alignment horizontal="center" textRotation="90" wrapText="1"/>
    </xf>
    <xf numFmtId="0" fontId="2" fillId="0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center" vertical="center" wrapText="1"/>
    </xf>
    <xf numFmtId="0" fontId="14" fillId="0" borderId="1" xfId="0" applyFont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textRotation="90" wrapText="1"/>
    </xf>
    <xf numFmtId="0" fontId="2" fillId="2" borderId="4" xfId="0" applyFont="1" applyFill="1" applyBorder="1" applyAlignment="1" applyProtection="1">
      <alignment horizontal="center" textRotation="90" wrapText="1"/>
    </xf>
    <xf numFmtId="0" fontId="2" fillId="2" borderId="7" xfId="0" applyFont="1" applyFill="1" applyBorder="1" applyAlignment="1" applyProtection="1">
      <alignment horizontal="center" textRotation="90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textRotation="90" wrapText="1"/>
    </xf>
    <xf numFmtId="0" fontId="2" fillId="3" borderId="1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8" fillId="2" borderId="4" xfId="0" applyFont="1" applyFill="1" applyBorder="1" applyAlignment="1" applyProtection="1">
      <alignment horizontal="center" textRotation="90" wrapText="1"/>
    </xf>
    <xf numFmtId="0" fontId="8" fillId="2" borderId="7" xfId="0" applyFont="1" applyFill="1" applyBorder="1" applyAlignment="1" applyProtection="1">
      <alignment horizontal="center" textRotation="90" wrapText="1"/>
    </xf>
    <xf numFmtId="0" fontId="2" fillId="0" borderId="4" xfId="0" applyFont="1" applyFill="1" applyBorder="1" applyAlignment="1" applyProtection="1">
      <alignment horizontal="center" textRotation="90" wrapText="1"/>
    </xf>
    <xf numFmtId="0" fontId="2" fillId="0" borderId="6" xfId="0" applyFont="1" applyFill="1" applyBorder="1" applyAlignment="1" applyProtection="1">
      <alignment horizontal="center" textRotation="90" wrapText="1"/>
    </xf>
    <xf numFmtId="0" fontId="2" fillId="0" borderId="7" xfId="0" applyFont="1" applyFill="1" applyBorder="1" applyAlignment="1" applyProtection="1">
      <alignment horizontal="center" textRotation="90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textRotation="90"/>
    </xf>
    <xf numFmtId="0" fontId="2" fillId="0" borderId="7" xfId="0" applyFont="1" applyFill="1" applyBorder="1" applyAlignment="1" applyProtection="1">
      <alignment horizontal="center" textRotation="9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/>
    </xf>
    <xf numFmtId="0" fontId="2" fillId="3" borderId="8" xfId="0" applyFont="1" applyFill="1" applyBorder="1" applyAlignment="1" applyProtection="1">
      <alignment horizontal="center"/>
    </xf>
    <xf numFmtId="0" fontId="3" fillId="0" borderId="4" xfId="0" applyFont="1" applyFill="1" applyBorder="1" applyAlignment="1" applyProtection="1">
      <alignment horizontal="center" textRotation="90" wrapText="1"/>
    </xf>
    <xf numFmtId="0" fontId="3" fillId="0" borderId="7" xfId="0" applyFont="1" applyFill="1" applyBorder="1" applyAlignment="1" applyProtection="1">
      <alignment horizontal="center" textRotation="90" wrapText="1"/>
    </xf>
    <xf numFmtId="0" fontId="2" fillId="2" borderId="1" xfId="0" applyFont="1" applyFill="1" applyBorder="1" applyAlignment="1">
      <alignment horizontal="center" textRotation="90" wrapText="1"/>
    </xf>
    <xf numFmtId="0" fontId="1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4">
    <cellStyle name="Comma [0] 2" xfId="1"/>
    <cellStyle name="Comma [0] 3" xfId="2"/>
    <cellStyle name="Normal" xfId="0" builtinId="0"/>
    <cellStyle name="Normal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Print Laporan'!A1"/><Relationship Id="rId2" Type="http://schemas.openxmlformats.org/officeDocument/2006/relationships/hyperlink" Target="#'Isi Nilai'!A1"/><Relationship Id="rId1" Type="http://schemas.openxmlformats.org/officeDocument/2006/relationships/hyperlink" Target="#'Isi KD'!A1"/><Relationship Id="rId4" Type="http://schemas.openxmlformats.org/officeDocument/2006/relationships/hyperlink" Target="#KKM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0</xdr:row>
      <xdr:rowOff>123825</xdr:rowOff>
    </xdr:from>
    <xdr:to>
      <xdr:col>4</xdr:col>
      <xdr:colOff>1065068</xdr:colOff>
      <xdr:row>3</xdr:row>
      <xdr:rowOff>19050</xdr:rowOff>
    </xdr:to>
    <xdr:sp macro="" textlink="">
      <xdr:nvSpPr>
        <xdr:cNvPr id="2" name="Rounded Rectangle 1"/>
        <xdr:cNvSpPr/>
      </xdr:nvSpPr>
      <xdr:spPr>
        <a:xfrm>
          <a:off x="356755" y="123825"/>
          <a:ext cx="5730586" cy="440748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400" b="1">
              <a:latin typeface="Aharoni" pitchFamily="2" charset="-79"/>
              <a:cs typeface="Aharoni" pitchFamily="2" charset="-79"/>
            </a:rPr>
            <a:t>FORM</a:t>
          </a:r>
          <a:r>
            <a:rPr lang="id-ID" sz="1400" b="1" baseline="0">
              <a:latin typeface="Aharoni" pitchFamily="2" charset="-79"/>
              <a:cs typeface="Aharoni" pitchFamily="2" charset="-79"/>
            </a:rPr>
            <a:t> LAPORAN DAFTAR NILAI SEMESTER</a:t>
          </a:r>
          <a:endParaRPr lang="id-ID" sz="1400" b="1">
            <a:latin typeface="Aharoni" pitchFamily="2" charset="-79"/>
            <a:cs typeface="Aharoni" pitchFamily="2" charset="-79"/>
          </a:endParaRPr>
        </a:p>
      </xdr:txBody>
    </xdr:sp>
    <xdr:clientData/>
  </xdr:twoCellAnchor>
  <xdr:twoCellAnchor>
    <xdr:from>
      <xdr:col>4</xdr:col>
      <xdr:colOff>138545</xdr:colOff>
      <xdr:row>3</xdr:row>
      <xdr:rowOff>164522</xdr:rowOff>
    </xdr:from>
    <xdr:to>
      <xdr:col>4</xdr:col>
      <xdr:colOff>1567294</xdr:colOff>
      <xdr:row>5</xdr:row>
      <xdr:rowOff>155862</xdr:rowOff>
    </xdr:to>
    <xdr:sp macro="" textlink="">
      <xdr:nvSpPr>
        <xdr:cNvPr id="3" name="Rounded Rectangle 2">
          <a:hlinkClick xmlns:r="http://schemas.openxmlformats.org/officeDocument/2006/relationships" r:id="rId1"/>
        </xdr:cNvPr>
        <xdr:cNvSpPr/>
      </xdr:nvSpPr>
      <xdr:spPr>
        <a:xfrm>
          <a:off x="4520045" y="710045"/>
          <a:ext cx="1428749" cy="4762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Aharoni" pitchFamily="2" charset="-79"/>
              <a:cs typeface="Aharoni" pitchFamily="2" charset="-79"/>
            </a:rPr>
            <a:t>ISI</a:t>
          </a:r>
          <a:r>
            <a:rPr lang="id-ID" sz="1100" baseline="0">
              <a:latin typeface="Aharoni" pitchFamily="2" charset="-79"/>
              <a:cs typeface="Aharoni" pitchFamily="2" charset="-79"/>
            </a:rPr>
            <a:t> KD/MATERI POKOK</a:t>
          </a:r>
          <a:endParaRPr lang="id-ID" sz="1100">
            <a:latin typeface="Aharoni" pitchFamily="2" charset="-79"/>
            <a:cs typeface="Aharoni" pitchFamily="2" charset="-79"/>
          </a:endParaRPr>
        </a:p>
      </xdr:txBody>
    </xdr:sp>
    <xdr:clientData/>
  </xdr:twoCellAnchor>
  <xdr:twoCellAnchor>
    <xdr:from>
      <xdr:col>4</xdr:col>
      <xdr:colOff>138545</xdr:colOff>
      <xdr:row>7</xdr:row>
      <xdr:rowOff>22509</xdr:rowOff>
    </xdr:from>
    <xdr:to>
      <xdr:col>4</xdr:col>
      <xdr:colOff>1575955</xdr:colOff>
      <xdr:row>8</xdr:row>
      <xdr:rowOff>43292</xdr:rowOff>
    </xdr:to>
    <xdr:sp macro="" textlink="">
      <xdr:nvSpPr>
        <xdr:cNvPr id="4" name="Rounded Rectangle 3">
          <a:hlinkClick xmlns:r="http://schemas.openxmlformats.org/officeDocument/2006/relationships" r:id="rId2"/>
        </xdr:cNvPr>
        <xdr:cNvSpPr/>
      </xdr:nvSpPr>
      <xdr:spPr>
        <a:xfrm>
          <a:off x="4520045" y="1659077"/>
          <a:ext cx="1437410" cy="32385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Aharoni" pitchFamily="2" charset="-79"/>
              <a:cs typeface="Aharoni" pitchFamily="2" charset="-79"/>
            </a:rPr>
            <a:t>ISI NILAI</a:t>
          </a:r>
        </a:p>
      </xdr:txBody>
    </xdr:sp>
    <xdr:clientData/>
  </xdr:twoCellAnchor>
  <xdr:twoCellAnchor>
    <xdr:from>
      <xdr:col>4</xdr:col>
      <xdr:colOff>147205</xdr:colOff>
      <xdr:row>8</xdr:row>
      <xdr:rowOff>166252</xdr:rowOff>
    </xdr:from>
    <xdr:to>
      <xdr:col>4</xdr:col>
      <xdr:colOff>1558636</xdr:colOff>
      <xdr:row>9</xdr:row>
      <xdr:rowOff>166251</xdr:rowOff>
    </xdr:to>
    <xdr:sp macro="" textlink="">
      <xdr:nvSpPr>
        <xdr:cNvPr id="5" name="Rounded Rectangle 4">
          <a:hlinkClick xmlns:r="http://schemas.openxmlformats.org/officeDocument/2006/relationships" r:id="rId3"/>
        </xdr:cNvPr>
        <xdr:cNvSpPr/>
      </xdr:nvSpPr>
      <xdr:spPr>
        <a:xfrm>
          <a:off x="4528705" y="2105888"/>
          <a:ext cx="1411431" cy="30306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Aharoni" pitchFamily="2" charset="-79"/>
              <a:cs typeface="Aharoni" pitchFamily="2" charset="-79"/>
            </a:rPr>
            <a:t>CETAK LAPORAN</a:t>
          </a:r>
        </a:p>
      </xdr:txBody>
    </xdr:sp>
    <xdr:clientData/>
  </xdr:twoCellAnchor>
  <xdr:twoCellAnchor>
    <xdr:from>
      <xdr:col>4</xdr:col>
      <xdr:colOff>126423</xdr:colOff>
      <xdr:row>5</xdr:row>
      <xdr:rowOff>238990</xdr:rowOff>
    </xdr:from>
    <xdr:to>
      <xdr:col>4</xdr:col>
      <xdr:colOff>1555172</xdr:colOff>
      <xdr:row>6</xdr:row>
      <xdr:rowOff>238990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4507923" y="1269422"/>
          <a:ext cx="1428749" cy="30306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Aharoni" pitchFamily="2" charset="-79"/>
              <a:cs typeface="Aharoni" pitchFamily="2" charset="-79"/>
            </a:rPr>
            <a:t>ISI</a:t>
          </a:r>
          <a:r>
            <a:rPr lang="id-ID" sz="1100" baseline="0">
              <a:latin typeface="Aharoni" pitchFamily="2" charset="-79"/>
              <a:cs typeface="Aharoni" pitchFamily="2" charset="-79"/>
            </a:rPr>
            <a:t> KKM</a:t>
          </a:r>
          <a:endParaRPr lang="id-ID" sz="1100">
            <a:latin typeface="Aharoni" pitchFamily="2" charset="-79"/>
            <a:cs typeface="Aharoni" pitchFamily="2" charset="-79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71435</xdr:colOff>
      <xdr:row>0</xdr:row>
      <xdr:rowOff>63500</xdr:rowOff>
    </xdr:from>
    <xdr:to>
      <xdr:col>2</xdr:col>
      <xdr:colOff>3762372</xdr:colOff>
      <xdr:row>1</xdr:row>
      <xdr:rowOff>150812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71435" y="63500"/>
          <a:ext cx="5722937" cy="269875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id-ID" sz="1100">
              <a:latin typeface="Aharoni" pitchFamily="2" charset="-79"/>
              <a:cs typeface="Aharoni" pitchFamily="2" charset="-79"/>
            </a:rPr>
            <a:t>KEMBALI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1</xdr:row>
      <xdr:rowOff>190500</xdr:rowOff>
    </xdr:from>
    <xdr:to>
      <xdr:col>10</xdr:col>
      <xdr:colOff>495300</xdr:colOff>
      <xdr:row>3</xdr:row>
      <xdr:rowOff>152400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43815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123825</xdr:rowOff>
    </xdr:from>
    <xdr:to>
      <xdr:col>0</xdr:col>
      <xdr:colOff>542925</xdr:colOff>
      <xdr:row>8</xdr:row>
      <xdr:rowOff>581025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58115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200025</xdr:colOff>
      <xdr:row>10</xdr:row>
      <xdr:rowOff>85725</xdr:rowOff>
    </xdr:from>
    <xdr:to>
      <xdr:col>13</xdr:col>
      <xdr:colOff>47625</xdr:colOff>
      <xdr:row>10</xdr:row>
      <xdr:rowOff>542925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9425" y="1724025"/>
          <a:ext cx="457200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embar%20Penilaian%20UA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Nilai"/>
    </sheetNames>
    <sheetDataSet>
      <sheetData sheetId="0"/>
      <sheetData sheetId="1">
        <row r="13">
          <cell r="A13" t="str">
            <v>1</v>
          </cell>
          <cell r="B13" t="str">
            <v>1</v>
          </cell>
          <cell r="C13">
            <v>5</v>
          </cell>
          <cell r="D13">
            <v>100</v>
          </cell>
          <cell r="E13">
            <v>2</v>
          </cell>
          <cell r="F13">
            <v>66.666666666666657</v>
          </cell>
          <cell r="G13"/>
          <cell r="H13">
            <v>0</v>
          </cell>
          <cell r="I13"/>
          <cell r="J13">
            <v>0</v>
          </cell>
          <cell r="K13"/>
          <cell r="L13">
            <v>0</v>
          </cell>
          <cell r="M13"/>
          <cell r="N13">
            <v>0</v>
          </cell>
          <cell r="O13"/>
          <cell r="P13">
            <v>0</v>
          </cell>
          <cell r="Q13"/>
          <cell r="R13">
            <v>0</v>
          </cell>
          <cell r="S13"/>
          <cell r="T13">
            <v>0</v>
          </cell>
          <cell r="U13"/>
          <cell r="V13">
            <v>0</v>
          </cell>
          <cell r="W13"/>
          <cell r="X13">
            <v>0</v>
          </cell>
          <cell r="Y13"/>
          <cell r="Z13">
            <v>0</v>
          </cell>
          <cell r="AA13"/>
          <cell r="AB13">
            <v>0</v>
          </cell>
          <cell r="AC13"/>
          <cell r="AD13">
            <v>0</v>
          </cell>
          <cell r="AE13"/>
          <cell r="AF13">
            <v>0</v>
          </cell>
        </row>
        <row r="14">
          <cell r="A14" t="str">
            <v>2</v>
          </cell>
          <cell r="B14" t="str">
            <v>2</v>
          </cell>
          <cell r="C14"/>
          <cell r="D14">
            <v>0</v>
          </cell>
          <cell r="E14"/>
          <cell r="F14">
            <v>0</v>
          </cell>
          <cell r="G14"/>
          <cell r="H14">
            <v>0</v>
          </cell>
          <cell r="I14"/>
          <cell r="J14">
            <v>0</v>
          </cell>
          <cell r="K14"/>
          <cell r="L14">
            <v>0</v>
          </cell>
          <cell r="M14"/>
          <cell r="N14">
            <v>0</v>
          </cell>
          <cell r="O14"/>
          <cell r="P14">
            <v>0</v>
          </cell>
          <cell r="Q14"/>
          <cell r="R14">
            <v>0</v>
          </cell>
          <cell r="S14"/>
          <cell r="T14">
            <v>0</v>
          </cell>
          <cell r="U14"/>
          <cell r="V14">
            <v>0</v>
          </cell>
          <cell r="W14"/>
          <cell r="X14">
            <v>0</v>
          </cell>
          <cell r="Y14"/>
          <cell r="Z14">
            <v>0</v>
          </cell>
          <cell r="AA14"/>
          <cell r="AB14">
            <v>0</v>
          </cell>
          <cell r="AC14"/>
          <cell r="AD14">
            <v>0</v>
          </cell>
          <cell r="AE14"/>
          <cell r="AF14">
            <v>0</v>
          </cell>
        </row>
        <row r="15">
          <cell r="A15" t="str">
            <v>3</v>
          </cell>
          <cell r="B15" t="str">
            <v>3</v>
          </cell>
          <cell r="C15"/>
          <cell r="D15">
            <v>0</v>
          </cell>
          <cell r="E15"/>
          <cell r="F15">
            <v>0</v>
          </cell>
          <cell r="G15"/>
          <cell r="H15">
            <v>0</v>
          </cell>
          <cell r="I15"/>
          <cell r="J15">
            <v>0</v>
          </cell>
          <cell r="K15"/>
          <cell r="L15">
            <v>0</v>
          </cell>
          <cell r="M15"/>
          <cell r="N15">
            <v>0</v>
          </cell>
          <cell r="O15"/>
          <cell r="P15">
            <v>0</v>
          </cell>
          <cell r="Q15"/>
          <cell r="R15">
            <v>0</v>
          </cell>
          <cell r="S15"/>
          <cell r="T15">
            <v>0</v>
          </cell>
          <cell r="U15"/>
          <cell r="V15">
            <v>0</v>
          </cell>
          <cell r="W15"/>
          <cell r="X15">
            <v>0</v>
          </cell>
          <cell r="Y15"/>
          <cell r="Z15">
            <v>0</v>
          </cell>
          <cell r="AA15"/>
          <cell r="AB15">
            <v>0</v>
          </cell>
          <cell r="AC15"/>
          <cell r="AD15">
            <v>0</v>
          </cell>
          <cell r="AE15"/>
          <cell r="AF15">
            <v>0</v>
          </cell>
        </row>
        <row r="16">
          <cell r="A16" t="str">
            <v>4</v>
          </cell>
          <cell r="B16" t="str">
            <v>4</v>
          </cell>
          <cell r="C16"/>
          <cell r="D16">
            <v>0</v>
          </cell>
          <cell r="E16"/>
          <cell r="F16">
            <v>0</v>
          </cell>
          <cell r="G16"/>
          <cell r="H16">
            <v>0</v>
          </cell>
          <cell r="I16"/>
          <cell r="J16">
            <v>0</v>
          </cell>
          <cell r="K16"/>
          <cell r="L16">
            <v>0</v>
          </cell>
          <cell r="M16"/>
          <cell r="N16">
            <v>0</v>
          </cell>
          <cell r="O16"/>
          <cell r="P16">
            <v>0</v>
          </cell>
          <cell r="Q16"/>
          <cell r="R16">
            <v>0</v>
          </cell>
          <cell r="S16"/>
          <cell r="T16">
            <v>0</v>
          </cell>
          <cell r="U16"/>
          <cell r="V16">
            <v>0</v>
          </cell>
          <cell r="W16"/>
          <cell r="X16">
            <v>0</v>
          </cell>
          <cell r="Y16"/>
          <cell r="Z16">
            <v>0</v>
          </cell>
          <cell r="AA16"/>
          <cell r="AB16">
            <v>0</v>
          </cell>
          <cell r="AC16"/>
          <cell r="AD16">
            <v>0</v>
          </cell>
          <cell r="AE16"/>
          <cell r="AF16">
            <v>0</v>
          </cell>
        </row>
        <row r="17">
          <cell r="A17" t="str">
            <v>5</v>
          </cell>
          <cell r="B17" t="str">
            <v>5</v>
          </cell>
          <cell r="C17"/>
          <cell r="D17">
            <v>0</v>
          </cell>
          <cell r="E17"/>
          <cell r="F17">
            <v>0</v>
          </cell>
          <cell r="G17"/>
          <cell r="H17">
            <v>0</v>
          </cell>
          <cell r="I17"/>
          <cell r="J17">
            <v>0</v>
          </cell>
          <cell r="K17"/>
          <cell r="L17">
            <v>0</v>
          </cell>
          <cell r="M17"/>
          <cell r="N17">
            <v>0</v>
          </cell>
          <cell r="O17"/>
          <cell r="P17">
            <v>0</v>
          </cell>
          <cell r="Q17"/>
          <cell r="R17">
            <v>0</v>
          </cell>
          <cell r="S17"/>
          <cell r="T17">
            <v>0</v>
          </cell>
          <cell r="U17"/>
          <cell r="V17">
            <v>0</v>
          </cell>
          <cell r="W17"/>
          <cell r="X17">
            <v>0</v>
          </cell>
          <cell r="Y17"/>
          <cell r="Z17">
            <v>0</v>
          </cell>
          <cell r="AA17"/>
          <cell r="AB17">
            <v>0</v>
          </cell>
          <cell r="AC17"/>
          <cell r="AD17">
            <v>0</v>
          </cell>
          <cell r="AE17"/>
          <cell r="AF17">
            <v>0</v>
          </cell>
        </row>
        <row r="18">
          <cell r="A18" t="str">
            <v>6</v>
          </cell>
          <cell r="B18" t="str">
            <v>6</v>
          </cell>
          <cell r="C18"/>
          <cell r="D18">
            <v>0</v>
          </cell>
          <cell r="E18"/>
          <cell r="F18">
            <v>0</v>
          </cell>
          <cell r="G18"/>
          <cell r="H18">
            <v>0</v>
          </cell>
          <cell r="I18"/>
          <cell r="J18">
            <v>0</v>
          </cell>
          <cell r="K18"/>
          <cell r="L18">
            <v>0</v>
          </cell>
          <cell r="M18"/>
          <cell r="N18">
            <v>0</v>
          </cell>
          <cell r="O18"/>
          <cell r="P18">
            <v>0</v>
          </cell>
          <cell r="Q18"/>
          <cell r="R18">
            <v>0</v>
          </cell>
          <cell r="S18"/>
          <cell r="T18">
            <v>0</v>
          </cell>
          <cell r="U18"/>
          <cell r="V18">
            <v>0</v>
          </cell>
          <cell r="W18"/>
          <cell r="X18">
            <v>0</v>
          </cell>
          <cell r="Y18"/>
          <cell r="Z18">
            <v>0</v>
          </cell>
          <cell r="AA18"/>
          <cell r="AB18">
            <v>0</v>
          </cell>
          <cell r="AC18"/>
          <cell r="AD18">
            <v>0</v>
          </cell>
          <cell r="AE18"/>
          <cell r="AF18">
            <v>0</v>
          </cell>
        </row>
        <row r="19">
          <cell r="A19" t="str">
            <v>7</v>
          </cell>
          <cell r="B19" t="str">
            <v>7</v>
          </cell>
          <cell r="C19"/>
          <cell r="D19">
            <v>0</v>
          </cell>
          <cell r="E19"/>
          <cell r="F19">
            <v>0</v>
          </cell>
          <cell r="G19"/>
          <cell r="H19">
            <v>0</v>
          </cell>
          <cell r="I19"/>
          <cell r="J19">
            <v>0</v>
          </cell>
          <cell r="K19"/>
          <cell r="L19">
            <v>0</v>
          </cell>
          <cell r="M19"/>
          <cell r="N19">
            <v>0</v>
          </cell>
          <cell r="O19"/>
          <cell r="P19">
            <v>0</v>
          </cell>
          <cell r="Q19"/>
          <cell r="R19">
            <v>0</v>
          </cell>
          <cell r="S19"/>
          <cell r="T19">
            <v>0</v>
          </cell>
          <cell r="U19"/>
          <cell r="V19">
            <v>0</v>
          </cell>
          <cell r="W19"/>
          <cell r="X19">
            <v>0</v>
          </cell>
          <cell r="Y19"/>
          <cell r="Z19">
            <v>0</v>
          </cell>
          <cell r="AA19"/>
          <cell r="AB19">
            <v>0</v>
          </cell>
          <cell r="AC19"/>
          <cell r="AD19">
            <v>0</v>
          </cell>
          <cell r="AE19"/>
          <cell r="AF19">
            <v>0</v>
          </cell>
        </row>
        <row r="20">
          <cell r="A20" t="str">
            <v>8</v>
          </cell>
          <cell r="B20" t="str">
            <v>8</v>
          </cell>
          <cell r="C20"/>
          <cell r="D20">
            <v>0</v>
          </cell>
          <cell r="E20"/>
          <cell r="F20">
            <v>0</v>
          </cell>
          <cell r="G20"/>
          <cell r="H20">
            <v>0</v>
          </cell>
          <cell r="I20"/>
          <cell r="J20">
            <v>0</v>
          </cell>
          <cell r="K20"/>
          <cell r="L20">
            <v>0</v>
          </cell>
          <cell r="M20"/>
          <cell r="N20">
            <v>0</v>
          </cell>
          <cell r="O20"/>
          <cell r="P20">
            <v>0</v>
          </cell>
          <cell r="Q20"/>
          <cell r="R20">
            <v>0</v>
          </cell>
          <cell r="S20"/>
          <cell r="T20">
            <v>0</v>
          </cell>
          <cell r="U20"/>
          <cell r="V20">
            <v>0</v>
          </cell>
          <cell r="W20"/>
          <cell r="X20">
            <v>0</v>
          </cell>
          <cell r="Y20"/>
          <cell r="Z20">
            <v>0</v>
          </cell>
          <cell r="AA20"/>
          <cell r="AB20">
            <v>0</v>
          </cell>
          <cell r="AC20"/>
          <cell r="AD20">
            <v>0</v>
          </cell>
          <cell r="AE20"/>
          <cell r="AF20">
            <v>0</v>
          </cell>
        </row>
        <row r="21">
          <cell r="A21" t="str">
            <v>9</v>
          </cell>
          <cell r="B21" t="str">
            <v>9</v>
          </cell>
          <cell r="C21"/>
          <cell r="D21">
            <v>0</v>
          </cell>
          <cell r="E21"/>
          <cell r="F21">
            <v>0</v>
          </cell>
          <cell r="G21"/>
          <cell r="H21">
            <v>0</v>
          </cell>
          <cell r="I21"/>
          <cell r="J21">
            <v>0</v>
          </cell>
          <cell r="K21"/>
          <cell r="L21">
            <v>0</v>
          </cell>
          <cell r="M21"/>
          <cell r="N21">
            <v>0</v>
          </cell>
          <cell r="O21"/>
          <cell r="P21">
            <v>0</v>
          </cell>
          <cell r="Q21"/>
          <cell r="R21">
            <v>0</v>
          </cell>
          <cell r="S21"/>
          <cell r="T21">
            <v>0</v>
          </cell>
          <cell r="U21"/>
          <cell r="V21">
            <v>0</v>
          </cell>
          <cell r="W21"/>
          <cell r="X21">
            <v>0</v>
          </cell>
          <cell r="Y21"/>
          <cell r="Z21">
            <v>0</v>
          </cell>
          <cell r="AA21"/>
          <cell r="AB21">
            <v>0</v>
          </cell>
          <cell r="AC21"/>
          <cell r="AD21">
            <v>0</v>
          </cell>
          <cell r="AE21"/>
          <cell r="AF21">
            <v>0</v>
          </cell>
        </row>
        <row r="22">
          <cell r="A22" t="str">
            <v>10</v>
          </cell>
          <cell r="B22" t="str">
            <v>10</v>
          </cell>
          <cell r="C22"/>
          <cell r="D22">
            <v>0</v>
          </cell>
          <cell r="E22"/>
          <cell r="F22">
            <v>0</v>
          </cell>
          <cell r="G22"/>
          <cell r="H22">
            <v>0</v>
          </cell>
          <cell r="I22"/>
          <cell r="J22">
            <v>0</v>
          </cell>
          <cell r="K22"/>
          <cell r="L22">
            <v>0</v>
          </cell>
          <cell r="M22"/>
          <cell r="N22">
            <v>0</v>
          </cell>
          <cell r="O22"/>
          <cell r="P22">
            <v>0</v>
          </cell>
          <cell r="Q22"/>
          <cell r="R22">
            <v>0</v>
          </cell>
          <cell r="S22"/>
          <cell r="T22">
            <v>0</v>
          </cell>
          <cell r="U22"/>
          <cell r="V22">
            <v>0</v>
          </cell>
          <cell r="W22"/>
          <cell r="X22">
            <v>0</v>
          </cell>
          <cell r="Y22"/>
          <cell r="Z22">
            <v>0</v>
          </cell>
          <cell r="AA22"/>
          <cell r="AB22">
            <v>0</v>
          </cell>
          <cell r="AC22"/>
          <cell r="AD22">
            <v>0</v>
          </cell>
          <cell r="AE22"/>
          <cell r="AF22">
            <v>0</v>
          </cell>
        </row>
        <row r="23">
          <cell r="A23" t="str">
            <v>11</v>
          </cell>
          <cell r="B23" t="str">
            <v>11</v>
          </cell>
          <cell r="C23"/>
          <cell r="D23">
            <v>0</v>
          </cell>
          <cell r="E23"/>
          <cell r="F23">
            <v>0</v>
          </cell>
          <cell r="G23"/>
          <cell r="H23">
            <v>0</v>
          </cell>
          <cell r="I23"/>
          <cell r="J23">
            <v>0</v>
          </cell>
          <cell r="K23"/>
          <cell r="L23">
            <v>0</v>
          </cell>
          <cell r="M23"/>
          <cell r="N23">
            <v>0</v>
          </cell>
          <cell r="O23"/>
          <cell r="P23">
            <v>0</v>
          </cell>
          <cell r="Q23"/>
          <cell r="R23">
            <v>0</v>
          </cell>
          <cell r="S23"/>
          <cell r="T23">
            <v>0</v>
          </cell>
          <cell r="U23"/>
          <cell r="V23">
            <v>0</v>
          </cell>
          <cell r="W23"/>
          <cell r="X23">
            <v>0</v>
          </cell>
          <cell r="Y23"/>
          <cell r="Z23">
            <v>0</v>
          </cell>
          <cell r="AA23"/>
          <cell r="AB23">
            <v>0</v>
          </cell>
          <cell r="AC23"/>
          <cell r="AD23">
            <v>0</v>
          </cell>
          <cell r="AE23"/>
          <cell r="AF23">
            <v>0</v>
          </cell>
        </row>
        <row r="24">
          <cell r="A24" t="str">
            <v>12</v>
          </cell>
          <cell r="B24" t="str">
            <v>12</v>
          </cell>
          <cell r="C24"/>
          <cell r="D24">
            <v>0</v>
          </cell>
          <cell r="E24"/>
          <cell r="F24">
            <v>0</v>
          </cell>
          <cell r="G24"/>
          <cell r="H24">
            <v>0</v>
          </cell>
          <cell r="I24"/>
          <cell r="J24">
            <v>0</v>
          </cell>
          <cell r="K24"/>
          <cell r="L24">
            <v>0</v>
          </cell>
          <cell r="M24"/>
          <cell r="N24">
            <v>0</v>
          </cell>
          <cell r="O24"/>
          <cell r="P24">
            <v>0</v>
          </cell>
          <cell r="Q24"/>
          <cell r="R24">
            <v>0</v>
          </cell>
          <cell r="S24"/>
          <cell r="T24">
            <v>0</v>
          </cell>
          <cell r="U24"/>
          <cell r="V24">
            <v>0</v>
          </cell>
          <cell r="W24"/>
          <cell r="X24">
            <v>0</v>
          </cell>
          <cell r="Y24"/>
          <cell r="Z24">
            <v>0</v>
          </cell>
          <cell r="AA24"/>
          <cell r="AB24">
            <v>0</v>
          </cell>
          <cell r="AC24"/>
          <cell r="AD24">
            <v>0</v>
          </cell>
          <cell r="AE24"/>
          <cell r="AF24">
            <v>0</v>
          </cell>
        </row>
        <row r="25">
          <cell r="A25" t="str">
            <v>13</v>
          </cell>
          <cell r="B25" t="str">
            <v>13</v>
          </cell>
          <cell r="C25"/>
          <cell r="D25">
            <v>0</v>
          </cell>
          <cell r="E25"/>
          <cell r="F25">
            <v>0</v>
          </cell>
          <cell r="G25"/>
          <cell r="H25">
            <v>0</v>
          </cell>
          <cell r="I25"/>
          <cell r="J25">
            <v>0</v>
          </cell>
          <cell r="K25"/>
          <cell r="L25">
            <v>0</v>
          </cell>
          <cell r="M25"/>
          <cell r="N25">
            <v>0</v>
          </cell>
          <cell r="O25"/>
          <cell r="P25">
            <v>0</v>
          </cell>
          <cell r="Q25"/>
          <cell r="R25">
            <v>0</v>
          </cell>
          <cell r="S25"/>
          <cell r="T25">
            <v>0</v>
          </cell>
          <cell r="U25"/>
          <cell r="V25">
            <v>0</v>
          </cell>
          <cell r="W25"/>
          <cell r="X25">
            <v>0</v>
          </cell>
          <cell r="Y25"/>
          <cell r="Z25">
            <v>0</v>
          </cell>
          <cell r="AA25"/>
          <cell r="AB25">
            <v>0</v>
          </cell>
          <cell r="AC25"/>
          <cell r="AD25">
            <v>0</v>
          </cell>
          <cell r="AE25"/>
          <cell r="AF25">
            <v>0</v>
          </cell>
        </row>
        <row r="26">
          <cell r="A26" t="str">
            <v>14</v>
          </cell>
          <cell r="B26" t="str">
            <v>14</v>
          </cell>
          <cell r="C26"/>
          <cell r="D26">
            <v>0</v>
          </cell>
          <cell r="E26"/>
          <cell r="F26">
            <v>0</v>
          </cell>
          <cell r="G26"/>
          <cell r="H26">
            <v>0</v>
          </cell>
          <cell r="I26"/>
          <cell r="J26">
            <v>0</v>
          </cell>
          <cell r="K26"/>
          <cell r="L26">
            <v>0</v>
          </cell>
          <cell r="M26"/>
          <cell r="N26">
            <v>0</v>
          </cell>
          <cell r="O26"/>
          <cell r="P26">
            <v>0</v>
          </cell>
          <cell r="Q26"/>
          <cell r="R26">
            <v>0</v>
          </cell>
          <cell r="S26"/>
          <cell r="T26">
            <v>0</v>
          </cell>
          <cell r="U26"/>
          <cell r="V26">
            <v>0</v>
          </cell>
          <cell r="W26"/>
          <cell r="X26">
            <v>0</v>
          </cell>
          <cell r="Y26"/>
          <cell r="Z26">
            <v>0</v>
          </cell>
          <cell r="AA26"/>
          <cell r="AB26">
            <v>0</v>
          </cell>
          <cell r="AC26"/>
          <cell r="AD26">
            <v>0</v>
          </cell>
          <cell r="AE26"/>
          <cell r="AF26">
            <v>0</v>
          </cell>
        </row>
        <row r="27">
          <cell r="A27" t="str">
            <v>15</v>
          </cell>
          <cell r="B27" t="str">
            <v>15</v>
          </cell>
          <cell r="C27"/>
          <cell r="D27">
            <v>0</v>
          </cell>
          <cell r="E27"/>
          <cell r="F27">
            <v>0</v>
          </cell>
          <cell r="G27"/>
          <cell r="H27">
            <v>0</v>
          </cell>
          <cell r="I27"/>
          <cell r="J27">
            <v>0</v>
          </cell>
          <cell r="K27"/>
          <cell r="L27">
            <v>0</v>
          </cell>
          <cell r="M27"/>
          <cell r="N27">
            <v>0</v>
          </cell>
          <cell r="O27"/>
          <cell r="P27">
            <v>0</v>
          </cell>
          <cell r="Q27"/>
          <cell r="R27">
            <v>0</v>
          </cell>
          <cell r="S27"/>
          <cell r="T27">
            <v>0</v>
          </cell>
          <cell r="U27"/>
          <cell r="V27">
            <v>0</v>
          </cell>
          <cell r="W27"/>
          <cell r="X27">
            <v>0</v>
          </cell>
          <cell r="Y27"/>
          <cell r="Z27">
            <v>0</v>
          </cell>
          <cell r="AA27"/>
          <cell r="AB27">
            <v>0</v>
          </cell>
          <cell r="AC27"/>
          <cell r="AD27">
            <v>0</v>
          </cell>
          <cell r="AE27"/>
          <cell r="AF27">
            <v>0</v>
          </cell>
        </row>
        <row r="28">
          <cell r="A28" t="str">
            <v>16</v>
          </cell>
          <cell r="B28" t="str">
            <v>16</v>
          </cell>
          <cell r="C28"/>
          <cell r="D28">
            <v>0</v>
          </cell>
          <cell r="E28"/>
          <cell r="F28">
            <v>0</v>
          </cell>
          <cell r="G28"/>
          <cell r="H28">
            <v>0</v>
          </cell>
          <cell r="I28"/>
          <cell r="J28">
            <v>0</v>
          </cell>
          <cell r="K28"/>
          <cell r="L28">
            <v>0</v>
          </cell>
          <cell r="M28"/>
          <cell r="N28">
            <v>0</v>
          </cell>
          <cell r="O28"/>
          <cell r="P28">
            <v>0</v>
          </cell>
          <cell r="Q28"/>
          <cell r="R28">
            <v>0</v>
          </cell>
          <cell r="S28"/>
          <cell r="T28">
            <v>0</v>
          </cell>
          <cell r="U28"/>
          <cell r="V28">
            <v>0</v>
          </cell>
          <cell r="W28"/>
          <cell r="X28">
            <v>0</v>
          </cell>
          <cell r="Y28"/>
          <cell r="Z28">
            <v>0</v>
          </cell>
          <cell r="AA28"/>
          <cell r="AB28">
            <v>0</v>
          </cell>
          <cell r="AC28"/>
          <cell r="AD28">
            <v>0</v>
          </cell>
          <cell r="AE28"/>
          <cell r="AF28">
            <v>0</v>
          </cell>
        </row>
        <row r="29">
          <cell r="A29" t="str">
            <v>17</v>
          </cell>
          <cell r="B29" t="str">
            <v>17</v>
          </cell>
          <cell r="C29"/>
          <cell r="D29">
            <v>0</v>
          </cell>
          <cell r="E29"/>
          <cell r="F29">
            <v>0</v>
          </cell>
          <cell r="G29"/>
          <cell r="H29">
            <v>0</v>
          </cell>
          <cell r="I29"/>
          <cell r="J29">
            <v>0</v>
          </cell>
          <cell r="K29"/>
          <cell r="L29">
            <v>0</v>
          </cell>
          <cell r="M29"/>
          <cell r="N29">
            <v>0</v>
          </cell>
          <cell r="O29"/>
          <cell r="P29">
            <v>0</v>
          </cell>
          <cell r="Q29"/>
          <cell r="R29">
            <v>0</v>
          </cell>
          <cell r="S29"/>
          <cell r="T29">
            <v>0</v>
          </cell>
          <cell r="U29"/>
          <cell r="V29">
            <v>0</v>
          </cell>
          <cell r="W29"/>
          <cell r="X29">
            <v>0</v>
          </cell>
          <cell r="Y29"/>
          <cell r="Z29">
            <v>0</v>
          </cell>
          <cell r="AA29"/>
          <cell r="AB29">
            <v>0</v>
          </cell>
          <cell r="AC29"/>
          <cell r="AD29">
            <v>0</v>
          </cell>
          <cell r="AE29"/>
          <cell r="AF29">
            <v>0</v>
          </cell>
        </row>
        <row r="30">
          <cell r="A30" t="str">
            <v>18</v>
          </cell>
          <cell r="B30" t="str">
            <v>18</v>
          </cell>
          <cell r="C30"/>
          <cell r="D30">
            <v>0</v>
          </cell>
          <cell r="E30"/>
          <cell r="F30">
            <v>0</v>
          </cell>
          <cell r="G30"/>
          <cell r="H30">
            <v>0</v>
          </cell>
          <cell r="I30"/>
          <cell r="J30">
            <v>0</v>
          </cell>
          <cell r="K30"/>
          <cell r="L30">
            <v>0</v>
          </cell>
          <cell r="M30"/>
          <cell r="N30">
            <v>0</v>
          </cell>
          <cell r="O30"/>
          <cell r="P30">
            <v>0</v>
          </cell>
          <cell r="Q30"/>
          <cell r="R30">
            <v>0</v>
          </cell>
          <cell r="S30"/>
          <cell r="T30">
            <v>0</v>
          </cell>
          <cell r="U30"/>
          <cell r="V30">
            <v>0</v>
          </cell>
          <cell r="W30"/>
          <cell r="X30">
            <v>0</v>
          </cell>
          <cell r="Y30"/>
          <cell r="Z30">
            <v>0</v>
          </cell>
          <cell r="AA30"/>
          <cell r="AB30">
            <v>0</v>
          </cell>
          <cell r="AC30"/>
          <cell r="AD30">
            <v>0</v>
          </cell>
          <cell r="AE30"/>
          <cell r="AF30">
            <v>0</v>
          </cell>
        </row>
        <row r="31">
          <cell r="A31" t="str">
            <v>19</v>
          </cell>
          <cell r="B31" t="str">
            <v>19</v>
          </cell>
          <cell r="C31"/>
          <cell r="D31">
            <v>0</v>
          </cell>
          <cell r="E31"/>
          <cell r="F31">
            <v>0</v>
          </cell>
          <cell r="G31"/>
          <cell r="H31">
            <v>0</v>
          </cell>
          <cell r="I31"/>
          <cell r="J31">
            <v>0</v>
          </cell>
          <cell r="K31"/>
          <cell r="L31">
            <v>0</v>
          </cell>
          <cell r="M31"/>
          <cell r="N31">
            <v>0</v>
          </cell>
          <cell r="O31"/>
          <cell r="P31">
            <v>0</v>
          </cell>
          <cell r="Q31"/>
          <cell r="R31">
            <v>0</v>
          </cell>
          <cell r="S31"/>
          <cell r="T31">
            <v>0</v>
          </cell>
          <cell r="U31"/>
          <cell r="V31">
            <v>0</v>
          </cell>
          <cell r="W31"/>
          <cell r="X31">
            <v>0</v>
          </cell>
          <cell r="Y31"/>
          <cell r="Z31">
            <v>0</v>
          </cell>
          <cell r="AA31"/>
          <cell r="AB31">
            <v>0</v>
          </cell>
          <cell r="AC31"/>
          <cell r="AD31">
            <v>0</v>
          </cell>
          <cell r="AE31"/>
          <cell r="AF31">
            <v>0</v>
          </cell>
        </row>
        <row r="32">
          <cell r="A32" t="str">
            <v>20</v>
          </cell>
          <cell r="B32" t="str">
            <v>20</v>
          </cell>
          <cell r="C32"/>
          <cell r="D32">
            <v>0</v>
          </cell>
          <cell r="E32"/>
          <cell r="F32">
            <v>0</v>
          </cell>
          <cell r="G32"/>
          <cell r="H32">
            <v>0</v>
          </cell>
          <cell r="I32"/>
          <cell r="J32">
            <v>0</v>
          </cell>
          <cell r="K32"/>
          <cell r="L32">
            <v>0</v>
          </cell>
          <cell r="M32"/>
          <cell r="N32">
            <v>0</v>
          </cell>
          <cell r="O32"/>
          <cell r="P32">
            <v>0</v>
          </cell>
          <cell r="Q32"/>
          <cell r="R32">
            <v>0</v>
          </cell>
          <cell r="S32"/>
          <cell r="T32">
            <v>0</v>
          </cell>
          <cell r="U32"/>
          <cell r="V32">
            <v>0</v>
          </cell>
          <cell r="W32"/>
          <cell r="X32">
            <v>0</v>
          </cell>
          <cell r="Y32"/>
          <cell r="Z32">
            <v>0</v>
          </cell>
          <cell r="AA32"/>
          <cell r="AB32">
            <v>0</v>
          </cell>
          <cell r="AC32"/>
          <cell r="AD32">
            <v>0</v>
          </cell>
          <cell r="AE32"/>
          <cell r="AF32">
            <v>0</v>
          </cell>
        </row>
        <row r="33">
          <cell r="A33" t="str">
            <v>21</v>
          </cell>
          <cell r="B33" t="str">
            <v>21</v>
          </cell>
          <cell r="C33"/>
          <cell r="D33">
            <v>0</v>
          </cell>
          <cell r="E33"/>
          <cell r="F33">
            <v>0</v>
          </cell>
          <cell r="G33"/>
          <cell r="H33">
            <v>0</v>
          </cell>
          <cell r="I33"/>
          <cell r="J33">
            <v>0</v>
          </cell>
          <cell r="K33"/>
          <cell r="L33">
            <v>0</v>
          </cell>
          <cell r="M33"/>
          <cell r="N33">
            <v>0</v>
          </cell>
          <cell r="O33"/>
          <cell r="P33">
            <v>0</v>
          </cell>
          <cell r="Q33"/>
          <cell r="R33">
            <v>0</v>
          </cell>
          <cell r="S33"/>
          <cell r="T33">
            <v>0</v>
          </cell>
          <cell r="U33"/>
          <cell r="V33">
            <v>0</v>
          </cell>
          <cell r="W33"/>
          <cell r="X33">
            <v>0</v>
          </cell>
          <cell r="Y33"/>
          <cell r="Z33">
            <v>0</v>
          </cell>
          <cell r="AA33"/>
          <cell r="AB33">
            <v>0</v>
          </cell>
          <cell r="AC33"/>
          <cell r="AD33">
            <v>0</v>
          </cell>
          <cell r="AE33"/>
          <cell r="AF33">
            <v>0</v>
          </cell>
        </row>
        <row r="34">
          <cell r="A34" t="str">
            <v>22</v>
          </cell>
          <cell r="B34" t="str">
            <v>22</v>
          </cell>
          <cell r="C34"/>
          <cell r="D34">
            <v>0</v>
          </cell>
          <cell r="E34"/>
          <cell r="F34">
            <v>0</v>
          </cell>
          <cell r="G34"/>
          <cell r="H34">
            <v>0</v>
          </cell>
          <cell r="I34"/>
          <cell r="J34">
            <v>0</v>
          </cell>
          <cell r="K34"/>
          <cell r="L34">
            <v>0</v>
          </cell>
          <cell r="M34"/>
          <cell r="N34">
            <v>0</v>
          </cell>
          <cell r="O34"/>
          <cell r="P34">
            <v>0</v>
          </cell>
          <cell r="Q34"/>
          <cell r="R34">
            <v>0</v>
          </cell>
          <cell r="S34"/>
          <cell r="T34">
            <v>0</v>
          </cell>
          <cell r="U34"/>
          <cell r="V34">
            <v>0</v>
          </cell>
          <cell r="W34"/>
          <cell r="X34">
            <v>0</v>
          </cell>
          <cell r="Y34"/>
          <cell r="Z34">
            <v>0</v>
          </cell>
          <cell r="AA34"/>
          <cell r="AB34">
            <v>0</v>
          </cell>
          <cell r="AC34"/>
          <cell r="AD34">
            <v>0</v>
          </cell>
          <cell r="AE34"/>
          <cell r="AF34">
            <v>0</v>
          </cell>
        </row>
        <row r="35">
          <cell r="A35" t="str">
            <v>23</v>
          </cell>
          <cell r="B35" t="str">
            <v>23</v>
          </cell>
          <cell r="C35"/>
          <cell r="D35">
            <v>0</v>
          </cell>
          <cell r="E35"/>
          <cell r="F35">
            <v>0</v>
          </cell>
          <cell r="G35"/>
          <cell r="H35">
            <v>0</v>
          </cell>
          <cell r="I35"/>
          <cell r="J35">
            <v>0</v>
          </cell>
          <cell r="K35"/>
          <cell r="L35">
            <v>0</v>
          </cell>
          <cell r="M35"/>
          <cell r="N35">
            <v>0</v>
          </cell>
          <cell r="O35"/>
          <cell r="P35">
            <v>0</v>
          </cell>
          <cell r="Q35"/>
          <cell r="R35">
            <v>0</v>
          </cell>
          <cell r="S35"/>
          <cell r="T35">
            <v>0</v>
          </cell>
          <cell r="U35"/>
          <cell r="V35">
            <v>0</v>
          </cell>
          <cell r="W35"/>
          <cell r="X35">
            <v>0</v>
          </cell>
          <cell r="Y35"/>
          <cell r="Z35">
            <v>0</v>
          </cell>
          <cell r="AA35"/>
          <cell r="AB35">
            <v>0</v>
          </cell>
          <cell r="AC35"/>
          <cell r="AD35">
            <v>0</v>
          </cell>
          <cell r="AE35"/>
          <cell r="AF35">
            <v>0</v>
          </cell>
        </row>
        <row r="36">
          <cell r="A36" t="str">
            <v>24</v>
          </cell>
          <cell r="B36" t="str">
            <v>24</v>
          </cell>
          <cell r="C36"/>
          <cell r="D36">
            <v>0</v>
          </cell>
          <cell r="E36"/>
          <cell r="F36">
            <v>0</v>
          </cell>
          <cell r="G36"/>
          <cell r="H36">
            <v>0</v>
          </cell>
          <cell r="I36"/>
          <cell r="J36">
            <v>0</v>
          </cell>
          <cell r="K36"/>
          <cell r="L36">
            <v>0</v>
          </cell>
          <cell r="M36"/>
          <cell r="N36">
            <v>0</v>
          </cell>
          <cell r="O36"/>
          <cell r="P36">
            <v>0</v>
          </cell>
          <cell r="Q36"/>
          <cell r="R36">
            <v>0</v>
          </cell>
          <cell r="S36"/>
          <cell r="T36">
            <v>0</v>
          </cell>
          <cell r="U36"/>
          <cell r="V36">
            <v>0</v>
          </cell>
          <cell r="W36"/>
          <cell r="X36">
            <v>0</v>
          </cell>
          <cell r="Y36"/>
          <cell r="Z36">
            <v>0</v>
          </cell>
          <cell r="AA36"/>
          <cell r="AB36">
            <v>0</v>
          </cell>
          <cell r="AC36"/>
          <cell r="AD36">
            <v>0</v>
          </cell>
          <cell r="AE36"/>
          <cell r="AF36">
            <v>0</v>
          </cell>
        </row>
        <row r="37">
          <cell r="A37" t="str">
            <v>25</v>
          </cell>
          <cell r="B37" t="str">
            <v>25</v>
          </cell>
          <cell r="C37"/>
          <cell r="D37">
            <v>0</v>
          </cell>
          <cell r="E37"/>
          <cell r="F37">
            <v>0</v>
          </cell>
          <cell r="G37"/>
          <cell r="H37">
            <v>0</v>
          </cell>
          <cell r="I37"/>
          <cell r="J37">
            <v>0</v>
          </cell>
          <cell r="K37"/>
          <cell r="L37">
            <v>0</v>
          </cell>
          <cell r="M37"/>
          <cell r="N37">
            <v>0</v>
          </cell>
          <cell r="O37"/>
          <cell r="P37">
            <v>0</v>
          </cell>
          <cell r="Q37"/>
          <cell r="R37">
            <v>0</v>
          </cell>
          <cell r="S37"/>
          <cell r="T37">
            <v>0</v>
          </cell>
          <cell r="U37"/>
          <cell r="V37">
            <v>0</v>
          </cell>
          <cell r="W37"/>
          <cell r="X37">
            <v>0</v>
          </cell>
          <cell r="Y37"/>
          <cell r="Z37">
            <v>0</v>
          </cell>
          <cell r="AA37"/>
          <cell r="AB37">
            <v>0</v>
          </cell>
          <cell r="AC37"/>
          <cell r="AD37">
            <v>0</v>
          </cell>
          <cell r="AE37"/>
          <cell r="AF37">
            <v>0</v>
          </cell>
        </row>
        <row r="38">
          <cell r="A38" t="str">
            <v>26</v>
          </cell>
          <cell r="B38" t="str">
            <v>26</v>
          </cell>
          <cell r="C38"/>
          <cell r="D38">
            <v>0</v>
          </cell>
          <cell r="E38"/>
          <cell r="F38">
            <v>0</v>
          </cell>
          <cell r="G38"/>
          <cell r="H38">
            <v>0</v>
          </cell>
          <cell r="I38"/>
          <cell r="J38">
            <v>0</v>
          </cell>
          <cell r="K38"/>
          <cell r="L38">
            <v>0</v>
          </cell>
          <cell r="M38"/>
          <cell r="N38">
            <v>0</v>
          </cell>
          <cell r="O38"/>
          <cell r="P38">
            <v>0</v>
          </cell>
          <cell r="Q38"/>
          <cell r="R38">
            <v>0</v>
          </cell>
          <cell r="S38"/>
          <cell r="T38">
            <v>0</v>
          </cell>
          <cell r="U38"/>
          <cell r="V38">
            <v>0</v>
          </cell>
          <cell r="W38"/>
          <cell r="X38">
            <v>0</v>
          </cell>
          <cell r="Y38"/>
          <cell r="Z38">
            <v>0</v>
          </cell>
          <cell r="AA38"/>
          <cell r="AB38">
            <v>0</v>
          </cell>
          <cell r="AC38"/>
          <cell r="AD38">
            <v>0</v>
          </cell>
          <cell r="AE38"/>
          <cell r="AF38">
            <v>0</v>
          </cell>
        </row>
        <row r="39">
          <cell r="A39" t="str">
            <v>27</v>
          </cell>
          <cell r="B39" t="str">
            <v>27</v>
          </cell>
          <cell r="C39"/>
          <cell r="D39">
            <v>0</v>
          </cell>
          <cell r="E39"/>
          <cell r="F39">
            <v>0</v>
          </cell>
          <cell r="G39"/>
          <cell r="H39">
            <v>0</v>
          </cell>
          <cell r="I39"/>
          <cell r="J39">
            <v>0</v>
          </cell>
          <cell r="K39"/>
          <cell r="L39">
            <v>0</v>
          </cell>
          <cell r="M39"/>
          <cell r="N39">
            <v>0</v>
          </cell>
          <cell r="O39"/>
          <cell r="P39">
            <v>0</v>
          </cell>
          <cell r="Q39"/>
          <cell r="R39">
            <v>0</v>
          </cell>
          <cell r="S39"/>
          <cell r="T39">
            <v>0</v>
          </cell>
          <cell r="U39"/>
          <cell r="V39">
            <v>0</v>
          </cell>
          <cell r="W39"/>
          <cell r="X39">
            <v>0</v>
          </cell>
          <cell r="Y39"/>
          <cell r="Z39">
            <v>0</v>
          </cell>
          <cell r="AA39"/>
          <cell r="AB39">
            <v>0</v>
          </cell>
          <cell r="AC39"/>
          <cell r="AD39">
            <v>0</v>
          </cell>
          <cell r="AE39"/>
          <cell r="AF39">
            <v>0</v>
          </cell>
        </row>
        <row r="40">
          <cell r="A40" t="str">
            <v>28</v>
          </cell>
          <cell r="B40" t="str">
            <v>28</v>
          </cell>
          <cell r="C40"/>
          <cell r="D40">
            <v>0</v>
          </cell>
          <cell r="E40"/>
          <cell r="F40">
            <v>0</v>
          </cell>
          <cell r="G40"/>
          <cell r="H40">
            <v>0</v>
          </cell>
          <cell r="I40"/>
          <cell r="J40">
            <v>0</v>
          </cell>
          <cell r="K40"/>
          <cell r="L40">
            <v>0</v>
          </cell>
          <cell r="M40"/>
          <cell r="N40">
            <v>0</v>
          </cell>
          <cell r="O40"/>
          <cell r="P40">
            <v>0</v>
          </cell>
          <cell r="Q40"/>
          <cell r="R40">
            <v>0</v>
          </cell>
          <cell r="S40"/>
          <cell r="T40">
            <v>0</v>
          </cell>
          <cell r="U40"/>
          <cell r="V40">
            <v>0</v>
          </cell>
          <cell r="W40"/>
          <cell r="X40">
            <v>0</v>
          </cell>
          <cell r="Y40"/>
          <cell r="Z40">
            <v>0</v>
          </cell>
          <cell r="AA40"/>
          <cell r="AB40">
            <v>0</v>
          </cell>
          <cell r="AC40"/>
          <cell r="AD40">
            <v>0</v>
          </cell>
          <cell r="AE40"/>
          <cell r="AF40">
            <v>0</v>
          </cell>
        </row>
        <row r="41">
          <cell r="A41" t="str">
            <v>29</v>
          </cell>
          <cell r="B41" t="str">
            <v>29</v>
          </cell>
          <cell r="C41"/>
          <cell r="D41">
            <v>0</v>
          </cell>
          <cell r="E41"/>
          <cell r="F41">
            <v>0</v>
          </cell>
          <cell r="G41"/>
          <cell r="H41">
            <v>0</v>
          </cell>
          <cell r="I41"/>
          <cell r="J41">
            <v>0</v>
          </cell>
          <cell r="K41"/>
          <cell r="L41">
            <v>0</v>
          </cell>
          <cell r="M41"/>
          <cell r="N41">
            <v>0</v>
          </cell>
          <cell r="O41"/>
          <cell r="P41">
            <v>0</v>
          </cell>
          <cell r="Q41"/>
          <cell r="R41">
            <v>0</v>
          </cell>
          <cell r="S41"/>
          <cell r="T41">
            <v>0</v>
          </cell>
          <cell r="U41"/>
          <cell r="V41">
            <v>0</v>
          </cell>
          <cell r="W41"/>
          <cell r="X41">
            <v>0</v>
          </cell>
          <cell r="Y41"/>
          <cell r="Z41">
            <v>0</v>
          </cell>
          <cell r="AA41"/>
          <cell r="AB41">
            <v>0</v>
          </cell>
          <cell r="AC41"/>
          <cell r="AD41">
            <v>0</v>
          </cell>
          <cell r="AE41"/>
          <cell r="AF41">
            <v>0</v>
          </cell>
        </row>
        <row r="42">
          <cell r="A42" t="str">
            <v>30</v>
          </cell>
          <cell r="B42" t="str">
            <v>30</v>
          </cell>
          <cell r="C42"/>
          <cell r="D42">
            <v>0</v>
          </cell>
          <cell r="E42"/>
          <cell r="F42">
            <v>0</v>
          </cell>
          <cell r="G42"/>
          <cell r="H42">
            <v>0</v>
          </cell>
          <cell r="I42"/>
          <cell r="J42">
            <v>0</v>
          </cell>
          <cell r="K42"/>
          <cell r="L42">
            <v>0</v>
          </cell>
          <cell r="M42"/>
          <cell r="N42">
            <v>0</v>
          </cell>
          <cell r="O42"/>
          <cell r="P42">
            <v>0</v>
          </cell>
          <cell r="Q42"/>
          <cell r="R42">
            <v>0</v>
          </cell>
          <cell r="S42"/>
          <cell r="T42">
            <v>0</v>
          </cell>
          <cell r="U42"/>
          <cell r="V42">
            <v>0</v>
          </cell>
          <cell r="W42"/>
          <cell r="X42">
            <v>0</v>
          </cell>
          <cell r="Y42"/>
          <cell r="Z42">
            <v>0</v>
          </cell>
          <cell r="AA42"/>
          <cell r="AB42">
            <v>0</v>
          </cell>
          <cell r="AC42"/>
          <cell r="AD42">
            <v>0</v>
          </cell>
          <cell r="AE42"/>
          <cell r="AF42">
            <v>0</v>
          </cell>
        </row>
        <row r="43">
          <cell r="A43" t="str">
            <v>31</v>
          </cell>
          <cell r="B43" t="str">
            <v>31</v>
          </cell>
          <cell r="C43"/>
          <cell r="D43">
            <v>0</v>
          </cell>
          <cell r="E43"/>
          <cell r="F43">
            <v>0</v>
          </cell>
          <cell r="G43"/>
          <cell r="H43">
            <v>0</v>
          </cell>
          <cell r="I43"/>
          <cell r="J43">
            <v>0</v>
          </cell>
          <cell r="K43"/>
          <cell r="L43">
            <v>0</v>
          </cell>
          <cell r="M43"/>
          <cell r="N43">
            <v>0</v>
          </cell>
          <cell r="O43"/>
          <cell r="P43">
            <v>0</v>
          </cell>
          <cell r="Q43"/>
          <cell r="R43">
            <v>0</v>
          </cell>
          <cell r="S43"/>
          <cell r="T43">
            <v>0</v>
          </cell>
          <cell r="U43"/>
          <cell r="V43">
            <v>0</v>
          </cell>
          <cell r="W43"/>
          <cell r="X43">
            <v>0</v>
          </cell>
          <cell r="Y43"/>
          <cell r="Z43">
            <v>0</v>
          </cell>
          <cell r="AA43"/>
          <cell r="AB43">
            <v>0</v>
          </cell>
          <cell r="AC43"/>
          <cell r="AD43">
            <v>0</v>
          </cell>
          <cell r="AE43"/>
          <cell r="AF43">
            <v>0</v>
          </cell>
        </row>
        <row r="44">
          <cell r="A44" t="str">
            <v>32</v>
          </cell>
          <cell r="B44" t="str">
            <v>32</v>
          </cell>
          <cell r="C44"/>
          <cell r="D44">
            <v>0</v>
          </cell>
          <cell r="E44"/>
          <cell r="F44">
            <v>0</v>
          </cell>
          <cell r="G44"/>
          <cell r="H44">
            <v>0</v>
          </cell>
          <cell r="I44"/>
          <cell r="J44">
            <v>0</v>
          </cell>
          <cell r="K44"/>
          <cell r="L44">
            <v>0</v>
          </cell>
          <cell r="M44"/>
          <cell r="N44">
            <v>0</v>
          </cell>
          <cell r="O44"/>
          <cell r="P44">
            <v>0</v>
          </cell>
          <cell r="Q44"/>
          <cell r="R44">
            <v>0</v>
          </cell>
          <cell r="S44"/>
          <cell r="T44">
            <v>0</v>
          </cell>
          <cell r="U44"/>
          <cell r="V44">
            <v>0</v>
          </cell>
          <cell r="W44"/>
          <cell r="X44">
            <v>0</v>
          </cell>
          <cell r="Y44"/>
          <cell r="Z44">
            <v>0</v>
          </cell>
          <cell r="AA44"/>
          <cell r="AB44">
            <v>0</v>
          </cell>
          <cell r="AC44"/>
          <cell r="AD44">
            <v>0</v>
          </cell>
          <cell r="AE44"/>
          <cell r="AF44">
            <v>0</v>
          </cell>
        </row>
        <row r="45">
          <cell r="A45" t="str">
            <v>33</v>
          </cell>
          <cell r="B45" t="str">
            <v>33</v>
          </cell>
          <cell r="C45"/>
          <cell r="D45">
            <v>0</v>
          </cell>
          <cell r="E45"/>
          <cell r="F45">
            <v>0</v>
          </cell>
          <cell r="G45"/>
          <cell r="H45">
            <v>0</v>
          </cell>
          <cell r="I45"/>
          <cell r="J45">
            <v>0</v>
          </cell>
          <cell r="K45"/>
          <cell r="L45">
            <v>0</v>
          </cell>
          <cell r="M45"/>
          <cell r="N45">
            <v>0</v>
          </cell>
          <cell r="O45"/>
          <cell r="P45">
            <v>0</v>
          </cell>
          <cell r="Q45"/>
          <cell r="R45">
            <v>0</v>
          </cell>
          <cell r="S45"/>
          <cell r="T45">
            <v>0</v>
          </cell>
          <cell r="U45"/>
          <cell r="V45">
            <v>0</v>
          </cell>
          <cell r="W45"/>
          <cell r="X45">
            <v>0</v>
          </cell>
          <cell r="Y45"/>
          <cell r="Z45">
            <v>0</v>
          </cell>
          <cell r="AA45"/>
          <cell r="AB45">
            <v>0</v>
          </cell>
          <cell r="AC45"/>
          <cell r="AD45">
            <v>0</v>
          </cell>
          <cell r="AE45"/>
          <cell r="AF45">
            <v>0</v>
          </cell>
        </row>
        <row r="46">
          <cell r="A46" t="str">
            <v>34</v>
          </cell>
          <cell r="B46" t="str">
            <v>34</v>
          </cell>
          <cell r="C46"/>
          <cell r="D46">
            <v>0</v>
          </cell>
          <cell r="E46"/>
          <cell r="F46">
            <v>0</v>
          </cell>
          <cell r="G46"/>
          <cell r="H46">
            <v>0</v>
          </cell>
          <cell r="I46"/>
          <cell r="J46">
            <v>0</v>
          </cell>
          <cell r="K46"/>
          <cell r="L46">
            <v>0</v>
          </cell>
          <cell r="M46"/>
          <cell r="N46">
            <v>0</v>
          </cell>
          <cell r="O46"/>
          <cell r="P46">
            <v>0</v>
          </cell>
          <cell r="Q46"/>
          <cell r="R46">
            <v>0</v>
          </cell>
          <cell r="S46"/>
          <cell r="T46">
            <v>0</v>
          </cell>
          <cell r="U46"/>
          <cell r="V46">
            <v>0</v>
          </cell>
          <cell r="W46"/>
          <cell r="X46">
            <v>0</v>
          </cell>
          <cell r="Y46"/>
          <cell r="Z46">
            <v>0</v>
          </cell>
          <cell r="AA46"/>
          <cell r="AB46">
            <v>0</v>
          </cell>
          <cell r="AC46"/>
          <cell r="AD46">
            <v>0</v>
          </cell>
          <cell r="AE46"/>
          <cell r="AF46">
            <v>0</v>
          </cell>
        </row>
        <row r="47">
          <cell r="A47" t="str">
            <v>35</v>
          </cell>
          <cell r="B47" t="str">
            <v>35</v>
          </cell>
          <cell r="C47"/>
          <cell r="D47">
            <v>0</v>
          </cell>
          <cell r="E47"/>
          <cell r="F47">
            <v>0</v>
          </cell>
          <cell r="G47"/>
          <cell r="H47">
            <v>0</v>
          </cell>
          <cell r="I47"/>
          <cell r="J47">
            <v>0</v>
          </cell>
          <cell r="K47"/>
          <cell r="L47">
            <v>0</v>
          </cell>
          <cell r="M47"/>
          <cell r="N47">
            <v>0</v>
          </cell>
          <cell r="O47"/>
          <cell r="P47">
            <v>0</v>
          </cell>
          <cell r="Q47"/>
          <cell r="R47">
            <v>0</v>
          </cell>
          <cell r="S47"/>
          <cell r="T47">
            <v>0</v>
          </cell>
          <cell r="U47"/>
          <cell r="V47">
            <v>0</v>
          </cell>
          <cell r="W47"/>
          <cell r="X47">
            <v>0</v>
          </cell>
          <cell r="Y47"/>
          <cell r="Z47">
            <v>0</v>
          </cell>
          <cell r="AA47"/>
          <cell r="AB47">
            <v>0</v>
          </cell>
          <cell r="AC47"/>
          <cell r="AD47">
            <v>0</v>
          </cell>
          <cell r="AE47"/>
          <cell r="AF47">
            <v>0</v>
          </cell>
        </row>
        <row r="48">
          <cell r="A48" t="str">
            <v>36</v>
          </cell>
          <cell r="B48"/>
          <cell r="C48"/>
          <cell r="D48">
            <v>0</v>
          </cell>
          <cell r="E48"/>
          <cell r="F48">
            <v>0</v>
          </cell>
          <cell r="G48"/>
          <cell r="H48">
            <v>0</v>
          </cell>
          <cell r="I48"/>
          <cell r="J48">
            <v>0</v>
          </cell>
          <cell r="K48"/>
          <cell r="L48">
            <v>0</v>
          </cell>
          <cell r="M48"/>
          <cell r="N48">
            <v>0</v>
          </cell>
          <cell r="O48"/>
          <cell r="P48">
            <v>0</v>
          </cell>
          <cell r="Q48"/>
          <cell r="R48">
            <v>0</v>
          </cell>
          <cell r="S48"/>
          <cell r="T48">
            <v>0</v>
          </cell>
          <cell r="U48"/>
          <cell r="V48">
            <v>0</v>
          </cell>
          <cell r="W48"/>
          <cell r="X48">
            <v>0</v>
          </cell>
          <cell r="Y48"/>
          <cell r="Z48">
            <v>0</v>
          </cell>
          <cell r="AA48"/>
          <cell r="AB48">
            <v>0</v>
          </cell>
          <cell r="AC48"/>
          <cell r="AD48">
            <v>0</v>
          </cell>
          <cell r="AE48"/>
          <cell r="AF48">
            <v>0</v>
          </cell>
        </row>
        <row r="49">
          <cell r="A49" t="str">
            <v>37</v>
          </cell>
          <cell r="B49"/>
          <cell r="C49"/>
          <cell r="D49">
            <v>0</v>
          </cell>
          <cell r="E49"/>
          <cell r="F49">
            <v>0</v>
          </cell>
          <cell r="G49"/>
          <cell r="H49">
            <v>0</v>
          </cell>
          <cell r="I49"/>
          <cell r="J49">
            <v>0</v>
          </cell>
          <cell r="K49"/>
          <cell r="L49">
            <v>0</v>
          </cell>
          <cell r="M49"/>
          <cell r="N49">
            <v>0</v>
          </cell>
          <cell r="O49"/>
          <cell r="P49">
            <v>0</v>
          </cell>
          <cell r="Q49"/>
          <cell r="R49">
            <v>0</v>
          </cell>
          <cell r="S49"/>
          <cell r="T49">
            <v>0</v>
          </cell>
          <cell r="U49"/>
          <cell r="V49">
            <v>0</v>
          </cell>
          <cell r="W49"/>
          <cell r="X49">
            <v>0</v>
          </cell>
          <cell r="Y49"/>
          <cell r="Z49">
            <v>0</v>
          </cell>
          <cell r="AA49"/>
          <cell r="AB49">
            <v>0</v>
          </cell>
          <cell r="AC49"/>
          <cell r="AD49">
            <v>0</v>
          </cell>
          <cell r="AE49"/>
          <cell r="AF49">
            <v>0</v>
          </cell>
        </row>
        <row r="50">
          <cell r="A50" t="str">
            <v>38</v>
          </cell>
          <cell r="B50"/>
          <cell r="C50"/>
          <cell r="D50">
            <v>0</v>
          </cell>
          <cell r="E50"/>
          <cell r="F50">
            <v>0</v>
          </cell>
          <cell r="G50"/>
          <cell r="H50">
            <v>0</v>
          </cell>
          <cell r="I50"/>
          <cell r="J50">
            <v>0</v>
          </cell>
          <cell r="K50"/>
          <cell r="L50">
            <v>0</v>
          </cell>
          <cell r="M50"/>
          <cell r="N50">
            <v>0</v>
          </cell>
          <cell r="O50"/>
          <cell r="P50">
            <v>0</v>
          </cell>
          <cell r="Q50"/>
          <cell r="R50">
            <v>0</v>
          </cell>
          <cell r="S50"/>
          <cell r="T50">
            <v>0</v>
          </cell>
          <cell r="U50"/>
          <cell r="V50">
            <v>0</v>
          </cell>
          <cell r="W50"/>
          <cell r="X50">
            <v>0</v>
          </cell>
          <cell r="Y50"/>
          <cell r="Z50">
            <v>0</v>
          </cell>
          <cell r="AA50"/>
          <cell r="AB50">
            <v>0</v>
          </cell>
          <cell r="AC50"/>
          <cell r="AD50">
            <v>0</v>
          </cell>
          <cell r="AE50"/>
          <cell r="AF50">
            <v>0</v>
          </cell>
        </row>
        <row r="51">
          <cell r="A51" t="str">
            <v>39</v>
          </cell>
          <cell r="B51"/>
          <cell r="C51"/>
          <cell r="D51">
            <v>0</v>
          </cell>
          <cell r="E51"/>
          <cell r="F51">
            <v>0</v>
          </cell>
          <cell r="G51"/>
          <cell r="H51">
            <v>0</v>
          </cell>
          <cell r="I51"/>
          <cell r="J51">
            <v>0</v>
          </cell>
          <cell r="K51"/>
          <cell r="L51">
            <v>0</v>
          </cell>
          <cell r="M51"/>
          <cell r="N51">
            <v>0</v>
          </cell>
          <cell r="O51"/>
          <cell r="P51">
            <v>0</v>
          </cell>
          <cell r="Q51"/>
          <cell r="R51">
            <v>0</v>
          </cell>
          <cell r="S51"/>
          <cell r="T51">
            <v>0</v>
          </cell>
          <cell r="U51"/>
          <cell r="V51">
            <v>0</v>
          </cell>
          <cell r="W51"/>
          <cell r="X51">
            <v>0</v>
          </cell>
          <cell r="Y51"/>
          <cell r="Z51">
            <v>0</v>
          </cell>
          <cell r="AA51"/>
          <cell r="AB51">
            <v>0</v>
          </cell>
          <cell r="AC51"/>
          <cell r="AD51">
            <v>0</v>
          </cell>
          <cell r="AE51"/>
          <cell r="AF51">
            <v>0</v>
          </cell>
        </row>
        <row r="52">
          <cell r="A52" t="str">
            <v>40</v>
          </cell>
          <cell r="B52"/>
          <cell r="C52"/>
          <cell r="D52">
            <v>0</v>
          </cell>
          <cell r="E52"/>
          <cell r="F52">
            <v>0</v>
          </cell>
          <cell r="G52"/>
          <cell r="H52">
            <v>0</v>
          </cell>
          <cell r="I52"/>
          <cell r="J52">
            <v>0</v>
          </cell>
          <cell r="K52"/>
          <cell r="L52">
            <v>0</v>
          </cell>
          <cell r="M52"/>
          <cell r="N52">
            <v>0</v>
          </cell>
          <cell r="O52"/>
          <cell r="P52">
            <v>0</v>
          </cell>
          <cell r="Q52"/>
          <cell r="R52">
            <v>0</v>
          </cell>
          <cell r="S52"/>
          <cell r="T52">
            <v>0</v>
          </cell>
          <cell r="U52"/>
          <cell r="V52">
            <v>0</v>
          </cell>
          <cell r="W52"/>
          <cell r="X52">
            <v>0</v>
          </cell>
          <cell r="Y52"/>
          <cell r="Z52">
            <v>0</v>
          </cell>
          <cell r="AA52"/>
          <cell r="AB52">
            <v>0</v>
          </cell>
          <cell r="AC52"/>
          <cell r="AD52">
            <v>0</v>
          </cell>
          <cell r="AE52"/>
          <cell r="AF5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zoomScale="110" zoomScaleNormal="110" workbookViewId="0">
      <selection activeCell="D5" sqref="D5"/>
    </sheetView>
  </sheetViews>
  <sheetFormatPr defaultRowHeight="14.25" x14ac:dyDescent="0.2"/>
  <cols>
    <col min="1" max="1" width="3.5703125" style="29" customWidth="1"/>
    <col min="2" max="2" width="24.5703125" style="29" customWidth="1"/>
    <col min="3" max="3" width="2.85546875" style="29" customWidth="1"/>
    <col min="4" max="4" width="34.7109375" style="29" customWidth="1"/>
    <col min="5" max="5" width="23.85546875" style="29" customWidth="1"/>
    <col min="6" max="16384" width="9.140625" style="29"/>
  </cols>
  <sheetData>
    <row r="1" spans="1:5" x14ac:dyDescent="0.2">
      <c r="A1" s="42" t="s">
        <v>126</v>
      </c>
      <c r="B1" s="42"/>
      <c r="C1" s="42"/>
      <c r="D1" s="42"/>
      <c r="E1" s="42"/>
    </row>
    <row r="2" spans="1:5" x14ac:dyDescent="0.2">
      <c r="A2" s="42"/>
      <c r="B2" s="42"/>
      <c r="C2" s="42"/>
      <c r="D2" s="42"/>
      <c r="E2" s="42"/>
    </row>
    <row r="3" spans="1:5" x14ac:dyDescent="0.2">
      <c r="A3" s="42"/>
      <c r="B3" s="42"/>
      <c r="C3" s="42"/>
      <c r="D3" s="42"/>
      <c r="E3" s="42"/>
    </row>
    <row r="4" spans="1:5" x14ac:dyDescent="0.2">
      <c r="A4" s="42"/>
      <c r="B4" s="42"/>
      <c r="C4" s="42"/>
      <c r="D4" s="42"/>
      <c r="E4" s="42"/>
    </row>
    <row r="5" spans="1:5" s="32" customFormat="1" ht="24" customHeight="1" x14ac:dyDescent="0.25">
      <c r="A5" s="43"/>
      <c r="B5" s="43" t="s">
        <v>1</v>
      </c>
      <c r="C5" s="43" t="s">
        <v>103</v>
      </c>
      <c r="D5" s="40" t="s">
        <v>161</v>
      </c>
      <c r="E5" s="43"/>
    </row>
    <row r="6" spans="1:5" s="32" customFormat="1" ht="24" customHeight="1" x14ac:dyDescent="0.25">
      <c r="A6" s="43"/>
      <c r="B6" s="43" t="s">
        <v>105</v>
      </c>
      <c r="C6" s="43" t="s">
        <v>103</v>
      </c>
      <c r="D6" s="40" t="s">
        <v>162</v>
      </c>
      <c r="E6" s="43"/>
    </row>
    <row r="7" spans="1:5" s="32" customFormat="1" ht="24" customHeight="1" x14ac:dyDescent="0.25">
      <c r="A7" s="43"/>
      <c r="B7" s="43" t="s">
        <v>106</v>
      </c>
      <c r="C7" s="43" t="s">
        <v>103</v>
      </c>
      <c r="D7" s="41"/>
      <c r="E7" s="43"/>
    </row>
    <row r="8" spans="1:5" s="32" customFormat="1" ht="24" customHeight="1" x14ac:dyDescent="0.25">
      <c r="A8" s="43"/>
      <c r="B8" s="43" t="s">
        <v>2</v>
      </c>
      <c r="C8" s="43" t="s">
        <v>103</v>
      </c>
      <c r="D8" s="41" t="s">
        <v>115</v>
      </c>
      <c r="E8" s="43"/>
    </row>
    <row r="9" spans="1:5" s="32" customFormat="1" ht="24" customHeight="1" x14ac:dyDescent="0.25">
      <c r="A9" s="43"/>
      <c r="B9" s="43" t="s">
        <v>107</v>
      </c>
      <c r="C9" s="43" t="s">
        <v>103</v>
      </c>
      <c r="D9" s="41" t="s">
        <v>163</v>
      </c>
      <c r="E9" s="43"/>
    </row>
    <row r="10" spans="1:5" s="32" customFormat="1" ht="24" customHeight="1" x14ac:dyDescent="0.25">
      <c r="A10" s="43"/>
      <c r="B10" s="43" t="s">
        <v>108</v>
      </c>
      <c r="C10" s="43" t="s">
        <v>103</v>
      </c>
      <c r="D10" s="41"/>
      <c r="E10" s="43"/>
    </row>
    <row r="11" spans="1:5" s="32" customFormat="1" ht="24" customHeight="1" x14ac:dyDescent="0.25">
      <c r="A11" s="43"/>
      <c r="B11" s="43" t="s">
        <v>109</v>
      </c>
      <c r="C11" s="43" t="s">
        <v>103</v>
      </c>
      <c r="D11" s="41" t="s">
        <v>164</v>
      </c>
      <c r="E11" s="43"/>
    </row>
    <row r="12" spans="1:5" s="32" customFormat="1" ht="24" customHeight="1" x14ac:dyDescent="0.25">
      <c r="A12" s="43"/>
      <c r="B12" s="43" t="s">
        <v>110</v>
      </c>
      <c r="C12" s="43" t="s">
        <v>103</v>
      </c>
      <c r="D12" s="40" t="s">
        <v>112</v>
      </c>
      <c r="E12" s="43"/>
    </row>
    <row r="13" spans="1:5" s="32" customFormat="1" ht="24" customHeight="1" x14ac:dyDescent="0.25">
      <c r="A13" s="43"/>
      <c r="B13" s="43" t="s">
        <v>111</v>
      </c>
      <c r="C13" s="43" t="s">
        <v>103</v>
      </c>
      <c r="D13" s="40" t="s">
        <v>160</v>
      </c>
      <c r="E13" s="43"/>
    </row>
    <row r="14" spans="1:5" s="32" customFormat="1" ht="24" customHeight="1" x14ac:dyDescent="0.25">
      <c r="A14" s="43"/>
      <c r="B14" s="43" t="s">
        <v>113</v>
      </c>
      <c r="C14" s="43" t="s">
        <v>103</v>
      </c>
      <c r="D14" s="40" t="s">
        <v>165</v>
      </c>
      <c r="E14" s="43"/>
    </row>
    <row r="15" spans="1:5" x14ac:dyDescent="0.2">
      <c r="A15" s="42"/>
      <c r="B15" s="42"/>
      <c r="C15" s="42"/>
      <c r="D15" s="42"/>
      <c r="E15" s="42"/>
    </row>
  </sheetData>
  <sheetProtection password="8CD9"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1"/>
  <sheetViews>
    <sheetView showGridLines="0" tabSelected="1" view="pageBreakPreview" zoomScale="130" zoomScaleNormal="90" zoomScaleSheetLayoutView="13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33" sqref="C33"/>
    </sheetView>
  </sheetViews>
  <sheetFormatPr defaultRowHeight="14.25" x14ac:dyDescent="0.2"/>
  <cols>
    <col min="1" max="1" width="21.28515625" style="29" customWidth="1"/>
    <col min="2" max="2" width="9.140625" style="29"/>
    <col min="3" max="3" width="57.5703125" style="29" customWidth="1"/>
    <col min="4" max="16384" width="9.140625" style="29"/>
  </cols>
  <sheetData>
    <row r="3" spans="1:3" x14ac:dyDescent="0.2">
      <c r="A3" s="93" t="s">
        <v>85</v>
      </c>
      <c r="B3" s="93"/>
      <c r="C3" s="93"/>
    </row>
    <row r="4" spans="1:3" x14ac:dyDescent="0.2">
      <c r="A4" s="31"/>
      <c r="B4" s="31"/>
      <c r="C4" s="31"/>
    </row>
    <row r="5" spans="1:3" x14ac:dyDescent="0.2">
      <c r="A5" s="30" t="s">
        <v>86</v>
      </c>
      <c r="B5" s="30" t="s">
        <v>97</v>
      </c>
      <c r="C5" s="30" t="s">
        <v>98</v>
      </c>
    </row>
    <row r="6" spans="1:3" x14ac:dyDescent="0.2">
      <c r="A6" s="37" t="s">
        <v>74</v>
      </c>
      <c r="B6" s="91" t="s">
        <v>63</v>
      </c>
      <c r="C6" s="36" t="s">
        <v>140</v>
      </c>
    </row>
    <row r="7" spans="1:3" x14ac:dyDescent="0.2">
      <c r="A7" s="38"/>
      <c r="B7" s="91" t="s">
        <v>69</v>
      </c>
      <c r="C7" s="36" t="s">
        <v>141</v>
      </c>
    </row>
    <row r="8" spans="1:3" x14ac:dyDescent="0.2">
      <c r="A8" s="38"/>
      <c r="B8" s="91" t="s">
        <v>64</v>
      </c>
      <c r="C8" s="36" t="s">
        <v>142</v>
      </c>
    </row>
    <row r="9" spans="1:3" x14ac:dyDescent="0.2">
      <c r="A9" s="38"/>
      <c r="B9" s="91" t="s">
        <v>127</v>
      </c>
      <c r="C9" s="36" t="s">
        <v>143</v>
      </c>
    </row>
    <row r="10" spans="1:3" x14ac:dyDescent="0.2">
      <c r="A10" s="38"/>
      <c r="B10" s="91" t="s">
        <v>128</v>
      </c>
      <c r="C10" s="36" t="s">
        <v>144</v>
      </c>
    </row>
    <row r="11" spans="1:3" x14ac:dyDescent="0.2">
      <c r="A11" s="38"/>
      <c r="B11" s="91" t="s">
        <v>129</v>
      </c>
      <c r="C11" s="36" t="s">
        <v>145</v>
      </c>
    </row>
    <row r="12" spans="1:3" x14ac:dyDescent="0.2">
      <c r="A12" s="38"/>
      <c r="B12" s="91" t="s">
        <v>130</v>
      </c>
      <c r="C12" s="36" t="s">
        <v>146</v>
      </c>
    </row>
    <row r="13" spans="1:3" x14ac:dyDescent="0.2">
      <c r="A13" s="38"/>
      <c r="B13" s="91" t="s">
        <v>131</v>
      </c>
      <c r="C13" s="36" t="s">
        <v>148</v>
      </c>
    </row>
    <row r="14" spans="1:3" x14ac:dyDescent="0.2">
      <c r="A14" s="39"/>
      <c r="B14" s="91" t="s">
        <v>132</v>
      </c>
      <c r="C14" s="36" t="s">
        <v>147</v>
      </c>
    </row>
    <row r="15" spans="1:3" x14ac:dyDescent="0.2">
      <c r="A15" s="37" t="s">
        <v>75</v>
      </c>
      <c r="B15" s="91" t="s">
        <v>60</v>
      </c>
      <c r="C15" s="36" t="s">
        <v>149</v>
      </c>
    </row>
    <row r="16" spans="1:3" x14ac:dyDescent="0.2">
      <c r="A16" s="38"/>
      <c r="B16" s="91" t="s">
        <v>61</v>
      </c>
      <c r="C16" s="36" t="s">
        <v>150</v>
      </c>
    </row>
    <row r="17" spans="1:3" x14ac:dyDescent="0.2">
      <c r="A17" s="38"/>
      <c r="B17" s="91" t="s">
        <v>70</v>
      </c>
      <c r="C17" s="36" t="s">
        <v>151</v>
      </c>
    </row>
    <row r="18" spans="1:3" x14ac:dyDescent="0.2">
      <c r="A18" s="38"/>
      <c r="B18" s="91" t="s">
        <v>62</v>
      </c>
      <c r="C18" s="36" t="s">
        <v>152</v>
      </c>
    </row>
    <row r="19" spans="1:3" x14ac:dyDescent="0.2">
      <c r="A19" s="38"/>
      <c r="B19" s="91" t="s">
        <v>71</v>
      </c>
      <c r="C19" s="36" t="s">
        <v>153</v>
      </c>
    </row>
    <row r="20" spans="1:3" x14ac:dyDescent="0.2">
      <c r="A20" s="38"/>
      <c r="B20" s="91" t="s">
        <v>72</v>
      </c>
      <c r="C20" s="36" t="s">
        <v>154</v>
      </c>
    </row>
    <row r="21" spans="1:3" x14ac:dyDescent="0.2">
      <c r="A21" s="38"/>
      <c r="B21" s="91" t="s">
        <v>76</v>
      </c>
      <c r="C21" s="36" t="s">
        <v>155</v>
      </c>
    </row>
    <row r="22" spans="1:3" x14ac:dyDescent="0.2">
      <c r="A22" s="38"/>
      <c r="B22" s="91" t="s">
        <v>133</v>
      </c>
      <c r="C22" s="36" t="s">
        <v>156</v>
      </c>
    </row>
    <row r="23" spans="1:3" x14ac:dyDescent="0.2">
      <c r="A23" s="39"/>
      <c r="B23" s="91" t="s">
        <v>134</v>
      </c>
      <c r="C23" s="36" t="s">
        <v>157</v>
      </c>
    </row>
    <row r="24" spans="1:3" x14ac:dyDescent="0.2">
      <c r="A24" s="38" t="s">
        <v>12</v>
      </c>
      <c r="B24" s="92" t="s">
        <v>87</v>
      </c>
      <c r="C24" s="36" t="s">
        <v>140</v>
      </c>
    </row>
    <row r="25" spans="1:3" x14ac:dyDescent="0.2">
      <c r="A25" s="38"/>
      <c r="B25" s="92" t="s">
        <v>88</v>
      </c>
      <c r="C25" s="36" t="s">
        <v>141</v>
      </c>
    </row>
    <row r="26" spans="1:3" x14ac:dyDescent="0.2">
      <c r="A26" s="38"/>
      <c r="B26" s="92" t="s">
        <v>65</v>
      </c>
      <c r="C26" s="36" t="s">
        <v>142</v>
      </c>
    </row>
    <row r="27" spans="1:3" x14ac:dyDescent="0.2">
      <c r="A27" s="38"/>
      <c r="B27" s="92" t="s">
        <v>66</v>
      </c>
      <c r="C27" s="36" t="s">
        <v>143</v>
      </c>
    </row>
    <row r="28" spans="1:3" x14ac:dyDescent="0.2">
      <c r="A28" s="38"/>
      <c r="B28" s="92" t="s">
        <v>89</v>
      </c>
      <c r="C28" s="36" t="s">
        <v>144</v>
      </c>
    </row>
    <row r="29" spans="1:3" x14ac:dyDescent="0.2">
      <c r="A29" s="38"/>
      <c r="B29" s="92" t="s">
        <v>67</v>
      </c>
      <c r="C29" s="36" t="s">
        <v>145</v>
      </c>
    </row>
    <row r="30" spans="1:3" x14ac:dyDescent="0.2">
      <c r="A30" s="38"/>
      <c r="B30" s="92" t="s">
        <v>135</v>
      </c>
      <c r="C30" s="36" t="s">
        <v>146</v>
      </c>
    </row>
    <row r="31" spans="1:3" x14ac:dyDescent="0.2">
      <c r="A31" s="38"/>
      <c r="B31" s="92" t="s">
        <v>136</v>
      </c>
      <c r="C31" s="36" t="s">
        <v>148</v>
      </c>
    </row>
    <row r="32" spans="1:3" x14ac:dyDescent="0.2">
      <c r="A32" s="39"/>
      <c r="B32" s="92" t="s">
        <v>137</v>
      </c>
      <c r="C32" s="36" t="s">
        <v>147</v>
      </c>
    </row>
    <row r="33" spans="1:3" x14ac:dyDescent="0.2">
      <c r="A33" s="38" t="s">
        <v>90</v>
      </c>
      <c r="B33" s="92" t="s">
        <v>91</v>
      </c>
      <c r="C33" s="36" t="s">
        <v>140</v>
      </c>
    </row>
    <row r="34" spans="1:3" x14ac:dyDescent="0.2">
      <c r="A34" s="38"/>
      <c r="B34" s="92" t="s">
        <v>92</v>
      </c>
      <c r="C34" s="36" t="s">
        <v>141</v>
      </c>
    </row>
    <row r="35" spans="1:3" x14ac:dyDescent="0.2">
      <c r="A35" s="38"/>
      <c r="B35" s="92" t="s">
        <v>93</v>
      </c>
      <c r="C35" s="36" t="s">
        <v>142</v>
      </c>
    </row>
    <row r="36" spans="1:3" x14ac:dyDescent="0.2">
      <c r="A36" s="38"/>
      <c r="B36" s="92" t="s">
        <v>68</v>
      </c>
      <c r="C36" s="36" t="s">
        <v>143</v>
      </c>
    </row>
    <row r="37" spans="1:3" x14ac:dyDescent="0.2">
      <c r="A37" s="38"/>
      <c r="B37" s="92" t="s">
        <v>94</v>
      </c>
      <c r="C37" s="36" t="s">
        <v>144</v>
      </c>
    </row>
    <row r="38" spans="1:3" x14ac:dyDescent="0.2">
      <c r="A38" s="38"/>
      <c r="B38" s="92" t="s">
        <v>95</v>
      </c>
      <c r="C38" s="36" t="s">
        <v>145</v>
      </c>
    </row>
    <row r="39" spans="1:3" x14ac:dyDescent="0.2">
      <c r="A39" s="38"/>
      <c r="B39" s="92" t="s">
        <v>96</v>
      </c>
      <c r="C39" s="36" t="s">
        <v>146</v>
      </c>
    </row>
    <row r="40" spans="1:3" x14ac:dyDescent="0.2">
      <c r="A40" s="38"/>
      <c r="B40" s="92" t="s">
        <v>138</v>
      </c>
      <c r="C40" s="36" t="s">
        <v>148</v>
      </c>
    </row>
    <row r="41" spans="1:3" x14ac:dyDescent="0.2">
      <c r="A41" s="39"/>
      <c r="B41" s="92" t="s">
        <v>139</v>
      </c>
      <c r="C41" s="36" t="s">
        <v>147</v>
      </c>
    </row>
  </sheetData>
  <sheetProtection password="CEEC" sheet="1" objects="1" scenarios="1" selectLockedCells="1"/>
  <mergeCells count="1">
    <mergeCell ref="A3:C3"/>
  </mergeCells>
  <pageMargins left="0.7" right="0.7" top="0.75" bottom="0.75" header="0.3" footer="0.3"/>
  <pageSetup paperSize="9" scale="99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GridLines="0" showRowColHeaders="0" workbookViewId="0">
      <selection activeCell="H4" sqref="H4"/>
    </sheetView>
  </sheetViews>
  <sheetFormatPr defaultRowHeight="20.100000000000001" customHeight="1" x14ac:dyDescent="0.25"/>
  <cols>
    <col min="1" max="1" width="9.140625" style="32"/>
    <col min="2" max="2" width="9.85546875" style="32" customWidth="1"/>
    <col min="3" max="8" width="9.140625" style="32"/>
    <col min="9" max="9" width="12.42578125" style="32" customWidth="1"/>
    <col min="10" max="16384" width="9.140625" style="32"/>
  </cols>
  <sheetData>
    <row r="1" spans="1:9" ht="20.100000000000001" customHeight="1" x14ac:dyDescent="0.25">
      <c r="A1" s="94" t="s">
        <v>116</v>
      </c>
      <c r="B1" s="94" t="s">
        <v>119</v>
      </c>
      <c r="C1" s="94"/>
      <c r="D1" s="94"/>
      <c r="E1" s="94"/>
      <c r="F1" s="94"/>
      <c r="G1" s="94"/>
      <c r="H1" s="94"/>
      <c r="I1" s="94"/>
    </row>
    <row r="2" spans="1:9" ht="20.100000000000001" customHeight="1" x14ac:dyDescent="0.25">
      <c r="A2" s="94"/>
      <c r="B2" s="34" t="s">
        <v>8</v>
      </c>
      <c r="C2" s="35" t="s">
        <v>120</v>
      </c>
      <c r="D2" s="34" t="s">
        <v>5</v>
      </c>
      <c r="E2" s="35" t="s">
        <v>121</v>
      </c>
      <c r="F2" s="34" t="s">
        <v>122</v>
      </c>
      <c r="G2" s="35" t="s">
        <v>123</v>
      </c>
      <c r="H2" s="34" t="s">
        <v>124</v>
      </c>
      <c r="I2" s="35" t="s">
        <v>125</v>
      </c>
    </row>
    <row r="3" spans="1:9" ht="20.100000000000001" customHeight="1" x14ac:dyDescent="0.25">
      <c r="A3" s="94"/>
      <c r="B3" s="33" t="s">
        <v>117</v>
      </c>
      <c r="C3" s="33" t="s">
        <v>118</v>
      </c>
      <c r="D3" s="33" t="s">
        <v>117</v>
      </c>
      <c r="E3" s="33" t="s">
        <v>118</v>
      </c>
      <c r="F3" s="33" t="s">
        <v>117</v>
      </c>
      <c r="G3" s="33" t="s">
        <v>118</v>
      </c>
      <c r="H3" s="33" t="s">
        <v>117</v>
      </c>
      <c r="I3" s="33" t="s">
        <v>118</v>
      </c>
    </row>
    <row r="4" spans="1:9" ht="20.100000000000001" customHeight="1" x14ac:dyDescent="0.25">
      <c r="A4" s="28">
        <v>68</v>
      </c>
      <c r="B4" s="28">
        <v>0</v>
      </c>
      <c r="C4" s="28">
        <v>67</v>
      </c>
      <c r="D4" s="28">
        <v>68</v>
      </c>
      <c r="E4" s="28">
        <v>79</v>
      </c>
      <c r="F4" s="28">
        <v>80</v>
      </c>
      <c r="G4" s="28">
        <v>90</v>
      </c>
      <c r="H4" s="28">
        <v>91</v>
      </c>
      <c r="I4" s="28">
        <v>100</v>
      </c>
    </row>
  </sheetData>
  <sheetProtection password="8CD9" sheet="1" objects="1" scenarios="1" selectLockedCells="1"/>
  <mergeCells count="2">
    <mergeCell ref="A1:A3"/>
    <mergeCell ref="B1:I1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T60"/>
  <sheetViews>
    <sheetView showGridLines="0" zoomScale="80" zoomScaleNormal="80" workbookViewId="0">
      <selection activeCell="AE12" sqref="AE12"/>
    </sheetView>
  </sheetViews>
  <sheetFormatPr defaultColWidth="9.140625" defaultRowHeight="12.75" x14ac:dyDescent="0.2"/>
  <cols>
    <col min="1" max="1" width="9.140625" style="16" customWidth="1"/>
    <col min="2" max="2" width="3.85546875" style="16" customWidth="1"/>
    <col min="3" max="3" width="25.85546875" style="16" customWidth="1"/>
    <col min="4" max="20" width="5.7109375" style="16" customWidth="1"/>
    <col min="21" max="21" width="6" style="16" customWidth="1"/>
    <col min="22" max="22" width="5" style="16" customWidth="1"/>
    <col min="23" max="24" width="6.5703125" style="16" customWidth="1"/>
    <col min="25" max="25" width="5.7109375" style="16" customWidth="1"/>
    <col min="26" max="26" width="5" style="16" customWidth="1"/>
    <col min="27" max="27" width="5" style="16" bestFit="1" customWidth="1"/>
    <col min="28" max="28" width="4" style="16" customWidth="1"/>
    <col min="29" max="29" width="5.7109375" style="16" customWidth="1"/>
    <col min="30" max="30" width="5" style="16" customWidth="1"/>
    <col min="31" max="32" width="6" style="16" customWidth="1"/>
    <col min="33" max="33" width="5.7109375" style="16" customWidth="1"/>
    <col min="34" max="34" width="5" style="16" customWidth="1"/>
    <col min="35" max="35" width="5" style="16" bestFit="1" customWidth="1"/>
    <col min="36" max="36" width="4" style="16" customWidth="1"/>
    <col min="37" max="37" width="5.7109375" style="16" customWidth="1"/>
    <col min="38" max="38" width="5" style="16" customWidth="1"/>
    <col min="39" max="39" width="5" style="16" bestFit="1" customWidth="1"/>
    <col min="40" max="40" width="4" style="16" customWidth="1"/>
    <col min="41" max="41" width="5.7109375" style="16" customWidth="1"/>
    <col min="42" max="42" width="5" style="16" customWidth="1"/>
    <col min="43" max="43" width="4" style="16" customWidth="1"/>
    <col min="44" max="44" width="5.7109375" style="16" customWidth="1"/>
    <col min="45" max="45" width="5" style="16" customWidth="1"/>
    <col min="46" max="46" width="4" style="16" customWidth="1"/>
    <col min="47" max="47" width="5.7109375" style="16" customWidth="1"/>
    <col min="48" max="48" width="5" style="16" customWidth="1"/>
    <col min="49" max="49" width="4" style="16" customWidth="1"/>
    <col min="50" max="50" width="5.7109375" style="16" customWidth="1"/>
    <col min="51" max="51" width="5" style="16" customWidth="1"/>
    <col min="52" max="52" width="4" style="16" customWidth="1"/>
    <col min="53" max="53" width="4.7109375" style="16" customWidth="1"/>
    <col min="54" max="62" width="5.7109375" style="83" customWidth="1"/>
    <col min="63" max="63" width="6" style="16" customWidth="1"/>
    <col min="64" max="64" width="6.42578125" style="16" customWidth="1"/>
    <col min="65" max="65" width="5.28515625" style="16" customWidth="1"/>
    <col min="66" max="71" width="5.7109375" style="16" customWidth="1"/>
    <col min="72" max="72" width="6.42578125" style="16" customWidth="1"/>
    <col min="73" max="73" width="5.7109375" style="16" customWidth="1"/>
    <col min="74" max="92" width="5.7109375" style="16" hidden="1" customWidth="1"/>
    <col min="93" max="93" width="4.7109375" style="16" hidden="1" customWidth="1"/>
    <col min="94" max="94" width="4.28515625" style="16" hidden="1" customWidth="1"/>
    <col min="95" max="102" width="4.7109375" style="16" hidden="1" customWidth="1"/>
    <col min="103" max="103" width="9.140625" style="16" hidden="1" customWidth="1"/>
    <col min="104" max="104" width="6.28515625" style="16" hidden="1" customWidth="1"/>
    <col min="105" max="105" width="8.85546875" style="16" hidden="1" customWidth="1"/>
    <col min="106" max="106" width="8" style="16" hidden="1" customWidth="1"/>
    <col min="107" max="107" width="8.85546875" style="16" hidden="1" customWidth="1"/>
    <col min="108" max="108" width="7.28515625" style="16" hidden="1" customWidth="1"/>
    <col min="109" max="109" width="8.85546875" style="16" hidden="1" customWidth="1"/>
    <col min="110" max="110" width="6.7109375" style="16" hidden="1" customWidth="1"/>
    <col min="111" max="111" width="8.85546875" style="16" hidden="1" customWidth="1"/>
    <col min="112" max="112" width="6.28515625" style="16" hidden="1" customWidth="1"/>
    <col min="113" max="113" width="9.140625" style="16" hidden="1" customWidth="1"/>
    <col min="114" max="134" width="6.7109375" style="16" hidden="1" customWidth="1"/>
    <col min="135" max="135" width="36.28515625" style="16" hidden="1" customWidth="1"/>
    <col min="136" max="157" width="6.7109375" style="16" hidden="1" customWidth="1"/>
    <col min="158" max="158" width="25" style="16" hidden="1" customWidth="1"/>
    <col min="159" max="161" width="6.7109375" style="16" hidden="1" customWidth="1"/>
    <col min="162" max="167" width="6.7109375" style="27" hidden="1" customWidth="1"/>
    <col min="168" max="168" width="70.140625" style="16" hidden="1" customWidth="1"/>
    <col min="169" max="169" width="9.140625" style="16" hidden="1" customWidth="1"/>
    <col min="170" max="172" width="6.7109375" style="27" hidden="1" customWidth="1"/>
    <col min="173" max="174" width="6.7109375" style="16" hidden="1" customWidth="1"/>
    <col min="175" max="175" width="60" style="16" hidden="1" customWidth="1"/>
    <col min="176" max="176" width="9.140625" style="16" hidden="1" customWidth="1"/>
    <col min="177" max="185" width="0" style="16" hidden="1" customWidth="1"/>
    <col min="186" max="16384" width="9.140625" style="16"/>
  </cols>
  <sheetData>
    <row r="1" spans="2:175" s="50" customFormat="1" ht="14.25" x14ac:dyDescent="0.2">
      <c r="B1" s="48" t="s">
        <v>0</v>
      </c>
      <c r="C1" s="49"/>
      <c r="D1" s="49"/>
      <c r="E1" s="49"/>
      <c r="F1" s="49"/>
      <c r="CZ1" s="101" t="s">
        <v>116</v>
      </c>
      <c r="DA1" s="101" t="s">
        <v>119</v>
      </c>
      <c r="DB1" s="101"/>
      <c r="DC1" s="101"/>
      <c r="DD1" s="101"/>
      <c r="DE1" s="101"/>
      <c r="DF1" s="101"/>
      <c r="DG1" s="101"/>
      <c r="DH1" s="101"/>
      <c r="FF1" s="51"/>
      <c r="FG1" s="51"/>
      <c r="FH1" s="51"/>
      <c r="FI1" s="51"/>
      <c r="FJ1" s="51"/>
      <c r="FK1" s="51"/>
      <c r="FN1" s="51"/>
      <c r="FO1" s="51"/>
      <c r="FP1" s="51"/>
    </row>
    <row r="2" spans="2:175" s="50" customFormat="1" ht="14.25" x14ac:dyDescent="0.2">
      <c r="B2" s="49"/>
      <c r="C2" s="49"/>
      <c r="D2" s="49"/>
      <c r="E2" s="49"/>
      <c r="F2" s="49"/>
      <c r="CZ2" s="101"/>
      <c r="DA2" s="44" t="s">
        <v>8</v>
      </c>
      <c r="DB2" s="45" t="s">
        <v>120</v>
      </c>
      <c r="DC2" s="44" t="s">
        <v>5</v>
      </c>
      <c r="DD2" s="45" t="s">
        <v>121</v>
      </c>
      <c r="DE2" s="44" t="s">
        <v>122</v>
      </c>
      <c r="DF2" s="45" t="s">
        <v>123</v>
      </c>
      <c r="DG2" s="44" t="s">
        <v>124</v>
      </c>
      <c r="DH2" s="45" t="s">
        <v>125</v>
      </c>
      <c r="FF2" s="51"/>
      <c r="FG2" s="51"/>
      <c r="FH2" s="51"/>
      <c r="FI2" s="51"/>
      <c r="FJ2" s="51"/>
      <c r="FK2" s="51"/>
      <c r="FN2" s="51"/>
      <c r="FO2" s="51"/>
      <c r="FP2" s="51"/>
    </row>
    <row r="3" spans="2:175" s="50" customFormat="1" ht="14.25" x14ac:dyDescent="0.2">
      <c r="B3" s="49" t="s">
        <v>1</v>
      </c>
      <c r="C3" s="49"/>
      <c r="D3" s="52" t="str">
        <f>": "&amp;Home!D5</f>
        <v>: SMA PASUNDAN BANJARAN</v>
      </c>
      <c r="E3" s="49"/>
      <c r="F3" s="49"/>
      <c r="CZ3" s="101"/>
      <c r="DA3" s="47" t="s">
        <v>117</v>
      </c>
      <c r="DB3" s="47" t="s">
        <v>118</v>
      </c>
      <c r="DC3" s="47" t="s">
        <v>117</v>
      </c>
      <c r="DD3" s="47" t="s">
        <v>118</v>
      </c>
      <c r="DE3" s="47" t="s">
        <v>117</v>
      </c>
      <c r="DF3" s="47" t="s">
        <v>118</v>
      </c>
      <c r="DG3" s="47" t="s">
        <v>117</v>
      </c>
      <c r="DH3" s="47" t="s">
        <v>118</v>
      </c>
      <c r="FF3" s="51"/>
      <c r="FG3" s="51"/>
      <c r="FH3" s="51"/>
      <c r="FI3" s="51"/>
      <c r="FJ3" s="51"/>
      <c r="FK3" s="51"/>
      <c r="FN3" s="51"/>
      <c r="FO3" s="51"/>
      <c r="FP3" s="51"/>
    </row>
    <row r="4" spans="2:175" s="50" customFormat="1" ht="14.25" x14ac:dyDescent="0.2">
      <c r="B4" s="49" t="s">
        <v>2</v>
      </c>
      <c r="C4" s="49"/>
      <c r="D4" s="52" t="str">
        <f>": "&amp;Home!D8</f>
        <v>: PAI DAN BP</v>
      </c>
      <c r="E4" s="49"/>
      <c r="F4" s="49"/>
      <c r="CZ4" s="53">
        <f>KKM!A4</f>
        <v>68</v>
      </c>
      <c r="DA4" s="53">
        <f>KKM!B4</f>
        <v>0</v>
      </c>
      <c r="DB4" s="53">
        <f>KKM!C4</f>
        <v>67</v>
      </c>
      <c r="DC4" s="53">
        <f>KKM!D4</f>
        <v>68</v>
      </c>
      <c r="DD4" s="53">
        <f>KKM!E4</f>
        <v>79</v>
      </c>
      <c r="DE4" s="53">
        <f>KKM!F4</f>
        <v>80</v>
      </c>
      <c r="DF4" s="53">
        <f>KKM!G4</f>
        <v>90</v>
      </c>
      <c r="DG4" s="53">
        <f>KKM!H4</f>
        <v>91</v>
      </c>
      <c r="DH4" s="53">
        <f>KKM!I4</f>
        <v>100</v>
      </c>
      <c r="FF4" s="51"/>
      <c r="FG4" s="51"/>
      <c r="FH4" s="51"/>
      <c r="FI4" s="51"/>
      <c r="FJ4" s="51"/>
      <c r="FK4" s="51"/>
      <c r="FN4" s="51"/>
      <c r="FO4" s="51"/>
      <c r="FP4" s="51"/>
    </row>
    <row r="5" spans="2:175" s="50" customFormat="1" x14ac:dyDescent="0.2">
      <c r="B5" s="49" t="s">
        <v>3</v>
      </c>
      <c r="C5" s="49"/>
      <c r="D5" s="52" t="str">
        <f>": "&amp;Home!D13&amp;" / "&amp;Home!D12</f>
        <v>: I / GANJIL</v>
      </c>
      <c r="E5" s="49"/>
      <c r="F5" s="49"/>
      <c r="DL5" s="54"/>
      <c r="FF5" s="51"/>
      <c r="FG5" s="51"/>
      <c r="FH5" s="51"/>
      <c r="FI5" s="51"/>
      <c r="FJ5" s="51"/>
      <c r="FK5" s="51"/>
      <c r="FN5" s="51"/>
      <c r="FO5" s="51"/>
      <c r="FP5" s="51"/>
    </row>
    <row r="6" spans="2:175" s="87" customFormat="1" x14ac:dyDescent="0.2">
      <c r="Y6" s="87" t="str">
        <f>V8</f>
        <v>3.1</v>
      </c>
      <c r="AC6" s="87" t="str">
        <f>Z8</f>
        <v>3.2</v>
      </c>
      <c r="AG6" s="87" t="str">
        <f>AD8</f>
        <v>3.3</v>
      </c>
      <c r="AK6" s="87" t="str">
        <f>AH8</f>
        <v>3.4</v>
      </c>
      <c r="AO6" s="87" t="str">
        <f>AL8</f>
        <v>3.5</v>
      </c>
      <c r="AR6" s="87" t="str">
        <f>AP8</f>
        <v>3.6</v>
      </c>
      <c r="AU6" s="87" t="str">
        <f>AS8</f>
        <v>3.7</v>
      </c>
      <c r="AX6" s="87" t="str">
        <f>AV8</f>
        <v>3.8</v>
      </c>
      <c r="BA6" s="87" t="str">
        <f>AY8</f>
        <v>3.9</v>
      </c>
      <c r="BB6" s="88" t="s">
        <v>4</v>
      </c>
      <c r="BC6" s="88" t="s">
        <v>5</v>
      </c>
      <c r="BD6" s="88" t="s">
        <v>6</v>
      </c>
      <c r="BE6" s="88" t="s">
        <v>7</v>
      </c>
      <c r="BF6" s="88" t="s">
        <v>8</v>
      </c>
      <c r="BG6" s="88"/>
      <c r="BH6" s="88"/>
      <c r="BI6" s="88"/>
      <c r="FF6" s="89"/>
      <c r="FG6" s="89"/>
      <c r="FH6" s="89"/>
      <c r="FI6" s="89"/>
      <c r="FJ6" s="89"/>
      <c r="FK6" s="89"/>
      <c r="FL6" s="88"/>
      <c r="FN6" s="90"/>
      <c r="FO6" s="90"/>
      <c r="FP6" s="90"/>
    </row>
    <row r="7" spans="2:175" ht="15" customHeight="1" x14ac:dyDescent="0.2">
      <c r="B7" s="121" t="s">
        <v>9</v>
      </c>
      <c r="C7" s="121" t="s">
        <v>10</v>
      </c>
      <c r="D7" s="108" t="s">
        <v>74</v>
      </c>
      <c r="E7" s="108"/>
      <c r="F7" s="108"/>
      <c r="G7" s="108"/>
      <c r="H7" s="108"/>
      <c r="I7" s="108"/>
      <c r="J7" s="108"/>
      <c r="K7" s="108"/>
      <c r="L7" s="108"/>
      <c r="M7" s="122" t="s">
        <v>75</v>
      </c>
      <c r="N7" s="122"/>
      <c r="O7" s="122"/>
      <c r="P7" s="122"/>
      <c r="Q7" s="122"/>
      <c r="R7" s="122"/>
      <c r="S7" s="122"/>
      <c r="T7" s="122"/>
      <c r="U7" s="123"/>
      <c r="V7" s="109" t="s">
        <v>12</v>
      </c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1"/>
      <c r="BB7" s="97" t="s">
        <v>14</v>
      </c>
      <c r="BC7" s="97"/>
      <c r="BD7" s="97"/>
      <c r="BE7" s="97"/>
      <c r="BF7" s="97"/>
      <c r="BG7" s="97"/>
      <c r="BH7" s="97"/>
      <c r="BI7" s="97"/>
      <c r="BJ7" s="97"/>
      <c r="BK7" s="117" t="s">
        <v>15</v>
      </c>
      <c r="BL7" s="117"/>
      <c r="BM7" s="117"/>
      <c r="BN7" s="117"/>
      <c r="BO7" s="117"/>
      <c r="BP7" s="117"/>
      <c r="BQ7" s="117"/>
      <c r="BR7" s="117"/>
      <c r="BS7" s="117"/>
      <c r="BT7" s="117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G7" s="102" t="s">
        <v>11</v>
      </c>
      <c r="EH7" s="103" t="s">
        <v>13</v>
      </c>
      <c r="EI7" s="57"/>
      <c r="EJ7" s="57"/>
      <c r="EK7" s="57"/>
      <c r="EL7" s="57"/>
      <c r="EM7" s="57"/>
      <c r="EN7" s="57"/>
      <c r="EO7" s="57"/>
      <c r="EP7" s="57"/>
      <c r="EQ7" s="57"/>
      <c r="ER7" s="57"/>
      <c r="ES7" s="57"/>
      <c r="ET7" s="57"/>
      <c r="EU7" s="57"/>
      <c r="EV7" s="57"/>
      <c r="EW7" s="57"/>
      <c r="EX7" s="57"/>
      <c r="EY7" s="57"/>
      <c r="EZ7" s="57"/>
      <c r="FA7" s="57"/>
      <c r="FB7" s="114" t="s">
        <v>77</v>
      </c>
      <c r="FD7" s="58"/>
      <c r="FE7" s="58"/>
      <c r="FF7" s="59"/>
      <c r="FG7" s="59"/>
      <c r="FH7" s="59"/>
      <c r="FI7" s="59"/>
      <c r="FJ7" s="59"/>
      <c r="FK7" s="59"/>
      <c r="FL7" s="57"/>
      <c r="FN7" s="103"/>
      <c r="FO7" s="59"/>
      <c r="FP7" s="59"/>
      <c r="FQ7" s="103" t="s">
        <v>15</v>
      </c>
      <c r="FR7" s="103" t="s">
        <v>13</v>
      </c>
      <c r="FS7" s="103" t="s">
        <v>73</v>
      </c>
    </row>
    <row r="8" spans="2:175" ht="23.25" customHeight="1" x14ac:dyDescent="0.2">
      <c r="B8" s="121"/>
      <c r="C8" s="121"/>
      <c r="D8" s="60" t="s">
        <v>63</v>
      </c>
      <c r="E8" s="60" t="s">
        <v>69</v>
      </c>
      <c r="F8" s="60" t="s">
        <v>64</v>
      </c>
      <c r="G8" s="60" t="s">
        <v>127</v>
      </c>
      <c r="H8" s="60" t="s">
        <v>128</v>
      </c>
      <c r="I8" s="60" t="s">
        <v>129</v>
      </c>
      <c r="J8" s="60" t="s">
        <v>130</v>
      </c>
      <c r="K8" s="60" t="s">
        <v>131</v>
      </c>
      <c r="L8" s="60" t="s">
        <v>132</v>
      </c>
      <c r="M8" s="60" t="s">
        <v>60</v>
      </c>
      <c r="N8" s="60" t="s">
        <v>61</v>
      </c>
      <c r="O8" s="60" t="s">
        <v>70</v>
      </c>
      <c r="P8" s="60" t="s">
        <v>62</v>
      </c>
      <c r="Q8" s="60" t="s">
        <v>71</v>
      </c>
      <c r="R8" s="60" t="s">
        <v>72</v>
      </c>
      <c r="S8" s="60" t="s">
        <v>76</v>
      </c>
      <c r="T8" s="60" t="s">
        <v>133</v>
      </c>
      <c r="U8" s="60" t="s">
        <v>134</v>
      </c>
      <c r="V8" s="97" t="s">
        <v>87</v>
      </c>
      <c r="W8" s="97"/>
      <c r="X8" s="97"/>
      <c r="Y8" s="97"/>
      <c r="Z8" s="97" t="s">
        <v>88</v>
      </c>
      <c r="AA8" s="97"/>
      <c r="AB8" s="97"/>
      <c r="AC8" s="97"/>
      <c r="AD8" s="97" t="s">
        <v>65</v>
      </c>
      <c r="AE8" s="97"/>
      <c r="AF8" s="97"/>
      <c r="AG8" s="97"/>
      <c r="AH8" s="97" t="s">
        <v>66</v>
      </c>
      <c r="AI8" s="97"/>
      <c r="AJ8" s="97"/>
      <c r="AK8" s="97"/>
      <c r="AL8" s="97" t="s">
        <v>89</v>
      </c>
      <c r="AM8" s="97"/>
      <c r="AN8" s="97"/>
      <c r="AO8" s="97"/>
      <c r="AP8" s="97" t="s">
        <v>67</v>
      </c>
      <c r="AQ8" s="97"/>
      <c r="AR8" s="97"/>
      <c r="AS8" s="97" t="s">
        <v>135</v>
      </c>
      <c r="AT8" s="97"/>
      <c r="AU8" s="97"/>
      <c r="AV8" s="97" t="s">
        <v>136</v>
      </c>
      <c r="AW8" s="97"/>
      <c r="AX8" s="97"/>
      <c r="AY8" s="97" t="s">
        <v>137</v>
      </c>
      <c r="AZ8" s="97"/>
      <c r="BA8" s="97"/>
      <c r="BB8" s="61" t="s">
        <v>91</v>
      </c>
      <c r="BC8" s="61" t="s">
        <v>92</v>
      </c>
      <c r="BD8" s="61" t="s">
        <v>93</v>
      </c>
      <c r="BE8" s="61" t="s">
        <v>68</v>
      </c>
      <c r="BF8" s="61" t="s">
        <v>94</v>
      </c>
      <c r="BG8" s="61" t="s">
        <v>95</v>
      </c>
      <c r="BH8" s="61" t="s">
        <v>96</v>
      </c>
      <c r="BI8" s="61" t="s">
        <v>138</v>
      </c>
      <c r="BJ8" s="61" t="s">
        <v>139</v>
      </c>
      <c r="BK8" s="105" t="s">
        <v>74</v>
      </c>
      <c r="BL8" s="106"/>
      <c r="BM8" s="105" t="s">
        <v>75</v>
      </c>
      <c r="BN8" s="106"/>
      <c r="BO8" s="105" t="s">
        <v>12</v>
      </c>
      <c r="BP8" s="118"/>
      <c r="BQ8" s="106"/>
      <c r="BR8" s="105" t="s">
        <v>16</v>
      </c>
      <c r="BS8" s="118"/>
      <c r="BT8" s="106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DJ8" s="62"/>
      <c r="DK8" s="62"/>
      <c r="DL8" s="56"/>
      <c r="DM8" s="56"/>
      <c r="DN8" s="56"/>
      <c r="DO8" s="56"/>
      <c r="DP8" s="56"/>
      <c r="DQ8" s="56"/>
      <c r="DR8" s="56"/>
      <c r="DS8" s="56"/>
      <c r="DT8" s="62"/>
      <c r="DU8" s="62"/>
      <c r="DV8" s="62"/>
      <c r="DW8" s="62"/>
      <c r="DX8" s="62"/>
      <c r="DY8" s="62"/>
      <c r="DZ8" s="62"/>
      <c r="EA8" s="62"/>
      <c r="EB8" s="62"/>
      <c r="EC8" s="62"/>
      <c r="ED8" s="62"/>
      <c r="EE8" s="62"/>
      <c r="EG8" s="102"/>
      <c r="EH8" s="107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115"/>
      <c r="FD8" s="64"/>
      <c r="FE8" s="64"/>
      <c r="FF8" s="65"/>
      <c r="FG8" s="65"/>
      <c r="FH8" s="65"/>
      <c r="FI8" s="65"/>
      <c r="FJ8" s="65"/>
      <c r="FK8" s="65"/>
      <c r="FL8" s="63"/>
      <c r="FN8" s="107"/>
      <c r="FO8" s="65"/>
      <c r="FP8" s="65"/>
      <c r="FQ8" s="107"/>
      <c r="FR8" s="107"/>
      <c r="FS8" s="107"/>
    </row>
    <row r="9" spans="2:175" s="69" customFormat="1" ht="60" customHeight="1" x14ac:dyDescent="0.2">
      <c r="B9" s="121"/>
      <c r="C9" s="121"/>
      <c r="D9" s="95" t="str">
        <f>VLOOKUP(D8,'Isi KD'!$B$6:$C$41,2,0)</f>
        <v>a</v>
      </c>
      <c r="E9" s="95" t="str">
        <f>VLOOKUP(E8,'Isi KD'!$B$6:$C$41,2,0)</f>
        <v>b</v>
      </c>
      <c r="F9" s="95" t="str">
        <f>VLOOKUP(F8,'Isi KD'!$B$6:$C$41,2,0)</f>
        <v>c</v>
      </c>
      <c r="G9" s="95" t="str">
        <f>VLOOKUP(G8,'Isi KD'!$B$6:$C$41,2,0)</f>
        <v xml:space="preserve">d </v>
      </c>
      <c r="H9" s="95" t="str">
        <f>VLOOKUP(H8,'Isi KD'!$B$6:$C$41,2,0)</f>
        <v xml:space="preserve">e </v>
      </c>
      <c r="I9" s="95" t="str">
        <f>VLOOKUP(I8,'Isi KD'!$B$6:$C$41,2,0)</f>
        <v>f</v>
      </c>
      <c r="J9" s="95" t="str">
        <f>VLOOKUP(J8,'Isi KD'!$B$6:$C$41,2,0)</f>
        <v>g</v>
      </c>
      <c r="K9" s="95" t="str">
        <f>VLOOKUP(K8,'Isi KD'!$B$6:$C$41,2,0)</f>
        <v xml:space="preserve">h </v>
      </c>
      <c r="L9" s="95" t="str">
        <f>VLOOKUP(L8,'Isi KD'!$B$6:$C$41,2,0)</f>
        <v>i</v>
      </c>
      <c r="M9" s="95" t="str">
        <f>VLOOKUP(M8,'Isi KD'!$B$6:$C$41,2,0)</f>
        <v>j</v>
      </c>
      <c r="N9" s="95" t="str">
        <f>VLOOKUP(N8,'Isi KD'!$B$6:$C$41,2,0)</f>
        <v>k</v>
      </c>
      <c r="O9" s="95" t="str">
        <f>VLOOKUP(O8,'Isi KD'!$B$6:$C$41,2,0)</f>
        <v>l</v>
      </c>
      <c r="P9" s="95" t="str">
        <f>VLOOKUP(P8,'Isi KD'!$B$6:$C$41,2,0)</f>
        <v>m</v>
      </c>
      <c r="Q9" s="95" t="str">
        <f>VLOOKUP(Q8,'Isi KD'!$B$6:$C$41,2,0)</f>
        <v>n</v>
      </c>
      <c r="R9" s="95" t="str">
        <f>VLOOKUP(R8,'Isi KD'!$B$6:$C$41,2,0)</f>
        <v>o</v>
      </c>
      <c r="S9" s="95" t="str">
        <f>VLOOKUP(S8,'Isi KD'!$B$6:$C$41,2,0)</f>
        <v>p</v>
      </c>
      <c r="T9" s="95" t="str">
        <f>VLOOKUP(T8,'Isi KD'!$B$6:$C$41,2,0)</f>
        <v>q</v>
      </c>
      <c r="U9" s="95" t="str">
        <f>VLOOKUP(U8,'Isi KD'!$B$6:$C$41,2,0)</f>
        <v>r</v>
      </c>
      <c r="V9" s="98" t="str">
        <f>VLOOKUP(V8,'Isi KD'!$B$6:$C$41,2,0)</f>
        <v>a</v>
      </c>
      <c r="W9" s="99"/>
      <c r="X9" s="99"/>
      <c r="Y9" s="100"/>
      <c r="Z9" s="98" t="str">
        <f>VLOOKUP(Z8,'Isi KD'!$B$6:$C$41,2,0)</f>
        <v>b</v>
      </c>
      <c r="AA9" s="99"/>
      <c r="AB9" s="99"/>
      <c r="AC9" s="100"/>
      <c r="AD9" s="98" t="str">
        <f>VLOOKUP(AD8,'Isi KD'!$B$6:$C$41,2,0)</f>
        <v>c</v>
      </c>
      <c r="AE9" s="99"/>
      <c r="AF9" s="99"/>
      <c r="AG9" s="100"/>
      <c r="AH9" s="98" t="str">
        <f>VLOOKUP(AH8,'Isi KD'!$B$6:$C$41,2,0)</f>
        <v xml:space="preserve">d </v>
      </c>
      <c r="AI9" s="99"/>
      <c r="AJ9" s="99"/>
      <c r="AK9" s="100"/>
      <c r="AL9" s="98" t="str">
        <f>VLOOKUP(AL8,'Isi KD'!$B$6:$C$41,2,0)</f>
        <v xml:space="preserve">e </v>
      </c>
      <c r="AM9" s="99"/>
      <c r="AN9" s="99"/>
      <c r="AO9" s="100"/>
      <c r="AP9" s="98" t="str">
        <f>VLOOKUP(AP8,'Isi KD'!$B$6:$C$41,2,0)</f>
        <v>f</v>
      </c>
      <c r="AQ9" s="99"/>
      <c r="AR9" s="100"/>
      <c r="AS9" s="98" t="str">
        <f>VLOOKUP(AS8,'Isi KD'!$B$6:$C$41,2,0)</f>
        <v>g</v>
      </c>
      <c r="AT9" s="99"/>
      <c r="AU9" s="100"/>
      <c r="AV9" s="98" t="str">
        <f>VLOOKUP(AV8,'Isi KD'!$B$6:$C$41,2,0)</f>
        <v xml:space="preserve">h </v>
      </c>
      <c r="AW9" s="99"/>
      <c r="AX9" s="100"/>
      <c r="AY9" s="98" t="str">
        <f>VLOOKUP(AY8,'Isi KD'!$B$6:$C$41,2,0)</f>
        <v>i</v>
      </c>
      <c r="AZ9" s="99"/>
      <c r="BA9" s="100"/>
      <c r="BB9" s="95" t="str">
        <f>VLOOKUP(BB8,'Isi KD'!$B$6:$C$41,2)</f>
        <v>a</v>
      </c>
      <c r="BC9" s="95" t="str">
        <f>VLOOKUP(BC8,'Isi KD'!$B$6:$C$41,2)</f>
        <v>b</v>
      </c>
      <c r="BD9" s="95" t="str">
        <f>VLOOKUP(BD8,'Isi KD'!$B$6:$C$41,2)</f>
        <v>c</v>
      </c>
      <c r="BE9" s="95" t="str">
        <f>VLOOKUP(BE8,'Isi KD'!$B$6:$C$41,2)</f>
        <v xml:space="preserve">d </v>
      </c>
      <c r="BF9" s="95" t="str">
        <f>VLOOKUP(BF8,'Isi KD'!$B$6:$C$41,2)</f>
        <v xml:space="preserve">e </v>
      </c>
      <c r="BG9" s="95" t="str">
        <f>VLOOKUP(BG8,'Isi KD'!$B$6:$C$41,2)</f>
        <v>f</v>
      </c>
      <c r="BH9" s="95" t="str">
        <f>VLOOKUP(BH8,'Isi KD'!$B$6:$C$41,2)</f>
        <v>g</v>
      </c>
      <c r="BI9" s="95" t="str">
        <f>VLOOKUP(BI8,'Isi KD'!$B$6:$C$41,2)</f>
        <v xml:space="preserve">h </v>
      </c>
      <c r="BJ9" s="95" t="str">
        <f>VLOOKUP(BJ8,'Isi KD'!$B$6:$C$41,2)</f>
        <v>i</v>
      </c>
      <c r="BK9" s="102" t="s">
        <v>13</v>
      </c>
      <c r="BL9" s="102" t="s">
        <v>73</v>
      </c>
      <c r="BM9" s="102" t="s">
        <v>13</v>
      </c>
      <c r="BN9" s="102" t="s">
        <v>73</v>
      </c>
      <c r="BO9" s="102" t="s">
        <v>17</v>
      </c>
      <c r="BP9" s="102" t="s">
        <v>13</v>
      </c>
      <c r="BQ9" s="102" t="s">
        <v>73</v>
      </c>
      <c r="BR9" s="102" t="s">
        <v>17</v>
      </c>
      <c r="BS9" s="102" t="s">
        <v>13</v>
      </c>
      <c r="BT9" s="103" t="s">
        <v>73</v>
      </c>
      <c r="BU9" s="66"/>
      <c r="BV9" s="67" t="s">
        <v>63</v>
      </c>
      <c r="BW9" s="67" t="s">
        <v>69</v>
      </c>
      <c r="BX9" s="67" t="s">
        <v>64</v>
      </c>
      <c r="BY9" s="67" t="s">
        <v>127</v>
      </c>
      <c r="BZ9" s="67" t="s">
        <v>128</v>
      </c>
      <c r="CA9" s="67" t="s">
        <v>129</v>
      </c>
      <c r="CB9" s="67" t="s">
        <v>130</v>
      </c>
      <c r="CC9" s="67" t="s">
        <v>131</v>
      </c>
      <c r="CD9" s="67" t="s">
        <v>132</v>
      </c>
      <c r="CE9" s="67"/>
      <c r="CF9" s="68" t="s">
        <v>60</v>
      </c>
      <c r="CG9" s="68" t="s">
        <v>61</v>
      </c>
      <c r="CH9" s="68" t="s">
        <v>70</v>
      </c>
      <c r="CI9" s="68" t="s">
        <v>62</v>
      </c>
      <c r="CJ9" s="68" t="s">
        <v>71</v>
      </c>
      <c r="CK9" s="68" t="s">
        <v>72</v>
      </c>
      <c r="CL9" s="68" t="s">
        <v>76</v>
      </c>
      <c r="CM9" s="68" t="s">
        <v>133</v>
      </c>
      <c r="CN9" s="68" t="s">
        <v>134</v>
      </c>
      <c r="CP9" s="70" t="s">
        <v>87</v>
      </c>
      <c r="CQ9" s="70" t="s">
        <v>88</v>
      </c>
      <c r="CR9" s="70" t="s">
        <v>65</v>
      </c>
      <c r="CS9" s="70" t="s">
        <v>66</v>
      </c>
      <c r="CT9" s="70" t="s">
        <v>89</v>
      </c>
      <c r="CU9" s="70" t="s">
        <v>67</v>
      </c>
      <c r="CV9" s="70" t="s">
        <v>135</v>
      </c>
      <c r="CW9" s="70" t="s">
        <v>136</v>
      </c>
      <c r="CX9" s="70" t="s">
        <v>137</v>
      </c>
      <c r="CZ9" s="71" t="s">
        <v>91</v>
      </c>
      <c r="DA9" s="71" t="s">
        <v>92</v>
      </c>
      <c r="DB9" s="71" t="s">
        <v>93</v>
      </c>
      <c r="DC9" s="71" t="s">
        <v>68</v>
      </c>
      <c r="DD9" s="71" t="s">
        <v>94</v>
      </c>
      <c r="DE9" s="71" t="s">
        <v>95</v>
      </c>
      <c r="DF9" s="71" t="s">
        <v>96</v>
      </c>
      <c r="DG9" s="71" t="s">
        <v>138</v>
      </c>
      <c r="DH9" s="71" t="s">
        <v>139</v>
      </c>
      <c r="DJ9" s="112" t="s">
        <v>17</v>
      </c>
      <c r="DK9" s="112" t="s">
        <v>13</v>
      </c>
      <c r="DL9" s="67" t="s">
        <v>63</v>
      </c>
      <c r="DM9" s="67" t="s">
        <v>69</v>
      </c>
      <c r="DN9" s="67" t="s">
        <v>64</v>
      </c>
      <c r="DO9" s="67" t="s">
        <v>127</v>
      </c>
      <c r="DP9" s="67" t="s">
        <v>128</v>
      </c>
      <c r="DQ9" s="67" t="s">
        <v>129</v>
      </c>
      <c r="DR9" s="67" t="s">
        <v>130</v>
      </c>
      <c r="DS9" s="67" t="s">
        <v>131</v>
      </c>
      <c r="DT9" s="67" t="s">
        <v>132</v>
      </c>
      <c r="DU9" s="67"/>
      <c r="DV9" s="72" t="s">
        <v>125</v>
      </c>
      <c r="DW9" s="67" t="s">
        <v>123</v>
      </c>
      <c r="DX9" s="67" t="s">
        <v>121</v>
      </c>
      <c r="DY9" s="67" t="s">
        <v>159</v>
      </c>
      <c r="DZ9" s="67"/>
      <c r="EA9" s="67"/>
      <c r="EB9" s="67"/>
      <c r="EC9" s="67"/>
      <c r="ED9" s="67"/>
      <c r="EE9" s="124" t="s">
        <v>77</v>
      </c>
      <c r="EG9" s="102"/>
      <c r="EH9" s="107"/>
      <c r="EI9" s="68" t="s">
        <v>60</v>
      </c>
      <c r="EJ9" s="68" t="s">
        <v>61</v>
      </c>
      <c r="EK9" s="68" t="s">
        <v>70</v>
      </c>
      <c r="EL9" s="68" t="s">
        <v>62</v>
      </c>
      <c r="EM9" s="68" t="s">
        <v>71</v>
      </c>
      <c r="EN9" s="68" t="s">
        <v>72</v>
      </c>
      <c r="EO9" s="68" t="s">
        <v>76</v>
      </c>
      <c r="EP9" s="68" t="s">
        <v>133</v>
      </c>
      <c r="EQ9" s="68" t="s">
        <v>134</v>
      </c>
      <c r="ER9" s="68"/>
      <c r="ES9" s="72" t="s">
        <v>125</v>
      </c>
      <c r="ET9" s="67" t="s">
        <v>123</v>
      </c>
      <c r="EU9" s="67" t="s">
        <v>121</v>
      </c>
      <c r="EV9" s="67" t="s">
        <v>159</v>
      </c>
      <c r="EW9" s="67"/>
      <c r="EX9" s="67"/>
      <c r="EY9" s="67"/>
      <c r="EZ9" s="67"/>
      <c r="FA9" s="67"/>
      <c r="FB9" s="115"/>
      <c r="FD9" s="119" t="s">
        <v>15</v>
      </c>
      <c r="FE9" s="119" t="s">
        <v>13</v>
      </c>
      <c r="FF9" s="65"/>
      <c r="FG9" s="65"/>
      <c r="FH9" s="65"/>
      <c r="FI9" s="65"/>
      <c r="FJ9" s="65"/>
      <c r="FK9" s="65"/>
      <c r="FL9" s="63"/>
      <c r="FN9" s="104"/>
      <c r="FO9" s="65"/>
      <c r="FP9" s="65"/>
      <c r="FQ9" s="107"/>
      <c r="FR9" s="107"/>
      <c r="FS9" s="107"/>
    </row>
    <row r="10" spans="2:175" ht="22.5" customHeight="1" x14ac:dyDescent="0.2">
      <c r="B10" s="121"/>
      <c r="C10" s="121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73" t="s">
        <v>82</v>
      </c>
      <c r="W10" s="73" t="s">
        <v>158</v>
      </c>
      <c r="X10" s="73" t="s">
        <v>83</v>
      </c>
      <c r="Y10" s="74" t="s">
        <v>84</v>
      </c>
      <c r="Z10" s="73" t="s">
        <v>82</v>
      </c>
      <c r="AA10" s="73" t="s">
        <v>158</v>
      </c>
      <c r="AB10" s="73" t="s">
        <v>83</v>
      </c>
      <c r="AC10" s="74" t="s">
        <v>84</v>
      </c>
      <c r="AD10" s="73" t="s">
        <v>82</v>
      </c>
      <c r="AE10" s="73" t="s">
        <v>158</v>
      </c>
      <c r="AF10" s="73" t="s">
        <v>83</v>
      </c>
      <c r="AG10" s="74" t="s">
        <v>84</v>
      </c>
      <c r="AH10" s="73" t="s">
        <v>82</v>
      </c>
      <c r="AI10" s="73" t="s">
        <v>158</v>
      </c>
      <c r="AJ10" s="73" t="s">
        <v>83</v>
      </c>
      <c r="AK10" s="74" t="s">
        <v>84</v>
      </c>
      <c r="AL10" s="73" t="s">
        <v>82</v>
      </c>
      <c r="AM10" s="73" t="s">
        <v>158</v>
      </c>
      <c r="AN10" s="73" t="s">
        <v>83</v>
      </c>
      <c r="AO10" s="74" t="s">
        <v>84</v>
      </c>
      <c r="AP10" s="73" t="s">
        <v>82</v>
      </c>
      <c r="AQ10" s="73" t="s">
        <v>83</v>
      </c>
      <c r="AR10" s="74" t="s">
        <v>84</v>
      </c>
      <c r="AS10" s="73" t="s">
        <v>82</v>
      </c>
      <c r="AT10" s="73" t="s">
        <v>83</v>
      </c>
      <c r="AU10" s="74" t="s">
        <v>84</v>
      </c>
      <c r="AV10" s="73" t="s">
        <v>82</v>
      </c>
      <c r="AW10" s="73" t="s">
        <v>83</v>
      </c>
      <c r="AX10" s="74" t="s">
        <v>84</v>
      </c>
      <c r="AY10" s="73" t="s">
        <v>82</v>
      </c>
      <c r="AZ10" s="73" t="s">
        <v>83</v>
      </c>
      <c r="BA10" s="74" t="s">
        <v>84</v>
      </c>
      <c r="BB10" s="96"/>
      <c r="BC10" s="96"/>
      <c r="BD10" s="96"/>
      <c r="BE10" s="96"/>
      <c r="BF10" s="96"/>
      <c r="BG10" s="96"/>
      <c r="BH10" s="96"/>
      <c r="BI10" s="96"/>
      <c r="BJ10" s="96"/>
      <c r="BK10" s="102"/>
      <c r="BL10" s="102"/>
      <c r="BM10" s="102"/>
      <c r="BN10" s="102"/>
      <c r="BO10" s="102"/>
      <c r="BP10" s="102"/>
      <c r="BQ10" s="102"/>
      <c r="BR10" s="102"/>
      <c r="BS10" s="102"/>
      <c r="BT10" s="104"/>
      <c r="BU10" s="75"/>
      <c r="BV10" s="72" t="str">
        <f>HLOOKUP(BV9,$D$8:$U$50,2,0)</f>
        <v>a</v>
      </c>
      <c r="BW10" s="72" t="str">
        <f t="shared" ref="BW10:CN10" si="0">HLOOKUP(BW9,$D$8:$U$50,2,0)</f>
        <v>b</v>
      </c>
      <c r="BX10" s="72" t="str">
        <f t="shared" si="0"/>
        <v>c</v>
      </c>
      <c r="BY10" s="72" t="str">
        <f t="shared" si="0"/>
        <v xml:space="preserve">d </v>
      </c>
      <c r="BZ10" s="72" t="str">
        <f t="shared" si="0"/>
        <v xml:space="preserve">e </v>
      </c>
      <c r="CA10" s="72" t="str">
        <f t="shared" si="0"/>
        <v>f</v>
      </c>
      <c r="CB10" s="72" t="str">
        <f t="shared" si="0"/>
        <v>g</v>
      </c>
      <c r="CC10" s="72" t="str">
        <f t="shared" si="0"/>
        <v xml:space="preserve">h </v>
      </c>
      <c r="CD10" s="72" t="str">
        <f t="shared" si="0"/>
        <v>i</v>
      </c>
      <c r="CE10" s="72"/>
      <c r="CF10" s="72" t="str">
        <f t="shared" si="0"/>
        <v>j</v>
      </c>
      <c r="CG10" s="72" t="str">
        <f t="shared" si="0"/>
        <v>k</v>
      </c>
      <c r="CH10" s="72" t="str">
        <f t="shared" si="0"/>
        <v>l</v>
      </c>
      <c r="CI10" s="72" t="str">
        <f t="shared" si="0"/>
        <v>m</v>
      </c>
      <c r="CJ10" s="72" t="str">
        <f t="shared" si="0"/>
        <v>n</v>
      </c>
      <c r="CK10" s="72" t="str">
        <f t="shared" si="0"/>
        <v>o</v>
      </c>
      <c r="CL10" s="72" t="str">
        <f t="shared" si="0"/>
        <v>p</v>
      </c>
      <c r="CM10" s="72" t="str">
        <f t="shared" si="0"/>
        <v>q</v>
      </c>
      <c r="CN10" s="72" t="str">
        <f t="shared" si="0"/>
        <v>r</v>
      </c>
      <c r="CO10" s="72"/>
      <c r="CP10" s="72" t="str">
        <f t="shared" ref="CP10:CX10" si="1">HLOOKUP(CP9,$V$8:$BA$50,2,0)</f>
        <v>a</v>
      </c>
      <c r="CQ10" s="72" t="str">
        <f t="shared" si="1"/>
        <v>b</v>
      </c>
      <c r="CR10" s="72" t="str">
        <f t="shared" si="1"/>
        <v>c</v>
      </c>
      <c r="CS10" s="72" t="str">
        <f t="shared" si="1"/>
        <v xml:space="preserve">d </v>
      </c>
      <c r="CT10" s="72" t="str">
        <f t="shared" si="1"/>
        <v xml:space="preserve">e </v>
      </c>
      <c r="CU10" s="72" t="str">
        <f t="shared" si="1"/>
        <v>f</v>
      </c>
      <c r="CV10" s="72" t="str">
        <f t="shared" si="1"/>
        <v>g</v>
      </c>
      <c r="CW10" s="72" t="str">
        <f t="shared" si="1"/>
        <v xml:space="preserve">h </v>
      </c>
      <c r="CX10" s="72" t="str">
        <f t="shared" si="1"/>
        <v>i</v>
      </c>
      <c r="CZ10" s="16" t="str">
        <f t="shared" ref="CZ10:DH10" si="2">BB9</f>
        <v>a</v>
      </c>
      <c r="DA10" s="16" t="str">
        <f t="shared" si="2"/>
        <v>b</v>
      </c>
      <c r="DB10" s="16" t="str">
        <f t="shared" si="2"/>
        <v>c</v>
      </c>
      <c r="DC10" s="16" t="str">
        <f t="shared" si="2"/>
        <v xml:space="preserve">d </v>
      </c>
      <c r="DD10" s="16" t="str">
        <f t="shared" si="2"/>
        <v xml:space="preserve">e </v>
      </c>
      <c r="DE10" s="16" t="str">
        <f t="shared" si="2"/>
        <v>f</v>
      </c>
      <c r="DF10" s="16" t="str">
        <f t="shared" si="2"/>
        <v>g</v>
      </c>
      <c r="DG10" s="16" t="str">
        <f t="shared" si="2"/>
        <v xml:space="preserve">h </v>
      </c>
      <c r="DH10" s="16" t="str">
        <f t="shared" si="2"/>
        <v>i</v>
      </c>
      <c r="DJ10" s="113"/>
      <c r="DK10" s="113"/>
      <c r="DL10" s="72" t="str">
        <f>HLOOKUP(DL9,$D$8:$U$50,2,0)</f>
        <v>a</v>
      </c>
      <c r="DM10" s="72" t="str">
        <f t="shared" ref="DM10" si="3">HLOOKUP(DM9,$D$8:$U$50,2,0)</f>
        <v>b</v>
      </c>
      <c r="DN10" s="72" t="str">
        <f t="shared" ref="DN10" si="4">HLOOKUP(DN9,$D$8:$U$50,2,0)</f>
        <v>c</v>
      </c>
      <c r="DO10" s="72" t="str">
        <f t="shared" ref="DO10" si="5">HLOOKUP(DO9,$D$8:$U$50,2,0)</f>
        <v xml:space="preserve">d </v>
      </c>
      <c r="DP10" s="72" t="str">
        <f t="shared" ref="DP10" si="6">HLOOKUP(DP9,$D$8:$U$50,2,0)</f>
        <v xml:space="preserve">e </v>
      </c>
      <c r="DQ10" s="72" t="str">
        <f t="shared" ref="DQ10" si="7">HLOOKUP(DQ9,$D$8:$U$50,2,0)</f>
        <v>f</v>
      </c>
      <c r="DR10" s="72" t="str">
        <f t="shared" ref="DR10" si="8">HLOOKUP(DR9,$D$8:$U$50,2,0)</f>
        <v>g</v>
      </c>
      <c r="DS10" s="72" t="str">
        <f t="shared" ref="DS10" si="9">HLOOKUP(DS9,$D$8:$U$50,2,0)</f>
        <v xml:space="preserve">h </v>
      </c>
      <c r="DT10" s="72" t="str">
        <f t="shared" ref="DT10" si="10">HLOOKUP(DT9,$D$8:$U$50,2,0)</f>
        <v>i</v>
      </c>
      <c r="DU10" s="72"/>
      <c r="DV10" s="72"/>
      <c r="DW10" s="72"/>
      <c r="DX10" s="72"/>
      <c r="DY10" s="72"/>
      <c r="DZ10" s="72"/>
      <c r="EA10" s="72"/>
      <c r="EB10" s="72"/>
      <c r="EC10" s="72"/>
      <c r="ED10" s="72"/>
      <c r="EE10" s="125"/>
      <c r="EG10" s="102"/>
      <c r="EH10" s="104"/>
      <c r="EI10" s="72" t="str">
        <f t="shared" ref="EI10" si="11">HLOOKUP(EI9,$D$8:$U$50,2,0)</f>
        <v>j</v>
      </c>
      <c r="EJ10" s="72" t="str">
        <f t="shared" ref="EJ10" si="12">HLOOKUP(EJ9,$D$8:$U$50,2,0)</f>
        <v>k</v>
      </c>
      <c r="EK10" s="72" t="str">
        <f t="shared" ref="EK10" si="13">HLOOKUP(EK9,$D$8:$U$50,2,0)</f>
        <v>l</v>
      </c>
      <c r="EL10" s="72" t="str">
        <f t="shared" ref="EL10" si="14">HLOOKUP(EL9,$D$8:$U$50,2,0)</f>
        <v>m</v>
      </c>
      <c r="EM10" s="72" t="str">
        <f t="shared" ref="EM10" si="15">HLOOKUP(EM9,$D$8:$U$50,2,0)</f>
        <v>n</v>
      </c>
      <c r="EN10" s="72" t="str">
        <f t="shared" ref="EN10" si="16">HLOOKUP(EN9,$D$8:$U$50,2,0)</f>
        <v>o</v>
      </c>
      <c r="EO10" s="72" t="str">
        <f t="shared" ref="EO10" si="17">HLOOKUP(EO9,$D$8:$U$50,2,0)</f>
        <v>p</v>
      </c>
      <c r="EP10" s="72" t="str">
        <f t="shared" ref="EP10" si="18">HLOOKUP(EP9,$D$8:$U$50,2,0)</f>
        <v>q</v>
      </c>
      <c r="EQ10" s="72" t="str">
        <f t="shared" ref="EQ10" si="19">HLOOKUP(EQ9,$D$8:$U$50,2,0)</f>
        <v>r</v>
      </c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116"/>
      <c r="FD10" s="120"/>
      <c r="FE10" s="120"/>
      <c r="FF10" s="76" t="s">
        <v>78</v>
      </c>
      <c r="FG10" s="76"/>
      <c r="FH10" s="76" t="s">
        <v>79</v>
      </c>
      <c r="FI10" s="76" t="s">
        <v>80</v>
      </c>
      <c r="FJ10" s="76"/>
      <c r="FK10" s="76" t="s">
        <v>81</v>
      </c>
      <c r="FL10" s="77" t="s">
        <v>77</v>
      </c>
      <c r="FN10" s="78" t="s">
        <v>78</v>
      </c>
      <c r="FO10" s="79"/>
      <c r="FP10" s="79" t="s">
        <v>79</v>
      </c>
      <c r="FQ10" s="104"/>
      <c r="FR10" s="104"/>
      <c r="FS10" s="104"/>
    </row>
    <row r="11" spans="2:175" ht="26.1" customHeight="1" x14ac:dyDescent="0.2">
      <c r="B11" s="80" t="s">
        <v>18</v>
      </c>
      <c r="C11" s="24" t="str">
        <f>VLOOKUP($B11,[1]Nilai!$A$13:$AF$52,2,0)</f>
        <v>1</v>
      </c>
      <c r="D11" s="7">
        <v>80</v>
      </c>
      <c r="E11" s="7">
        <v>90</v>
      </c>
      <c r="F11" s="7">
        <v>80</v>
      </c>
      <c r="G11" s="7"/>
      <c r="H11" s="7"/>
      <c r="I11" s="7"/>
      <c r="J11" s="7"/>
      <c r="K11" s="7"/>
      <c r="L11" s="7"/>
      <c r="M11" s="7">
        <v>80</v>
      </c>
      <c r="N11" s="7">
        <v>90</v>
      </c>
      <c r="O11" s="7">
        <v>80</v>
      </c>
      <c r="P11" s="7"/>
      <c r="Q11" s="7"/>
      <c r="R11" s="7"/>
      <c r="S11" s="7"/>
      <c r="T11" s="7"/>
      <c r="U11" s="7"/>
      <c r="V11" s="1">
        <v>80</v>
      </c>
      <c r="W11" s="8"/>
      <c r="X11" s="24">
        <f>VLOOKUP($B11,[1]Nilai!$A$13:$AF$52,26,0)</f>
        <v>0</v>
      </c>
      <c r="Y11" s="10">
        <f>IFERROR(((2*V11)+W11+X11)/4,"")</f>
        <v>40</v>
      </c>
      <c r="Z11" s="1">
        <v>80</v>
      </c>
      <c r="AA11" s="8"/>
      <c r="AB11" s="24">
        <f>VLOOKUP($B11,[1]Nilai!$A$13:$AF$52,27,0)</f>
        <v>0</v>
      </c>
      <c r="AC11" s="10">
        <f>IFERROR(((2*Z11)+AA11+AB11)/4,"")</f>
        <v>40</v>
      </c>
      <c r="AD11" s="1">
        <v>80</v>
      </c>
      <c r="AE11" s="8"/>
      <c r="AF11" s="24">
        <f>VLOOKUP($B11,[1]Nilai!$A$13:$AF$52,28,0)</f>
        <v>0</v>
      </c>
      <c r="AG11" s="10">
        <f>IFERROR(((2*AD11)+AE11+AF11)/4,"")</f>
        <v>40</v>
      </c>
      <c r="AH11" s="1">
        <v>80</v>
      </c>
      <c r="AI11" s="8"/>
      <c r="AJ11" s="24">
        <f>VLOOKUP($B11,[1]Nilai!$A$13:$AF$52,29,0)</f>
        <v>0</v>
      </c>
      <c r="AK11" s="10">
        <f>IFERROR(((2*AH11)+AI11+AJ11)/4,"")</f>
        <v>40</v>
      </c>
      <c r="AL11" s="1"/>
      <c r="AM11" s="8"/>
      <c r="AN11" s="24">
        <f>VLOOKUP($B11,[1]Nilai!$A$13:$AF$52,30,0)</f>
        <v>0</v>
      </c>
      <c r="AO11" s="10">
        <f>IFERROR(((2*AL11)+AM11+AN11)/4,"")</f>
        <v>0</v>
      </c>
      <c r="AP11" s="1"/>
      <c r="AQ11" s="24">
        <f>VLOOKUP($B11,[1]Nilai!$A$13:$AF$52,30,0)</f>
        <v>0</v>
      </c>
      <c r="AR11" s="10">
        <f>IFERROR(((2*AP11)+AQ11)/3,"")</f>
        <v>0</v>
      </c>
      <c r="AS11" s="1"/>
      <c r="AT11" s="24">
        <f>VLOOKUP($B11,[1]Nilai!$A$13:$AF$52,30,0)</f>
        <v>0</v>
      </c>
      <c r="AU11" s="10">
        <f>IFERROR(((2*AS11)+AT11)/3,"")</f>
        <v>0</v>
      </c>
      <c r="AV11" s="1"/>
      <c r="AW11" s="24">
        <f>VLOOKUP($B11,[1]Nilai!$A$13:$AF$52,30,0)</f>
        <v>0</v>
      </c>
      <c r="AX11" s="10">
        <f>IFERROR(((2*AV11)+AW11)/3,"")</f>
        <v>0</v>
      </c>
      <c r="AY11" s="1"/>
      <c r="AZ11" s="24">
        <f>VLOOKUP($B11,[1]Nilai!$A$13:$AF$52,31,0)</f>
        <v>0</v>
      </c>
      <c r="BA11" s="10">
        <f>IFERROR(((2*AY11)+AZ11)/3,"")</f>
        <v>0</v>
      </c>
      <c r="BB11" s="9"/>
      <c r="BC11" s="9"/>
      <c r="BD11" s="9"/>
      <c r="BE11" s="9"/>
      <c r="BF11" s="9"/>
      <c r="BG11" s="9"/>
      <c r="BH11" s="9"/>
      <c r="BI11" s="9"/>
      <c r="BJ11" s="9"/>
      <c r="BK11" s="11" t="str">
        <f>IFERROR(DK11,"")</f>
        <v>D</v>
      </c>
      <c r="BL11" s="12" t="str">
        <f t="shared" ref="BL11:BL49" si="20">IF(BK11="","",EE11)</f>
        <v xml:space="preserve">Memiliki sikap b,  yang sangat baik , a, c,  yang baik </v>
      </c>
      <c r="BM11" s="11" t="str">
        <f t="shared" ref="BM11:BM49" si="21">IFERROR(EH11,"")</f>
        <v>D</v>
      </c>
      <c r="BN11" s="12" t="str">
        <f t="shared" ref="BN11:BN49" si="22">IF(BM11="","",FB11)</f>
        <v xml:space="preserve">Memiliki sikap k,  yang sangat baik , j, l,  yang baik </v>
      </c>
      <c r="BO11" s="10">
        <f t="shared" ref="BO11:BO49" si="23">IFERROR(FD11,"")</f>
        <v>17.777777777777779</v>
      </c>
      <c r="BP11" s="10" t="str">
        <f t="shared" ref="BP11:BP49" si="24">IFERROR(FE11,"")</f>
        <v>D</v>
      </c>
      <c r="BQ11" s="13" t="str">
        <f t="shared" ref="BQ11:BQ49" si="25">IF(BP11="","",FL11)</f>
        <v>Memiliki kompetensi pengetahuan tentang a yang perlu peningkatan pemahaman dan kompetensi pengetahuan tentang e  yang perlu peningkatan pemahaman</v>
      </c>
      <c r="BR11" s="10">
        <f t="shared" ref="BR11:BR49" si="26">IFERROR(FQ11,"")</f>
        <v>0</v>
      </c>
      <c r="BS11" s="10" t="str">
        <f t="shared" ref="BS11:BS49" si="27">IFERROR(FR11,"")</f>
        <v/>
      </c>
      <c r="BT11" s="14" t="str">
        <f t="shared" ref="BT11:BT49" si="28">IF(BS11="","",FS11)</f>
        <v/>
      </c>
      <c r="BU11" s="81"/>
      <c r="BV11" s="81">
        <f t="shared" ref="BV11:BV49" si="29">D11</f>
        <v>80</v>
      </c>
      <c r="BW11" s="81">
        <f t="shared" ref="BW11:BW49" si="30">E11</f>
        <v>90</v>
      </c>
      <c r="BX11" s="81">
        <f t="shared" ref="BX11:BX49" si="31">F11</f>
        <v>80</v>
      </c>
      <c r="BY11" s="81">
        <f t="shared" ref="BY11:BY49" si="32">G11</f>
        <v>0</v>
      </c>
      <c r="BZ11" s="81">
        <f t="shared" ref="BZ11:BZ49" si="33">H11</f>
        <v>0</v>
      </c>
      <c r="CA11" s="81">
        <f t="shared" ref="CA11:CA49" si="34">I11</f>
        <v>0</v>
      </c>
      <c r="CB11" s="81">
        <f t="shared" ref="CB11:CB49" si="35">J11</f>
        <v>0</v>
      </c>
      <c r="CC11" s="81">
        <f t="shared" ref="CC11:CC49" si="36">K11</f>
        <v>0</v>
      </c>
      <c r="CD11" s="81">
        <f t="shared" ref="CD11:CD49" si="37">L11</f>
        <v>0</v>
      </c>
      <c r="CE11" s="81"/>
      <c r="CF11" s="81">
        <f t="shared" ref="CF11:CF49" si="38">M11</f>
        <v>80</v>
      </c>
      <c r="CG11" s="81">
        <f t="shared" ref="CG11:CG49" si="39">N11</f>
        <v>90</v>
      </c>
      <c r="CH11" s="81">
        <f t="shared" ref="CH11:CH49" si="40">O11</f>
        <v>80</v>
      </c>
      <c r="CI11" s="81">
        <f t="shared" ref="CI11:CI49" si="41">P11</f>
        <v>0</v>
      </c>
      <c r="CJ11" s="81">
        <f t="shared" ref="CJ11:CJ49" si="42">Q11</f>
        <v>0</v>
      </c>
      <c r="CK11" s="81">
        <f t="shared" ref="CK11:CK49" si="43">R11</f>
        <v>0</v>
      </c>
      <c r="CL11" s="81">
        <f t="shared" ref="CL11:CL49" si="44">S11</f>
        <v>0</v>
      </c>
      <c r="CM11" s="81">
        <f t="shared" ref="CM11:CM49" si="45">T11</f>
        <v>0</v>
      </c>
      <c r="CN11" s="81">
        <f t="shared" ref="CN11:CN49" si="46">U11</f>
        <v>0</v>
      </c>
      <c r="CP11" s="15">
        <f t="shared" ref="CP11:CP49" si="47">Y11</f>
        <v>40</v>
      </c>
      <c r="CQ11" s="15">
        <f t="shared" ref="CQ11:CQ49" si="48">AC11</f>
        <v>40</v>
      </c>
      <c r="CR11" s="15">
        <f t="shared" ref="CR11:CR49" si="49">AG11</f>
        <v>40</v>
      </c>
      <c r="CS11" s="15">
        <f t="shared" ref="CS11:CS49" si="50">AK11</f>
        <v>40</v>
      </c>
      <c r="CT11" s="15">
        <f t="shared" ref="CT11:CT49" si="51">AO11</f>
        <v>0</v>
      </c>
      <c r="CU11" s="15">
        <f t="shared" ref="CU11:CU49" si="52">AR11</f>
        <v>0</v>
      </c>
      <c r="CV11" s="15">
        <f t="shared" ref="CV11:CV49" si="53">AU11</f>
        <v>0</v>
      </c>
      <c r="CW11" s="15">
        <f t="shared" ref="CW11:CW49" si="54">AX11</f>
        <v>0</v>
      </c>
      <c r="CX11" s="15">
        <f>BA11</f>
        <v>0</v>
      </c>
      <c r="CZ11" s="16">
        <f t="shared" ref="CZ11:CZ49" si="55">BB11</f>
        <v>0</v>
      </c>
      <c r="DA11" s="16">
        <f t="shared" ref="DA11:DA49" si="56">BC11</f>
        <v>0</v>
      </c>
      <c r="DB11" s="16">
        <f t="shared" ref="DB11:DB49" si="57">BD11</f>
        <v>0</v>
      </c>
      <c r="DC11" s="16">
        <f t="shared" ref="DC11:DC49" si="58">BE11</f>
        <v>0</v>
      </c>
      <c r="DD11" s="16">
        <f t="shared" ref="DD11:DD49" si="59">BF11</f>
        <v>0</v>
      </c>
      <c r="DE11" s="16">
        <f t="shared" ref="DE11:DE49" si="60">BG11</f>
        <v>0</v>
      </c>
      <c r="DF11" s="16">
        <f t="shared" ref="DF11:DF49" si="61">BH11</f>
        <v>0</v>
      </c>
      <c r="DG11" s="16">
        <f t="shared" ref="DG11:DG49" si="62">BI11</f>
        <v>0</v>
      </c>
      <c r="DH11" s="16">
        <f t="shared" ref="DH11:DH49" si="63">BJ11</f>
        <v>0</v>
      </c>
      <c r="DJ11" s="46">
        <f>AVERAGE(BV11:CD11)</f>
        <v>27.777777777777779</v>
      </c>
      <c r="DK11" s="17" t="str">
        <f>IF(DJ11&gt;=$DG$4,"A",IF(DJ11&gt;=$DE$4,"B",IF(DJ11&gt;=$DC$4,"C",IF(DJ11&gt;$DA$4,"D",""))))</f>
        <v>D</v>
      </c>
      <c r="DL11" s="18" t="str">
        <f>IF(BV11=90,"sangat baik",IF(BV11&gt;=80,"baik",IF(BV11&gt;=70,"cukup",IF(BV11&gt;=60,"perlu bimbingan",""))))</f>
        <v>baik</v>
      </c>
      <c r="DM11" s="18" t="str">
        <f t="shared" ref="DM11:DT11" si="64">IF(BW11=90,"sangat baik",IF(BW11&gt;=80,"baik",IF(BW11&gt;=70,"cukup",IF(BW11&gt;=60,"perlu bimbingan",""))))</f>
        <v>sangat baik</v>
      </c>
      <c r="DN11" s="18" t="str">
        <f t="shared" si="64"/>
        <v>baik</v>
      </c>
      <c r="DO11" s="18" t="str">
        <f t="shared" si="64"/>
        <v/>
      </c>
      <c r="DP11" s="18" t="str">
        <f t="shared" si="64"/>
        <v/>
      </c>
      <c r="DQ11" s="18" t="str">
        <f t="shared" si="64"/>
        <v/>
      </c>
      <c r="DR11" s="18" t="str">
        <f t="shared" si="64"/>
        <v/>
      </c>
      <c r="DS11" s="18" t="str">
        <f t="shared" si="64"/>
        <v/>
      </c>
      <c r="DT11" s="18" t="str">
        <f t="shared" si="64"/>
        <v/>
      </c>
      <c r="DU11" s="18"/>
      <c r="DV11" s="18" t="str">
        <f>IF($DL11="sangat baik",$DL$51,"")&amp;IF($DM11="sangat baik",$DM$51,"")&amp;IF($DN11="sangat baik",$DN$51,"")&amp;IF($DO11="sangat baik",$DO$51,"")&amp;IF($DP11="sangat baik",$DP$51,"")&amp;IF($DQ11="sangat baik",$DQ$51,"")&amp;IF($DR11="sangat baik",$DR$51,"")&amp;IF($DS11="sangat baik",$DS$51,"")&amp;IF($DT11="sangat baik",$DT$51,"")</f>
        <v xml:space="preserve">b, </v>
      </c>
      <c r="DW11" s="18" t="str">
        <f>IF($DL11="baik",$DL$51,"")&amp;IF($DM11="baik",$DM$51,"")&amp;IF($DN11="baik",$DN$51,"")&amp;IF($DO11="baik",$DO$51,"")&amp;IF($DP11="baik",$DP$51,"")&amp;IF($DQ11="baik",$DQ$51,"")&amp;IF($DR11="baik",$DR$51,"")&amp;IF($DS11="baik",$DS$51,"")&amp;IF($DT11="baik",$DT$51,"")</f>
        <v xml:space="preserve">a, c, </v>
      </c>
      <c r="DX11" s="18" t="str">
        <f>IF($DL11="cukup",$DL$51,"")&amp;IF($DM11="cukup",$DM$51,"")&amp;IF($DN11="cukup",$DN$51,"")&amp;IF($DO11="cukup",$DO$51,"")&amp;IF($DP11="cukup",$DP$51,"")&amp;IF($DQ11="cukup",$DQ$51,"")&amp;IF($DR11="cukup",$DR$51,"")&amp;IF($DS11="cukup",$DS$51,"")&amp;IF($DT11="cukup",$DT$51,"")</f>
        <v/>
      </c>
      <c r="DY11" s="18" t="str">
        <f>IF($DL11="perlu bimbingan",$DL$51,"")&amp;IF($DM11="perlu bimbingan",$DM$51,"")&amp;IF($DN11="perlu bimbingan",$DN$51,"")&amp;IF($DO11="perlu bimbingan",$DO$51,"")&amp;IF($DP11="perlu bimbingan",$DP$51,"")&amp;IF($DQ11="perlu bimbingan",$DQ$51,"")&amp;IF($DR11="perlu bimbingan",$DR$51,"")&amp;IF($DS11="perlu bimbingan",$DS$51,"")&amp;IF($DT11="perlu bimbingan",$DT$51,"")</f>
        <v/>
      </c>
      <c r="DZ11" s="18"/>
      <c r="EA11" s="18" t="str">
        <f>IF(DV11="",""," yang sangat baik ")</f>
        <v xml:space="preserve"> yang sangat baik </v>
      </c>
      <c r="EB11" s="18" t="str">
        <f>IF(DW11="",""," yang baik ")</f>
        <v xml:space="preserve"> yang baik </v>
      </c>
      <c r="EC11" s="18" t="str">
        <f>IF(DX11="",""," yang cukup ")</f>
        <v/>
      </c>
      <c r="ED11" s="18" t="str">
        <f>IF(DY11="",""," yang perlu bimbingan ")</f>
        <v/>
      </c>
      <c r="EE11" s="19" t="str">
        <f>"Memiliki sikap "&amp;DV11&amp;EA11&amp;", "&amp;DW11&amp;EB11&amp;DX11&amp;EC11&amp;DY11&amp;ED11</f>
        <v xml:space="preserve">Memiliki sikap b,  yang sangat baik , a, c,  yang baik </v>
      </c>
      <c r="EG11" s="22">
        <f>AVERAGE(CF11:CN11)</f>
        <v>27.777777777777779</v>
      </c>
      <c r="EH11" s="17" t="str">
        <f>IF(EG11&gt;=$DG$4,"A",IF(EG11&gt;=$DE$4,"B",IF(EG11&gt;=$DC$4,"C",IF(EG11&gt;$DA$4,"D",""))))</f>
        <v>D</v>
      </c>
      <c r="EI11" s="18" t="str">
        <f t="shared" ref="EI11:EQ11" si="65">IF(CF11&gt;=90,"sangat baik",IF(CF11&gt;=80,"baik",IF(CF11&gt;=70,"cukup",IF(CF11&gt;=60,"perlu bimbingan",""))))</f>
        <v>baik</v>
      </c>
      <c r="EJ11" s="18" t="str">
        <f t="shared" si="65"/>
        <v>sangat baik</v>
      </c>
      <c r="EK11" s="18" t="str">
        <f t="shared" si="65"/>
        <v>baik</v>
      </c>
      <c r="EL11" s="18" t="str">
        <f t="shared" si="65"/>
        <v/>
      </c>
      <c r="EM11" s="18" t="str">
        <f t="shared" si="65"/>
        <v/>
      </c>
      <c r="EN11" s="18" t="str">
        <f t="shared" si="65"/>
        <v/>
      </c>
      <c r="EO11" s="18" t="str">
        <f t="shared" si="65"/>
        <v/>
      </c>
      <c r="EP11" s="18" t="str">
        <f t="shared" si="65"/>
        <v/>
      </c>
      <c r="EQ11" s="18" t="str">
        <f t="shared" si="65"/>
        <v/>
      </c>
      <c r="ER11" s="18"/>
      <c r="ES11" s="18" t="str">
        <f>IF($EI11="sangat baik",$EI$51,"")&amp;IF($EJ11="sangat baik",$EJ$51,"")&amp;IF($EK11="sangat baik",$EK$51,"")&amp;IF($EL11="sangat baik",$EL$51,"")&amp;IF($EM11="sangat baik",$EM$51,"")&amp;IF($EN11="sangat baik",$EN$51,"")&amp;IF($EO11="sangat baik",$EO$51,"")&amp;IF($EP11="sangat baik",$EP$51,"")&amp;IF($EQ11="sangat baik",$EQ$51,"")</f>
        <v xml:space="preserve">k, </v>
      </c>
      <c r="ET11" s="18" t="str">
        <f>IF($EI11="baik",$EI$51,"")&amp;IF($EJ11="baik",$EJ$51,"")&amp;IF($EK11="baik",$EK$51,"")&amp;IF($EL11="baik",$EL$51,"")&amp;IF($EM11="baik",$EM$51,"")&amp;IF($EN11="baik",$EN$51,"")&amp;IF($EO11="baik",$EO$51,"")&amp;IF($EP11="baik",$EP$51,"")&amp;IF($EQ11="baik",$EQ$51,"")</f>
        <v xml:space="preserve">j, l, </v>
      </c>
      <c r="EU11" s="18" t="str">
        <f>IF($EI11="cukup",$EI$51,"")&amp;IF($EJ11="cukup",$EJ$51,"")&amp;IF($EK11="cukup",$EK$51,"")&amp;IF($EL11="cukup",$EL$51,"")&amp;IF($EM11="cukup",$EM$51,"")&amp;IF($EN11="cukup",$EN$51,"")&amp;IF($EO11="cukup",$EO$51,"")&amp;IF($EP11="cukup",$EP$51,"")&amp;IF($EQ11="cukup",$EQ$51,"")</f>
        <v/>
      </c>
      <c r="EV11" s="18" t="str">
        <f>IF($EI11="perlu bimbingan",$EI$51,"")&amp;IF($EJ11="perlu bimbingan",$EJ$51,"")&amp;IF($EK11="perlu bimbingan",$EK$51,"")&amp;IF($EL11="perlu bimbingan",$EL$51,"")&amp;IF($EM11="perlu bimbingan",$EM$51,"")&amp;IF($EN11="perlu bimbingan",$EN$51,"")&amp;IF($EO11="perlu bimbingan",$EO$51,"")&amp;IF($EP11="perlu bimbingan",$EP$51,"")&amp;IF($EQ11="perlu bimbingan",$EQ$51,"")</f>
        <v/>
      </c>
      <c r="EW11" s="18"/>
      <c r="EX11" s="18" t="str">
        <f>IF(ES11="",""," yang sangat baik ")</f>
        <v xml:space="preserve"> yang sangat baik </v>
      </c>
      <c r="EY11" s="18" t="str">
        <f>IF(ET11="",""," yang baik ")</f>
        <v xml:space="preserve"> yang baik </v>
      </c>
      <c r="EZ11" s="18" t="str">
        <f>IF(EU11="",""," yang cukup ")</f>
        <v/>
      </c>
      <c r="FA11" s="18" t="str">
        <f>IF(EV11="",""," yang perlu bimbingan ")</f>
        <v/>
      </c>
      <c r="FB11" s="19" t="str">
        <f>"Memiliki sikap "&amp;ES11&amp;EX11&amp;", "&amp;ET11&amp;EY11&amp;EU11&amp;EZ11&amp;EV11&amp;FA11</f>
        <v xml:space="preserve">Memiliki sikap k,  yang sangat baik , j, l,  yang baik </v>
      </c>
      <c r="FD11" s="10">
        <f t="shared" ref="FD11:FD49" si="66">AVERAGE(CP11:CX11)</f>
        <v>17.777777777777779</v>
      </c>
      <c r="FE11" s="17" t="str">
        <f t="shared" ref="FE11:FE49" si="67">IF(FD11&gt;=$DG$4,"A",IF(FD11&gt;=$DE$4,"B",IF(FD11&gt;=$DC$4,"C",IF(FD11&gt;$DA$4,"D",""))))</f>
        <v>D</v>
      </c>
      <c r="FF11" s="22">
        <f t="shared" ref="FF11:FF49" si="68">IFERROR(MAX(CP11:CX11),"")</f>
        <v>40</v>
      </c>
      <c r="FG11" s="23" t="str">
        <f>HLOOKUP(FF11,CP11:CX51,41,0)</f>
        <v>a</v>
      </c>
      <c r="FH11" s="21" t="str">
        <f>IF(FF11&gt;=91,"sangat baik",IF(FF11&gt;=80,"baik",IF(FF11&gt;=70,"cukup","perlu peningkatan pemahaman")))</f>
        <v>perlu peningkatan pemahaman</v>
      </c>
      <c r="FI11" s="22">
        <f t="shared" ref="FI11:FI49" si="69">IFERROR(MIN(Y11,AC11,AG11,AK11,AX11,BA11),"")</f>
        <v>0</v>
      </c>
      <c r="FJ11" s="23" t="str">
        <f>HLOOKUP(FI11,CP11:CX51,41,0)</f>
        <v xml:space="preserve">e </v>
      </c>
      <c r="FK11" s="21" t="str">
        <f>IF(FI11&gt;=91,"sangat baik",IF(FI11&gt;=80,"baik",IF(FI11&gt;=70,"cukup","perlu peningkatan pemahaman")))</f>
        <v>perlu peningkatan pemahaman</v>
      </c>
      <c r="FL11" s="24" t="str">
        <f>"Memiliki kompetensi pengetahuan tentang "&amp;FG11&amp;" yang "&amp;FH11&amp;" dan kompetensi pengetahuan tentang "&amp;FJ11&amp;" yang "&amp;FK11</f>
        <v>Memiliki kompetensi pengetahuan tentang a yang perlu peningkatan pemahaman dan kompetensi pengetahuan tentang e  yang perlu peningkatan pemahaman</v>
      </c>
      <c r="FN11" s="25">
        <f>MAX(CZ11:DH11)</f>
        <v>0</v>
      </c>
      <c r="FO11" s="10" t="str">
        <f>IF(FN11&gt;=91,"sangat baik",IF(FN11&gt;=80,"baik",IF(FN11&gt;=68,"cukup",IF(FN11&lt;68,"kurang","kurang"))))</f>
        <v>kurang</v>
      </c>
      <c r="FP11" s="23" t="str">
        <f>HLOOKUP(FN11,$CZ11:$DH51,41,0)</f>
        <v>a</v>
      </c>
      <c r="FQ11" s="25">
        <f>AVERAGE(CZ11:DH11)</f>
        <v>0</v>
      </c>
      <c r="FR11" s="17" t="str">
        <f t="shared" ref="FR11:FR49" si="70">IF(FQ11&gt;=$DG$4,"A",IF(FQ11&gt;=$DE$4,"B",IF(FQ11&gt;=$DC$4,"C",IF(FQ11&gt;$DA$4,"D",""))))</f>
        <v/>
      </c>
      <c r="FS11" s="26" t="str">
        <f>"Memiliki kompetensi keterampilan "&amp;FP11&amp;" yang "&amp;FO11</f>
        <v>Memiliki kompetensi keterampilan a yang kurang</v>
      </c>
    </row>
    <row r="12" spans="2:175" ht="23.25" customHeight="1" x14ac:dyDescent="0.2">
      <c r="B12" s="80" t="s">
        <v>19</v>
      </c>
      <c r="C12" s="24" t="str">
        <f>VLOOKUP($B12,[1]Nilai!$A$13:$AF$52,2,0)</f>
        <v>2</v>
      </c>
      <c r="D12" s="7">
        <v>90</v>
      </c>
      <c r="E12" s="7">
        <v>90</v>
      </c>
      <c r="F12" s="7">
        <v>90</v>
      </c>
      <c r="G12" s="7"/>
      <c r="H12" s="7"/>
      <c r="I12" s="7"/>
      <c r="J12" s="7"/>
      <c r="K12" s="7"/>
      <c r="L12" s="7"/>
      <c r="M12" s="7">
        <v>90</v>
      </c>
      <c r="N12" s="7">
        <v>90</v>
      </c>
      <c r="O12" s="7">
        <v>80</v>
      </c>
      <c r="P12" s="7"/>
      <c r="Q12" s="7"/>
      <c r="R12" s="7"/>
      <c r="S12" s="7"/>
      <c r="T12" s="7"/>
      <c r="U12" s="7"/>
      <c r="V12" s="1">
        <v>90</v>
      </c>
      <c r="W12" s="8"/>
      <c r="X12" s="24">
        <f>VLOOKUP($B12,[1]Nilai!$A$13:$AF$52,26,0)</f>
        <v>0</v>
      </c>
      <c r="Y12" s="10">
        <f t="shared" ref="Y12:Y49" si="71">IFERROR(((2*V12)+W12+X12)/4,"")</f>
        <v>45</v>
      </c>
      <c r="Z12" s="1">
        <v>80</v>
      </c>
      <c r="AA12" s="8"/>
      <c r="AB12" s="24">
        <f>VLOOKUP($B12,[1]Nilai!$A$13:$AF$52,27,0)</f>
        <v>0</v>
      </c>
      <c r="AC12" s="10">
        <f t="shared" ref="AC12:AC49" si="72">IFERROR(((2*Z12)+AA12+AB12)/4,"")</f>
        <v>40</v>
      </c>
      <c r="AD12" s="1">
        <v>70</v>
      </c>
      <c r="AE12" s="8"/>
      <c r="AF12" s="24">
        <f>VLOOKUP($B12,[1]Nilai!$A$13:$AF$52,28,0)</f>
        <v>0</v>
      </c>
      <c r="AG12" s="10">
        <f t="shared" ref="AG12:AG49" si="73">IFERROR(((2*AD12)+AE12+AF12)/4,"")</f>
        <v>35</v>
      </c>
      <c r="AH12" s="1"/>
      <c r="AI12" s="8"/>
      <c r="AJ12" s="24">
        <f>VLOOKUP($B12,[1]Nilai!$A$13:$AF$52,29,0)</f>
        <v>0</v>
      </c>
      <c r="AK12" s="10">
        <f t="shared" ref="AK12:AK49" si="74">IFERROR(((2*AH12)+AI12+AJ12)/4,"")</f>
        <v>0</v>
      </c>
      <c r="AL12" s="1"/>
      <c r="AM12" s="8"/>
      <c r="AN12" s="24">
        <f>VLOOKUP($B12,[1]Nilai!$A$13:$AF$52,30,0)</f>
        <v>0</v>
      </c>
      <c r="AO12" s="10">
        <f t="shared" ref="AO12:AO49" si="75">IFERROR(((2*AL12)+AM12+AN12)/4,"")</f>
        <v>0</v>
      </c>
      <c r="AP12" s="1"/>
      <c r="AQ12" s="24">
        <f>VLOOKUP($B12,[1]Nilai!$A$13:$AF$52,30,0)</f>
        <v>0</v>
      </c>
      <c r="AR12" s="10">
        <f t="shared" ref="AR12:AR49" si="76">IFERROR(((2*AP12)+AQ12)/3,"")</f>
        <v>0</v>
      </c>
      <c r="AS12" s="1"/>
      <c r="AT12" s="24">
        <f>VLOOKUP($B12,[1]Nilai!$A$13:$AF$52,30,0)</f>
        <v>0</v>
      </c>
      <c r="AU12" s="10">
        <f t="shared" ref="AU12:AU49" si="77">IFERROR(((2*AS12)+AT12)/3,"")</f>
        <v>0</v>
      </c>
      <c r="AV12" s="1"/>
      <c r="AW12" s="24">
        <f>VLOOKUP($B12,[1]Nilai!$A$13:$AF$52,30,0)</f>
        <v>0</v>
      </c>
      <c r="AX12" s="10">
        <f t="shared" ref="AX12:AX49" si="78">IFERROR(((2*AV12)+AW12)/3,"")</f>
        <v>0</v>
      </c>
      <c r="AY12" s="1"/>
      <c r="AZ12" s="24">
        <f>VLOOKUP($B12,[1]Nilai!$A$13:$AF$52,31,0)</f>
        <v>0</v>
      </c>
      <c r="BA12" s="10">
        <f t="shared" ref="BA12:BA49" si="79">IFERROR(((2*AY12)+AZ12)/3,"")</f>
        <v>0</v>
      </c>
      <c r="BB12" s="9"/>
      <c r="BC12" s="9"/>
      <c r="BD12" s="9"/>
      <c r="BE12" s="9"/>
      <c r="BF12" s="9"/>
      <c r="BG12" s="9"/>
      <c r="BH12" s="9"/>
      <c r="BI12" s="9"/>
      <c r="BJ12" s="9"/>
      <c r="BK12" s="11" t="str">
        <f t="shared" ref="BK12:BK49" si="80">IFERROR(DK12,"")</f>
        <v/>
      </c>
      <c r="BL12" s="12" t="str">
        <f t="shared" si="20"/>
        <v/>
      </c>
      <c r="BM12" s="11" t="str">
        <f t="shared" si="21"/>
        <v/>
      </c>
      <c r="BN12" s="12" t="str">
        <f t="shared" si="22"/>
        <v/>
      </c>
      <c r="BO12" s="10">
        <f t="shared" si="23"/>
        <v>13.333333333333334</v>
      </c>
      <c r="BP12" s="10" t="str">
        <f t="shared" si="24"/>
        <v>D</v>
      </c>
      <c r="BQ12" s="13" t="str">
        <f t="shared" si="25"/>
        <v>Memiliki kompetensi pengetahuan tentang a yang perlu peningkatan pemahaman dan kompetensi pengetahuan tentang d  yang perlu peningkatan pemahaman</v>
      </c>
      <c r="BR12" s="10">
        <f t="shared" si="26"/>
        <v>0</v>
      </c>
      <c r="BS12" s="10" t="str">
        <f t="shared" si="27"/>
        <v/>
      </c>
      <c r="BT12" s="14" t="str">
        <f t="shared" si="28"/>
        <v/>
      </c>
      <c r="BU12" s="81"/>
      <c r="BV12" s="81">
        <f t="shared" si="29"/>
        <v>90</v>
      </c>
      <c r="BW12" s="81">
        <f t="shared" si="30"/>
        <v>90</v>
      </c>
      <c r="BX12" s="81">
        <f t="shared" si="31"/>
        <v>90</v>
      </c>
      <c r="BY12" s="81">
        <f t="shared" si="32"/>
        <v>0</v>
      </c>
      <c r="BZ12" s="81">
        <f t="shared" si="33"/>
        <v>0</v>
      </c>
      <c r="CA12" s="81">
        <f t="shared" si="34"/>
        <v>0</v>
      </c>
      <c r="CB12" s="81">
        <f t="shared" si="35"/>
        <v>0</v>
      </c>
      <c r="CC12" s="81">
        <f t="shared" si="36"/>
        <v>0</v>
      </c>
      <c r="CD12" s="81">
        <f t="shared" si="37"/>
        <v>0</v>
      </c>
      <c r="CE12" s="81"/>
      <c r="CF12" s="81">
        <f t="shared" si="38"/>
        <v>90</v>
      </c>
      <c r="CG12" s="81">
        <f t="shared" si="39"/>
        <v>90</v>
      </c>
      <c r="CH12" s="81">
        <f t="shared" si="40"/>
        <v>80</v>
      </c>
      <c r="CI12" s="81">
        <f t="shared" si="41"/>
        <v>0</v>
      </c>
      <c r="CJ12" s="81">
        <f t="shared" si="42"/>
        <v>0</v>
      </c>
      <c r="CK12" s="81">
        <f t="shared" si="43"/>
        <v>0</v>
      </c>
      <c r="CL12" s="81">
        <f t="shared" si="44"/>
        <v>0</v>
      </c>
      <c r="CM12" s="81">
        <f t="shared" si="45"/>
        <v>0</v>
      </c>
      <c r="CN12" s="81">
        <f t="shared" si="46"/>
        <v>0</v>
      </c>
      <c r="CP12" s="15">
        <f t="shared" si="47"/>
        <v>45</v>
      </c>
      <c r="CQ12" s="15">
        <f t="shared" si="48"/>
        <v>40</v>
      </c>
      <c r="CR12" s="15">
        <f t="shared" si="49"/>
        <v>35</v>
      </c>
      <c r="CS12" s="15">
        <f t="shared" si="50"/>
        <v>0</v>
      </c>
      <c r="CT12" s="15">
        <f t="shared" si="51"/>
        <v>0</v>
      </c>
      <c r="CU12" s="15">
        <f t="shared" si="52"/>
        <v>0</v>
      </c>
      <c r="CV12" s="15">
        <f t="shared" si="53"/>
        <v>0</v>
      </c>
      <c r="CW12" s="15">
        <f t="shared" si="54"/>
        <v>0</v>
      </c>
      <c r="CX12" s="15">
        <f t="shared" ref="CX12:CX49" si="81">BA12</f>
        <v>0</v>
      </c>
      <c r="CZ12" s="16">
        <f t="shared" si="55"/>
        <v>0</v>
      </c>
      <c r="DA12" s="16">
        <f t="shared" si="56"/>
        <v>0</v>
      </c>
      <c r="DB12" s="16">
        <f t="shared" si="57"/>
        <v>0</v>
      </c>
      <c r="DC12" s="16">
        <f t="shared" si="58"/>
        <v>0</v>
      </c>
      <c r="DD12" s="16">
        <f t="shared" si="59"/>
        <v>0</v>
      </c>
      <c r="DE12" s="16">
        <f t="shared" si="60"/>
        <v>0</v>
      </c>
      <c r="DF12" s="16">
        <f t="shared" si="61"/>
        <v>0</v>
      </c>
      <c r="DG12" s="16">
        <f t="shared" si="62"/>
        <v>0</v>
      </c>
      <c r="DH12" s="16">
        <f t="shared" si="63"/>
        <v>0</v>
      </c>
      <c r="DJ12" s="46">
        <f t="shared" ref="DJ12:DJ49" si="82">AVERAGE(BV12:CD12)</f>
        <v>30</v>
      </c>
      <c r="DK12" s="17" t="str">
        <f t="shared" ref="DK12:DK49" si="83">IF(DJ12&gt;=$DG$4,"A",IF(DJ12&gt;=$DE$4,"B",IF(DJ12&gt;=$DC$4,"C",IF(DJ12&gt;$DB$4,"D",""))))</f>
        <v/>
      </c>
      <c r="DL12" s="18" t="str">
        <f t="shared" ref="DL12:DL49" si="84">IF(BV12=90,"sangat baik",IF(BV12&gt;=80,"baik",IF(BV12&gt;=70,"cukup",IF(BV12&gt;=60,"perlu bimbingan",""))))</f>
        <v>sangat baik</v>
      </c>
      <c r="DM12" s="18" t="str">
        <f t="shared" ref="DM12:DM49" si="85">IF(BW12=90,"sangat baik",IF(BW12&gt;=80,"baik",IF(BW12&gt;=70,"cukup",IF(BW12&gt;=60,"perlu bimbingan",""))))</f>
        <v>sangat baik</v>
      </c>
      <c r="DN12" s="18" t="str">
        <f t="shared" ref="DN12:DN49" si="86">IF(BX12=90,"sangat baik",IF(BX12&gt;=80,"baik",IF(BX12&gt;=70,"cukup",IF(BX12&gt;=60,"perlu bimbingan",""))))</f>
        <v>sangat baik</v>
      </c>
      <c r="DO12" s="18" t="str">
        <f t="shared" ref="DO12:DO49" si="87">IF(BY12=90,"sangat baik",IF(BY12&gt;=80,"baik",IF(BY12&gt;=70,"cukup",IF(BY12&gt;=60,"perlu bimbingan",""))))</f>
        <v/>
      </c>
      <c r="DP12" s="18" t="str">
        <f t="shared" ref="DP12:DP49" si="88">IF(BZ12=90,"sangat baik",IF(BZ12&gt;=80,"baik",IF(BZ12&gt;=70,"cukup",IF(BZ12&gt;=60,"perlu bimbingan",""))))</f>
        <v/>
      </c>
      <c r="DQ12" s="18" t="str">
        <f t="shared" ref="DQ12:DQ49" si="89">IF(CA12=90,"sangat baik",IF(CA12&gt;=80,"baik",IF(CA12&gt;=70,"cukup",IF(CA12&gt;=60,"perlu bimbingan",""))))</f>
        <v/>
      </c>
      <c r="DR12" s="18" t="str">
        <f t="shared" ref="DR12:DR49" si="90">IF(CB12=90,"sangat baik",IF(CB12&gt;=80,"baik",IF(CB12&gt;=70,"cukup",IF(CB12&gt;=60,"perlu bimbingan",""))))</f>
        <v/>
      </c>
      <c r="DS12" s="18" t="str">
        <f t="shared" ref="DS12:DS49" si="91">IF(CC12=90,"sangat baik",IF(CC12&gt;=80,"baik",IF(CC12&gt;=70,"cukup",IF(CC12&gt;=60,"perlu bimbingan",""))))</f>
        <v/>
      </c>
      <c r="DT12" s="18" t="str">
        <f t="shared" ref="DT12:DT49" si="92">IF(CD12=90,"sangat baik",IF(CD12&gt;=80,"baik",IF(CD12&gt;=70,"cukup",IF(CD12&gt;=60,"perlu bimbingan",""))))</f>
        <v/>
      </c>
      <c r="DU12" s="18"/>
      <c r="DV12" s="18" t="str">
        <f t="shared" ref="DV12:DV49" si="93">IF(DL12="sangat baik",$DL$51,"")&amp;IF(DM12="sangat baik",$DM$51,"")&amp;IF(DN12="sangat baik",$DN$51,"")&amp;IF(DO12="sangat baik",$DO$51,"")&amp;IF(DP12="sangat baik",$DP$51,"")&amp;IF(DQ12="sangat baik",$DQ$51,"")&amp;IF(DR12="sangat baik",$DR$51,"")&amp;IF(DS12="sangat baik",$DS$51,"")&amp;IF(DT12="sangat baik",$DT$51,"")</f>
        <v xml:space="preserve">a, b, c, </v>
      </c>
      <c r="DW12" s="18" t="str">
        <f t="shared" ref="DW12:DW49" si="94">IF($DL12="baik",$DL$51,"")&amp;IF($DM12="baik",$DM$51,"")&amp;IF($DN12="baik",$DN$51,"")&amp;IF($DO12="baik",$DO$51,"")&amp;IF($DP12="baik",$DP$51,"")&amp;IF($DQ12="baik",$DQ$51,"")&amp;IF($DR12="baik",$DR$51,"")&amp;IF($DS12="baik",$DS$51,"")&amp;IF($DT12="baik",$DT$51,"")</f>
        <v/>
      </c>
      <c r="DX12" s="18" t="str">
        <f t="shared" ref="DX12:DX49" si="95">IF($DL12="cukup",$DL$51,"")&amp;IF($DM12="cukup",$DM$51,"")&amp;IF($DN12="cukup",$DN$51,"")&amp;IF($DO12="cukup",$DO$51,"")&amp;IF($DP12="cukup",$DP$51,"")&amp;IF($DQ12="cukup",$DQ$51,"")&amp;IF($DR12="cukup",$DR$51,"")&amp;IF($DS12="cukup",$DS$51,"")&amp;IF($DT12="cukup",$DT$51,"")</f>
        <v/>
      </c>
      <c r="DY12" s="18" t="str">
        <f t="shared" ref="DY12:DY49" si="96">IF($DL12="perlu bimbingan",$DL$51,"")&amp;IF($DM12="perlu bimbingan",$DM$51,"")&amp;IF($DN12="perlu bimbingan",$DN$51,"")&amp;IF($DO12="perlu bimbingan",$DO$51,"")&amp;IF($DP12="perlu bimbingan",$DP$51,"")&amp;IF($DQ12="perlu bimbingan",$DQ$51,"")&amp;IF($DR12="perlu bimbingan",$DR$51,"")&amp;IF($DS12="perlu bimbingan",$DS$51,"")&amp;IF($DT12="perlu bimbingan",$DT$51,"")</f>
        <v/>
      </c>
      <c r="DZ12" s="18"/>
      <c r="EA12" s="18" t="str">
        <f t="shared" ref="EA12:EA49" si="97">IF(DV12="",""," yang sangat baik ")</f>
        <v xml:space="preserve"> yang sangat baik </v>
      </c>
      <c r="EB12" s="18" t="str">
        <f t="shared" ref="EB12:EB49" si="98">IF(DW12="",""," yang baik ")</f>
        <v/>
      </c>
      <c r="EC12" s="18" t="str">
        <f t="shared" ref="EC12:EC49" si="99">IF(DX12="",""," yang cukup ")</f>
        <v/>
      </c>
      <c r="ED12" s="18" t="str">
        <f t="shared" ref="ED12:ED49" si="100">IF(DY12="",""," yang perlu bimbingan ")</f>
        <v/>
      </c>
      <c r="EE12" s="19" t="str">
        <f t="shared" ref="EE12:EE49" si="101">"Memiliki sikap "&amp;DV12&amp;EA12&amp;", "&amp;DW12&amp;EB12&amp;DX12&amp;EC12&amp;DY12&amp;ED12</f>
        <v xml:space="preserve">Memiliki sikap a, b, c,  yang sangat baik , </v>
      </c>
      <c r="EG12" s="22">
        <f t="shared" ref="EG12:EG49" si="102">AVERAGE(CF12:CN12)</f>
        <v>28.888888888888889</v>
      </c>
      <c r="EH12" s="17" t="str">
        <f t="shared" ref="EH12:EH49" si="103">IF(EG12&gt;=$DG$4,"A",IF(EG12&gt;=$DE$4,"B",IF(EG12&gt;=$DC$4,"C",IF(EG12&gt;$DB$4,"D",""))))</f>
        <v/>
      </c>
      <c r="EI12" s="18" t="str">
        <f t="shared" ref="EI12:EI49" si="104">IF(CF12&gt;=90,"sangat baik",IF(CF12&gt;=80,"baik",IF(CF12&gt;=70,"cukup",IF(CF12&gt;=60,"perlu bimbingan",""))))</f>
        <v>sangat baik</v>
      </c>
      <c r="EJ12" s="18" t="str">
        <f t="shared" ref="EJ12:EJ49" si="105">IF(CG12&gt;=90,"sangat baik",IF(CG12&gt;=80,"baik",IF(CG12&gt;=70,"cukup",IF(CG12&gt;=60,"perlu bimbingan",""))))</f>
        <v>sangat baik</v>
      </c>
      <c r="EK12" s="18" t="str">
        <f t="shared" ref="EK12:EK49" si="106">IF(CH12&gt;=90,"sangat baik",IF(CH12&gt;=80,"baik",IF(CH12&gt;=70,"cukup",IF(CH12&gt;=60,"perlu bimbingan",""))))</f>
        <v>baik</v>
      </c>
      <c r="EL12" s="18" t="str">
        <f t="shared" ref="EL12:EL49" si="107">IF(CI12&gt;=90,"sangat baik",IF(CI12&gt;=80,"baik",IF(CI12&gt;=70,"cukup",IF(CI12&gt;=60,"perlu bimbingan",""))))</f>
        <v/>
      </c>
      <c r="EM12" s="18" t="str">
        <f t="shared" ref="EM12:EM49" si="108">IF(CJ12&gt;=90,"sangat baik",IF(CJ12&gt;=80,"baik",IF(CJ12&gt;=70,"cukup",IF(CJ12&gt;=60,"perlu bimbingan",""))))</f>
        <v/>
      </c>
      <c r="EN12" s="18" t="str">
        <f t="shared" ref="EN12:EN49" si="109">IF(CK12&gt;=90,"sangat baik",IF(CK12&gt;=80,"baik",IF(CK12&gt;=70,"cukup",IF(CK12&gt;=60,"perlu bimbingan",""))))</f>
        <v/>
      </c>
      <c r="EO12" s="18" t="str">
        <f t="shared" ref="EO12:EO49" si="110">IF(CL12&gt;=90,"sangat baik",IF(CL12&gt;=80,"baik",IF(CL12&gt;=70,"cukup",IF(CL12&gt;=60,"perlu bimbingan",""))))</f>
        <v/>
      </c>
      <c r="EP12" s="18" t="str">
        <f t="shared" ref="EP12:EP49" si="111">IF(CM12&gt;=90,"sangat baik",IF(CM12&gt;=80,"baik",IF(CM12&gt;=70,"cukup",IF(CM12&gt;=60,"perlu bimbingan",""))))</f>
        <v/>
      </c>
      <c r="EQ12" s="18" t="str">
        <f t="shared" ref="EQ12:EQ49" si="112">IF(CN12&gt;=90,"sangat baik",IF(CN12&gt;=80,"baik",IF(CN12&gt;=70,"cukup",IF(CN12&gt;=60,"perlu bimbingan",""))))</f>
        <v/>
      </c>
      <c r="ER12" s="18"/>
      <c r="ES12" s="18" t="str">
        <f t="shared" ref="ES12:ES49" si="113">IF($EI12="sangat baik",$EI$51,"")&amp;IF($EJ12="sangat baik",$EJ$51,"")&amp;IF($EK12="sangat baik",$EK$51,"")&amp;IF($EL12="sangat baik",$EL$51,"")&amp;IF($EM12="sangat baik",$EM$51,"")&amp;IF($EN12="sangat baik",$EN$51,"")&amp;IF($EO12="sangat baik",$EO$51,"")&amp;IF($EP12="sangat baik",$EP$51,"")&amp;IF($EQ12="sangat baik",$EQ$51,"")</f>
        <v xml:space="preserve">j, k, </v>
      </c>
      <c r="ET12" s="18" t="str">
        <f t="shared" ref="ET12:ET49" si="114">IF($EI12="baik",$EI$51,"")&amp;IF($EJ12="baik",$EJ$51,"")&amp;IF($EK12="baik",$EK$51,"")&amp;IF($EL12="baik",$EL$51,"")&amp;IF($EM12="baik",$EM$51,"")&amp;IF($EN12="baik",$EN$51,"")&amp;IF($EO12="baik",$EO$51,"")&amp;IF($EP12="baik",$EP$51,"")&amp;IF($EQ12="baik",$EQ$51,"")</f>
        <v xml:space="preserve">l, </v>
      </c>
      <c r="EU12" s="18" t="str">
        <f t="shared" ref="EU12:EU49" si="115">IF($EI12="cukup",$EI$51,"")&amp;IF($EJ12="cukup",$EJ$51,"")&amp;IF($EK12="cukup",$EK$51,"")&amp;IF($EL12="cukup",$EL$51,"")&amp;IF($EM12="cukup",$EM$51,"")&amp;IF($EN12="cukup",$EN$51,"")&amp;IF($EO12="cukup",$EO$51,"")&amp;IF($EP12="cukup",$EP$51,"")&amp;IF($EQ12="cukup",$EQ$51,"")</f>
        <v/>
      </c>
      <c r="EV12" s="18" t="str">
        <f t="shared" ref="EV12:EV49" si="116">IF($EI12="perlu bimbingan",$EI$51,"")&amp;IF($EJ12="perlu bimbingan",$EJ$51,"")&amp;IF($EK12="perlu bimbingan",$EK$51,"")&amp;IF($EL12="perlu bimbingan",$EL$51,"")&amp;IF($EM12="perlu bimbingan",$EM$51,"")&amp;IF($EN12="perlu bimbingan",$EN$51,"")&amp;IF($EO12="perlu bimbingan",$EO$51,"")&amp;IF($EP12="perlu bimbingan",$EP$51,"")&amp;IF($EQ12="perlu bimbingan",$EQ$51,"")</f>
        <v/>
      </c>
      <c r="EW12" s="18"/>
      <c r="EX12" s="18" t="str">
        <f t="shared" ref="EX12:EX49" si="117">IF(ES12="",""," yang sangat baik ")</f>
        <v xml:space="preserve"> yang sangat baik </v>
      </c>
      <c r="EY12" s="18" t="str">
        <f t="shared" ref="EY12:EY49" si="118">IF(ET12="",""," yang baik ")</f>
        <v xml:space="preserve"> yang baik </v>
      </c>
      <c r="EZ12" s="18" t="str">
        <f t="shared" ref="EZ12:EZ49" si="119">IF(EU12="",""," yang cukup ")</f>
        <v/>
      </c>
      <c r="FA12" s="18" t="str">
        <f t="shared" ref="FA12:FA49" si="120">IF(EV12="",""," yang perlu bimbingan ")</f>
        <v/>
      </c>
      <c r="FB12" s="19" t="str">
        <f t="shared" ref="FB12:FB49" si="121">"Memiliki sikap "&amp;ES12&amp;EX12&amp;", "&amp;ET12&amp;EY12&amp;EU12&amp;EZ12&amp;EV12&amp;FA12</f>
        <v xml:space="preserve">Memiliki sikap j, k,  yang sangat baik , l,  yang baik </v>
      </c>
      <c r="FD12" s="10">
        <f t="shared" si="66"/>
        <v>13.333333333333334</v>
      </c>
      <c r="FE12" s="17" t="str">
        <f t="shared" si="67"/>
        <v>D</v>
      </c>
      <c r="FF12" s="22">
        <f t="shared" si="68"/>
        <v>45</v>
      </c>
      <c r="FG12" s="23" t="str">
        <f>HLOOKUP(FF12,CP12:CX52,40,0)</f>
        <v>a</v>
      </c>
      <c r="FH12" s="21" t="str">
        <f t="shared" ref="FH12:FH49" si="122">IF(FF12&gt;=91,"sangat baik",IF(FF12&gt;=80,"baik",IF(FF12&gt;=70,"cukup","perlu peningkatan pemahaman")))</f>
        <v>perlu peningkatan pemahaman</v>
      </c>
      <c r="FI12" s="22">
        <f t="shared" si="69"/>
        <v>0</v>
      </c>
      <c r="FJ12" s="23" t="str">
        <f>HLOOKUP(FI12,CP12:CX52,40,0)</f>
        <v xml:space="preserve">d </v>
      </c>
      <c r="FK12" s="21" t="str">
        <f t="shared" ref="FK12:FK49" si="123">IF(FI12&gt;=91,"sangat baik",IF(FI12&gt;=80,"baik",IF(FI12&gt;=70,"cukup","perlu peningkatan pemahaman")))</f>
        <v>perlu peningkatan pemahaman</v>
      </c>
      <c r="FL12" s="24" t="str">
        <f t="shared" ref="FL12:FL49" si="124">"Memiliki kompetensi pengetahuan tentang "&amp;FG12&amp;" yang "&amp;FH12&amp;" dan kompetensi pengetahuan tentang "&amp;FJ12&amp;" yang "&amp;FK12</f>
        <v>Memiliki kompetensi pengetahuan tentang a yang perlu peningkatan pemahaman dan kompetensi pengetahuan tentang d  yang perlu peningkatan pemahaman</v>
      </c>
      <c r="FN12" s="25">
        <f t="shared" ref="FN12:FN49" si="125">MAX(CZ12:DH12)</f>
        <v>0</v>
      </c>
      <c r="FO12" s="10" t="str">
        <f t="shared" ref="FO12:FO49" si="126">IF(FN12&gt;=91,"sangat baik",IF(FN12&gt;=80,"baik",IF(FN12&gt;=68,"cukup",IF(FN12&lt;68,"kurang","kurang"))))</f>
        <v>kurang</v>
      </c>
      <c r="FP12" s="23" t="str">
        <f>HLOOKUP(FN12,$CZ12:$DH52,40,0)</f>
        <v>a</v>
      </c>
      <c r="FQ12" s="25">
        <f t="shared" ref="FQ12:FQ49" si="127">AVERAGE(CZ12:DH12)</f>
        <v>0</v>
      </c>
      <c r="FR12" s="17" t="str">
        <f t="shared" si="70"/>
        <v/>
      </c>
      <c r="FS12" s="26" t="str">
        <f t="shared" ref="FS12:FS49" si="128">"Memiliki kompetensi keterampilan "&amp;FP12&amp;" yang "&amp;FO12</f>
        <v>Memiliki kompetensi keterampilan a yang kurang</v>
      </c>
    </row>
    <row r="13" spans="2:175" ht="26.1" customHeight="1" x14ac:dyDescent="0.2">
      <c r="B13" s="80" t="s">
        <v>20</v>
      </c>
      <c r="C13" s="24" t="str">
        <f>VLOOKUP($B13,[1]Nilai!$A$13:$AF$52,2,0)</f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"/>
      <c r="W13" s="8"/>
      <c r="X13" s="24">
        <f>VLOOKUP($B13,[1]Nilai!$A$13:$AF$52,26,0)</f>
        <v>0</v>
      </c>
      <c r="Y13" s="10">
        <f t="shared" si="71"/>
        <v>0</v>
      </c>
      <c r="Z13" s="1"/>
      <c r="AA13" s="8"/>
      <c r="AB13" s="24">
        <f>VLOOKUP($B13,[1]Nilai!$A$13:$AF$52,27,0)</f>
        <v>0</v>
      </c>
      <c r="AC13" s="10">
        <f t="shared" si="72"/>
        <v>0</v>
      </c>
      <c r="AD13" s="1"/>
      <c r="AE13" s="8"/>
      <c r="AF13" s="24">
        <f>VLOOKUP($B13,[1]Nilai!$A$13:$AF$52,28,0)</f>
        <v>0</v>
      </c>
      <c r="AG13" s="10">
        <f t="shared" si="73"/>
        <v>0</v>
      </c>
      <c r="AH13" s="1"/>
      <c r="AI13" s="8"/>
      <c r="AJ13" s="24">
        <f>VLOOKUP($B13,[1]Nilai!$A$13:$AF$52,29,0)</f>
        <v>0</v>
      </c>
      <c r="AK13" s="10">
        <f t="shared" si="74"/>
        <v>0</v>
      </c>
      <c r="AL13" s="1"/>
      <c r="AM13" s="8"/>
      <c r="AN13" s="24">
        <f>VLOOKUP($B13,[1]Nilai!$A$13:$AF$52,30,0)</f>
        <v>0</v>
      </c>
      <c r="AO13" s="10">
        <f t="shared" si="75"/>
        <v>0</v>
      </c>
      <c r="AP13" s="1"/>
      <c r="AQ13" s="24">
        <f>VLOOKUP($B13,[1]Nilai!$A$13:$AF$52,30,0)</f>
        <v>0</v>
      </c>
      <c r="AR13" s="10">
        <f t="shared" si="76"/>
        <v>0</v>
      </c>
      <c r="AS13" s="1"/>
      <c r="AT13" s="24">
        <f>VLOOKUP($B13,[1]Nilai!$A$13:$AF$52,30,0)</f>
        <v>0</v>
      </c>
      <c r="AU13" s="10">
        <f t="shared" si="77"/>
        <v>0</v>
      </c>
      <c r="AV13" s="1"/>
      <c r="AW13" s="24">
        <f>VLOOKUP($B13,[1]Nilai!$A$13:$AF$52,30,0)</f>
        <v>0</v>
      </c>
      <c r="AX13" s="10">
        <f t="shared" si="78"/>
        <v>0</v>
      </c>
      <c r="AY13" s="1"/>
      <c r="AZ13" s="24">
        <f>VLOOKUP($B13,[1]Nilai!$A$13:$AF$52,31,0)</f>
        <v>0</v>
      </c>
      <c r="BA13" s="10">
        <f t="shared" si="79"/>
        <v>0</v>
      </c>
      <c r="BB13" s="9"/>
      <c r="BC13" s="9"/>
      <c r="BD13" s="9"/>
      <c r="BE13" s="9"/>
      <c r="BF13" s="9"/>
      <c r="BG13" s="9"/>
      <c r="BH13" s="9"/>
      <c r="BI13" s="9"/>
      <c r="BJ13" s="9"/>
      <c r="BK13" s="11" t="str">
        <f t="shared" si="80"/>
        <v/>
      </c>
      <c r="BL13" s="12" t="str">
        <f t="shared" si="20"/>
        <v/>
      </c>
      <c r="BM13" s="11" t="str">
        <f t="shared" si="21"/>
        <v/>
      </c>
      <c r="BN13" s="12" t="str">
        <f t="shared" si="22"/>
        <v/>
      </c>
      <c r="BO13" s="10">
        <f t="shared" si="23"/>
        <v>0</v>
      </c>
      <c r="BP13" s="10" t="str">
        <f t="shared" si="24"/>
        <v/>
      </c>
      <c r="BQ13" s="13" t="str">
        <f t="shared" si="25"/>
        <v/>
      </c>
      <c r="BR13" s="10">
        <f t="shared" si="26"/>
        <v>0</v>
      </c>
      <c r="BS13" s="10" t="str">
        <f t="shared" si="27"/>
        <v/>
      </c>
      <c r="BT13" s="14" t="str">
        <f t="shared" si="28"/>
        <v/>
      </c>
      <c r="BU13" s="81"/>
      <c r="BV13" s="81">
        <f t="shared" si="29"/>
        <v>0</v>
      </c>
      <c r="BW13" s="81">
        <f t="shared" si="30"/>
        <v>0</v>
      </c>
      <c r="BX13" s="81">
        <f t="shared" si="31"/>
        <v>0</v>
      </c>
      <c r="BY13" s="81">
        <f t="shared" si="32"/>
        <v>0</v>
      </c>
      <c r="BZ13" s="81">
        <f t="shared" si="33"/>
        <v>0</v>
      </c>
      <c r="CA13" s="81">
        <f t="shared" si="34"/>
        <v>0</v>
      </c>
      <c r="CB13" s="81">
        <f t="shared" si="35"/>
        <v>0</v>
      </c>
      <c r="CC13" s="81">
        <f t="shared" si="36"/>
        <v>0</v>
      </c>
      <c r="CD13" s="81">
        <f t="shared" si="37"/>
        <v>0</v>
      </c>
      <c r="CE13" s="81"/>
      <c r="CF13" s="81">
        <f t="shared" si="38"/>
        <v>0</v>
      </c>
      <c r="CG13" s="81">
        <f t="shared" si="39"/>
        <v>0</v>
      </c>
      <c r="CH13" s="81">
        <f t="shared" si="40"/>
        <v>0</v>
      </c>
      <c r="CI13" s="81">
        <f t="shared" si="41"/>
        <v>0</v>
      </c>
      <c r="CJ13" s="81">
        <f t="shared" si="42"/>
        <v>0</v>
      </c>
      <c r="CK13" s="81">
        <f t="shared" si="43"/>
        <v>0</v>
      </c>
      <c r="CL13" s="81">
        <f t="shared" si="44"/>
        <v>0</v>
      </c>
      <c r="CM13" s="81">
        <f t="shared" si="45"/>
        <v>0</v>
      </c>
      <c r="CN13" s="81">
        <f t="shared" si="46"/>
        <v>0</v>
      </c>
      <c r="CP13" s="15">
        <f t="shared" si="47"/>
        <v>0</v>
      </c>
      <c r="CQ13" s="15">
        <f t="shared" si="48"/>
        <v>0</v>
      </c>
      <c r="CR13" s="15">
        <f t="shared" si="49"/>
        <v>0</v>
      </c>
      <c r="CS13" s="15">
        <f t="shared" si="50"/>
        <v>0</v>
      </c>
      <c r="CT13" s="15">
        <f t="shared" si="51"/>
        <v>0</v>
      </c>
      <c r="CU13" s="15">
        <f t="shared" si="52"/>
        <v>0</v>
      </c>
      <c r="CV13" s="15">
        <f t="shared" si="53"/>
        <v>0</v>
      </c>
      <c r="CW13" s="15">
        <f t="shared" si="54"/>
        <v>0</v>
      </c>
      <c r="CX13" s="15">
        <f t="shared" si="81"/>
        <v>0</v>
      </c>
      <c r="CZ13" s="16">
        <f t="shared" si="55"/>
        <v>0</v>
      </c>
      <c r="DA13" s="16">
        <f t="shared" si="56"/>
        <v>0</v>
      </c>
      <c r="DB13" s="16">
        <f t="shared" si="57"/>
        <v>0</v>
      </c>
      <c r="DC13" s="16">
        <f t="shared" si="58"/>
        <v>0</v>
      </c>
      <c r="DD13" s="16">
        <f t="shared" si="59"/>
        <v>0</v>
      </c>
      <c r="DE13" s="16">
        <f t="shared" si="60"/>
        <v>0</v>
      </c>
      <c r="DF13" s="16">
        <f t="shared" si="61"/>
        <v>0</v>
      </c>
      <c r="DG13" s="16">
        <f t="shared" si="62"/>
        <v>0</v>
      </c>
      <c r="DH13" s="16">
        <f t="shared" si="63"/>
        <v>0</v>
      </c>
      <c r="DJ13" s="46">
        <f t="shared" si="82"/>
        <v>0</v>
      </c>
      <c r="DK13" s="17" t="str">
        <f t="shared" si="83"/>
        <v/>
      </c>
      <c r="DL13" s="18" t="str">
        <f t="shared" si="84"/>
        <v/>
      </c>
      <c r="DM13" s="18" t="str">
        <f t="shared" si="85"/>
        <v/>
      </c>
      <c r="DN13" s="18" t="str">
        <f t="shared" si="86"/>
        <v/>
      </c>
      <c r="DO13" s="18" t="str">
        <f t="shared" si="87"/>
        <v/>
      </c>
      <c r="DP13" s="18" t="str">
        <f t="shared" si="88"/>
        <v/>
      </c>
      <c r="DQ13" s="18" t="str">
        <f t="shared" si="89"/>
        <v/>
      </c>
      <c r="DR13" s="18" t="str">
        <f t="shared" si="90"/>
        <v/>
      </c>
      <c r="DS13" s="18" t="str">
        <f t="shared" si="91"/>
        <v/>
      </c>
      <c r="DT13" s="18" t="str">
        <f t="shared" si="92"/>
        <v/>
      </c>
      <c r="DU13" s="18"/>
      <c r="DV13" s="18" t="str">
        <f t="shared" si="93"/>
        <v/>
      </c>
      <c r="DW13" s="18" t="str">
        <f t="shared" si="94"/>
        <v/>
      </c>
      <c r="DX13" s="18" t="str">
        <f t="shared" si="95"/>
        <v/>
      </c>
      <c r="DY13" s="18" t="str">
        <f t="shared" si="96"/>
        <v/>
      </c>
      <c r="DZ13" s="18"/>
      <c r="EA13" s="18" t="str">
        <f t="shared" si="97"/>
        <v/>
      </c>
      <c r="EB13" s="18" t="str">
        <f t="shared" si="98"/>
        <v/>
      </c>
      <c r="EC13" s="18" t="str">
        <f t="shared" si="99"/>
        <v/>
      </c>
      <c r="ED13" s="18" t="str">
        <f t="shared" si="100"/>
        <v/>
      </c>
      <c r="EE13" s="19" t="str">
        <f t="shared" si="101"/>
        <v xml:space="preserve">Memiliki sikap , </v>
      </c>
      <c r="EG13" s="22">
        <f t="shared" si="102"/>
        <v>0</v>
      </c>
      <c r="EH13" s="17" t="str">
        <f t="shared" si="103"/>
        <v/>
      </c>
      <c r="EI13" s="18" t="str">
        <f t="shared" si="104"/>
        <v/>
      </c>
      <c r="EJ13" s="18" t="str">
        <f t="shared" si="105"/>
        <v/>
      </c>
      <c r="EK13" s="18" t="str">
        <f t="shared" si="106"/>
        <v/>
      </c>
      <c r="EL13" s="18" t="str">
        <f t="shared" si="107"/>
        <v/>
      </c>
      <c r="EM13" s="18" t="str">
        <f t="shared" si="108"/>
        <v/>
      </c>
      <c r="EN13" s="18" t="str">
        <f t="shared" si="109"/>
        <v/>
      </c>
      <c r="EO13" s="18" t="str">
        <f t="shared" si="110"/>
        <v/>
      </c>
      <c r="EP13" s="18" t="str">
        <f t="shared" si="111"/>
        <v/>
      </c>
      <c r="EQ13" s="18" t="str">
        <f t="shared" si="112"/>
        <v/>
      </c>
      <c r="ER13" s="18"/>
      <c r="ES13" s="18" t="str">
        <f t="shared" si="113"/>
        <v/>
      </c>
      <c r="ET13" s="18" t="str">
        <f t="shared" si="114"/>
        <v/>
      </c>
      <c r="EU13" s="18" t="str">
        <f t="shared" si="115"/>
        <v/>
      </c>
      <c r="EV13" s="18" t="str">
        <f t="shared" si="116"/>
        <v/>
      </c>
      <c r="EW13" s="18"/>
      <c r="EX13" s="18" t="str">
        <f t="shared" si="117"/>
        <v/>
      </c>
      <c r="EY13" s="18" t="str">
        <f t="shared" si="118"/>
        <v/>
      </c>
      <c r="EZ13" s="18" t="str">
        <f t="shared" si="119"/>
        <v/>
      </c>
      <c r="FA13" s="18" t="str">
        <f t="shared" si="120"/>
        <v/>
      </c>
      <c r="FB13" s="19" t="str">
        <f t="shared" si="121"/>
        <v xml:space="preserve">Memiliki sikap , </v>
      </c>
      <c r="FD13" s="10">
        <f t="shared" si="66"/>
        <v>0</v>
      </c>
      <c r="FE13" s="17" t="str">
        <f t="shared" si="67"/>
        <v/>
      </c>
      <c r="FF13" s="22">
        <f t="shared" si="68"/>
        <v>0</v>
      </c>
      <c r="FG13" s="23" t="str">
        <f>HLOOKUP(FF13,CP13:CX53,39,0)</f>
        <v>a</v>
      </c>
      <c r="FH13" s="21" t="str">
        <f t="shared" si="122"/>
        <v>perlu peningkatan pemahaman</v>
      </c>
      <c r="FI13" s="22">
        <f t="shared" si="69"/>
        <v>0</v>
      </c>
      <c r="FJ13" s="23" t="str">
        <f>HLOOKUP(FI13,CP13:CX53,39,0)</f>
        <v>a</v>
      </c>
      <c r="FK13" s="21" t="str">
        <f t="shared" si="123"/>
        <v>perlu peningkatan pemahaman</v>
      </c>
      <c r="FL13" s="24" t="str">
        <f t="shared" si="124"/>
        <v>Memiliki kompetensi pengetahuan tentang a yang perlu peningkatan pemahaman dan kompetensi pengetahuan tentang a yang perlu peningkatan pemahaman</v>
      </c>
      <c r="FN13" s="25">
        <f t="shared" si="125"/>
        <v>0</v>
      </c>
      <c r="FO13" s="10" t="str">
        <f t="shared" si="126"/>
        <v>kurang</v>
      </c>
      <c r="FP13" s="23" t="str">
        <f>HLOOKUP(FN13,$CZ13:$DH53,39,0)</f>
        <v>a</v>
      </c>
      <c r="FQ13" s="25">
        <f t="shared" si="127"/>
        <v>0</v>
      </c>
      <c r="FR13" s="17" t="str">
        <f t="shared" si="70"/>
        <v/>
      </c>
      <c r="FS13" s="26" t="str">
        <f t="shared" si="128"/>
        <v>Memiliki kompetensi keterampilan a yang kurang</v>
      </c>
    </row>
    <row r="14" spans="2:175" ht="26.1" customHeight="1" x14ac:dyDescent="0.2">
      <c r="B14" s="80" t="s">
        <v>21</v>
      </c>
      <c r="C14" s="24" t="str">
        <f>VLOOKUP($B14,[1]Nilai!$A$13:$AF$52,2,0)</f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"/>
      <c r="W14" s="8"/>
      <c r="X14" s="24">
        <f>VLOOKUP($B14,[1]Nilai!$A$13:$AF$52,26,0)</f>
        <v>0</v>
      </c>
      <c r="Y14" s="10">
        <f t="shared" si="71"/>
        <v>0</v>
      </c>
      <c r="Z14" s="1"/>
      <c r="AA14" s="8"/>
      <c r="AB14" s="24">
        <f>VLOOKUP($B14,[1]Nilai!$A$13:$AF$52,27,0)</f>
        <v>0</v>
      </c>
      <c r="AC14" s="10">
        <f t="shared" si="72"/>
        <v>0</v>
      </c>
      <c r="AD14" s="1"/>
      <c r="AE14" s="8"/>
      <c r="AF14" s="24">
        <f>VLOOKUP($B14,[1]Nilai!$A$13:$AF$52,28,0)</f>
        <v>0</v>
      </c>
      <c r="AG14" s="10">
        <f t="shared" si="73"/>
        <v>0</v>
      </c>
      <c r="AH14" s="1"/>
      <c r="AI14" s="8"/>
      <c r="AJ14" s="24">
        <f>VLOOKUP($B14,[1]Nilai!$A$13:$AF$52,29,0)</f>
        <v>0</v>
      </c>
      <c r="AK14" s="10">
        <f t="shared" si="74"/>
        <v>0</v>
      </c>
      <c r="AL14" s="1"/>
      <c r="AM14" s="8"/>
      <c r="AN14" s="24">
        <f>VLOOKUP($B14,[1]Nilai!$A$13:$AF$52,30,0)</f>
        <v>0</v>
      </c>
      <c r="AO14" s="10">
        <f t="shared" si="75"/>
        <v>0</v>
      </c>
      <c r="AP14" s="1"/>
      <c r="AQ14" s="24">
        <f>VLOOKUP($B14,[1]Nilai!$A$13:$AF$52,30,0)</f>
        <v>0</v>
      </c>
      <c r="AR14" s="10">
        <f t="shared" si="76"/>
        <v>0</v>
      </c>
      <c r="AS14" s="1"/>
      <c r="AT14" s="24">
        <f>VLOOKUP($B14,[1]Nilai!$A$13:$AF$52,30,0)</f>
        <v>0</v>
      </c>
      <c r="AU14" s="10">
        <f t="shared" si="77"/>
        <v>0</v>
      </c>
      <c r="AV14" s="1"/>
      <c r="AW14" s="24">
        <f>VLOOKUP($B14,[1]Nilai!$A$13:$AF$52,30,0)</f>
        <v>0</v>
      </c>
      <c r="AX14" s="10">
        <f t="shared" si="78"/>
        <v>0</v>
      </c>
      <c r="AY14" s="1"/>
      <c r="AZ14" s="24">
        <f>VLOOKUP($B14,[1]Nilai!$A$13:$AF$52,31,0)</f>
        <v>0</v>
      </c>
      <c r="BA14" s="10">
        <f t="shared" si="79"/>
        <v>0</v>
      </c>
      <c r="BB14" s="9"/>
      <c r="BC14" s="9"/>
      <c r="BD14" s="9"/>
      <c r="BE14" s="9"/>
      <c r="BF14" s="9"/>
      <c r="BG14" s="9"/>
      <c r="BH14" s="9"/>
      <c r="BI14" s="9"/>
      <c r="BJ14" s="9"/>
      <c r="BK14" s="11" t="str">
        <f t="shared" si="80"/>
        <v/>
      </c>
      <c r="BL14" s="12" t="str">
        <f t="shared" si="20"/>
        <v/>
      </c>
      <c r="BM14" s="11" t="str">
        <f t="shared" si="21"/>
        <v/>
      </c>
      <c r="BN14" s="12" t="str">
        <f t="shared" si="22"/>
        <v/>
      </c>
      <c r="BO14" s="10">
        <f t="shared" si="23"/>
        <v>0</v>
      </c>
      <c r="BP14" s="10" t="str">
        <f t="shared" si="24"/>
        <v/>
      </c>
      <c r="BQ14" s="13" t="str">
        <f t="shared" si="25"/>
        <v/>
      </c>
      <c r="BR14" s="10">
        <f t="shared" si="26"/>
        <v>0</v>
      </c>
      <c r="BS14" s="10" t="str">
        <f t="shared" si="27"/>
        <v/>
      </c>
      <c r="BT14" s="14" t="str">
        <f t="shared" si="28"/>
        <v/>
      </c>
      <c r="BU14" s="81"/>
      <c r="BV14" s="81">
        <f t="shared" si="29"/>
        <v>0</v>
      </c>
      <c r="BW14" s="81">
        <f t="shared" si="30"/>
        <v>0</v>
      </c>
      <c r="BX14" s="81">
        <f t="shared" si="31"/>
        <v>0</v>
      </c>
      <c r="BY14" s="81">
        <f t="shared" si="32"/>
        <v>0</v>
      </c>
      <c r="BZ14" s="81">
        <f t="shared" si="33"/>
        <v>0</v>
      </c>
      <c r="CA14" s="81">
        <f t="shared" si="34"/>
        <v>0</v>
      </c>
      <c r="CB14" s="81">
        <f t="shared" si="35"/>
        <v>0</v>
      </c>
      <c r="CC14" s="81">
        <f t="shared" si="36"/>
        <v>0</v>
      </c>
      <c r="CD14" s="81">
        <f t="shared" si="37"/>
        <v>0</v>
      </c>
      <c r="CE14" s="81"/>
      <c r="CF14" s="81">
        <f t="shared" si="38"/>
        <v>0</v>
      </c>
      <c r="CG14" s="81">
        <f t="shared" si="39"/>
        <v>0</v>
      </c>
      <c r="CH14" s="81">
        <f t="shared" si="40"/>
        <v>0</v>
      </c>
      <c r="CI14" s="81">
        <f t="shared" si="41"/>
        <v>0</v>
      </c>
      <c r="CJ14" s="81">
        <f t="shared" si="42"/>
        <v>0</v>
      </c>
      <c r="CK14" s="81">
        <f t="shared" si="43"/>
        <v>0</v>
      </c>
      <c r="CL14" s="81">
        <f t="shared" si="44"/>
        <v>0</v>
      </c>
      <c r="CM14" s="81">
        <f t="shared" si="45"/>
        <v>0</v>
      </c>
      <c r="CN14" s="81">
        <f t="shared" si="46"/>
        <v>0</v>
      </c>
      <c r="CP14" s="15">
        <f t="shared" si="47"/>
        <v>0</v>
      </c>
      <c r="CQ14" s="15">
        <f t="shared" si="48"/>
        <v>0</v>
      </c>
      <c r="CR14" s="15">
        <f t="shared" si="49"/>
        <v>0</v>
      </c>
      <c r="CS14" s="15">
        <f t="shared" si="50"/>
        <v>0</v>
      </c>
      <c r="CT14" s="15">
        <f t="shared" si="51"/>
        <v>0</v>
      </c>
      <c r="CU14" s="15">
        <f t="shared" si="52"/>
        <v>0</v>
      </c>
      <c r="CV14" s="15">
        <f t="shared" si="53"/>
        <v>0</v>
      </c>
      <c r="CW14" s="15">
        <f t="shared" si="54"/>
        <v>0</v>
      </c>
      <c r="CX14" s="15">
        <f t="shared" si="81"/>
        <v>0</v>
      </c>
      <c r="CZ14" s="16">
        <f t="shared" si="55"/>
        <v>0</v>
      </c>
      <c r="DA14" s="16">
        <f t="shared" si="56"/>
        <v>0</v>
      </c>
      <c r="DB14" s="16">
        <f t="shared" si="57"/>
        <v>0</v>
      </c>
      <c r="DC14" s="16">
        <f t="shared" si="58"/>
        <v>0</v>
      </c>
      <c r="DD14" s="16">
        <f t="shared" si="59"/>
        <v>0</v>
      </c>
      <c r="DE14" s="16">
        <f t="shared" si="60"/>
        <v>0</v>
      </c>
      <c r="DF14" s="16">
        <f t="shared" si="61"/>
        <v>0</v>
      </c>
      <c r="DG14" s="16">
        <f t="shared" si="62"/>
        <v>0</v>
      </c>
      <c r="DH14" s="16">
        <f t="shared" si="63"/>
        <v>0</v>
      </c>
      <c r="DJ14" s="46">
        <f t="shared" si="82"/>
        <v>0</v>
      </c>
      <c r="DK14" s="17" t="str">
        <f t="shared" si="83"/>
        <v/>
      </c>
      <c r="DL14" s="18" t="str">
        <f t="shared" si="84"/>
        <v/>
      </c>
      <c r="DM14" s="18" t="str">
        <f t="shared" si="85"/>
        <v/>
      </c>
      <c r="DN14" s="18" t="str">
        <f t="shared" si="86"/>
        <v/>
      </c>
      <c r="DO14" s="18" t="str">
        <f t="shared" si="87"/>
        <v/>
      </c>
      <c r="DP14" s="18" t="str">
        <f t="shared" si="88"/>
        <v/>
      </c>
      <c r="DQ14" s="18" t="str">
        <f t="shared" si="89"/>
        <v/>
      </c>
      <c r="DR14" s="18" t="str">
        <f t="shared" si="90"/>
        <v/>
      </c>
      <c r="DS14" s="18" t="str">
        <f t="shared" si="91"/>
        <v/>
      </c>
      <c r="DT14" s="18" t="str">
        <f t="shared" si="92"/>
        <v/>
      </c>
      <c r="DU14" s="18"/>
      <c r="DV14" s="18" t="str">
        <f t="shared" si="93"/>
        <v/>
      </c>
      <c r="DW14" s="18" t="str">
        <f t="shared" si="94"/>
        <v/>
      </c>
      <c r="DX14" s="18" t="str">
        <f t="shared" si="95"/>
        <v/>
      </c>
      <c r="DY14" s="18" t="str">
        <f t="shared" si="96"/>
        <v/>
      </c>
      <c r="DZ14" s="18"/>
      <c r="EA14" s="18" t="str">
        <f t="shared" si="97"/>
        <v/>
      </c>
      <c r="EB14" s="18" t="str">
        <f t="shared" si="98"/>
        <v/>
      </c>
      <c r="EC14" s="18" t="str">
        <f t="shared" si="99"/>
        <v/>
      </c>
      <c r="ED14" s="18" t="str">
        <f t="shared" si="100"/>
        <v/>
      </c>
      <c r="EE14" s="19" t="str">
        <f t="shared" si="101"/>
        <v xml:space="preserve">Memiliki sikap , </v>
      </c>
      <c r="EG14" s="22">
        <f t="shared" si="102"/>
        <v>0</v>
      </c>
      <c r="EH14" s="17" t="str">
        <f t="shared" si="103"/>
        <v/>
      </c>
      <c r="EI14" s="18" t="str">
        <f t="shared" si="104"/>
        <v/>
      </c>
      <c r="EJ14" s="18" t="str">
        <f t="shared" si="105"/>
        <v/>
      </c>
      <c r="EK14" s="18" t="str">
        <f t="shared" si="106"/>
        <v/>
      </c>
      <c r="EL14" s="18" t="str">
        <f t="shared" si="107"/>
        <v/>
      </c>
      <c r="EM14" s="18" t="str">
        <f t="shared" si="108"/>
        <v/>
      </c>
      <c r="EN14" s="18" t="str">
        <f t="shared" si="109"/>
        <v/>
      </c>
      <c r="EO14" s="18" t="str">
        <f t="shared" si="110"/>
        <v/>
      </c>
      <c r="EP14" s="18" t="str">
        <f t="shared" si="111"/>
        <v/>
      </c>
      <c r="EQ14" s="18" t="str">
        <f t="shared" si="112"/>
        <v/>
      </c>
      <c r="ER14" s="18"/>
      <c r="ES14" s="18" t="str">
        <f t="shared" si="113"/>
        <v/>
      </c>
      <c r="ET14" s="18" t="str">
        <f t="shared" si="114"/>
        <v/>
      </c>
      <c r="EU14" s="18" t="str">
        <f t="shared" si="115"/>
        <v/>
      </c>
      <c r="EV14" s="18" t="str">
        <f t="shared" si="116"/>
        <v/>
      </c>
      <c r="EW14" s="18"/>
      <c r="EX14" s="18" t="str">
        <f t="shared" si="117"/>
        <v/>
      </c>
      <c r="EY14" s="18" t="str">
        <f t="shared" si="118"/>
        <v/>
      </c>
      <c r="EZ14" s="18" t="str">
        <f t="shared" si="119"/>
        <v/>
      </c>
      <c r="FA14" s="18" t="str">
        <f t="shared" si="120"/>
        <v/>
      </c>
      <c r="FB14" s="19" t="str">
        <f t="shared" si="121"/>
        <v xml:space="preserve">Memiliki sikap , </v>
      </c>
      <c r="FD14" s="10">
        <f t="shared" si="66"/>
        <v>0</v>
      </c>
      <c r="FE14" s="17" t="str">
        <f t="shared" si="67"/>
        <v/>
      </c>
      <c r="FF14" s="22">
        <f t="shared" si="68"/>
        <v>0</v>
      </c>
      <c r="FG14" s="23" t="str">
        <f>HLOOKUP(FF14,CP14:CX54,38,0)</f>
        <v>a</v>
      </c>
      <c r="FH14" s="21" t="str">
        <f t="shared" si="122"/>
        <v>perlu peningkatan pemahaman</v>
      </c>
      <c r="FI14" s="22">
        <f t="shared" si="69"/>
        <v>0</v>
      </c>
      <c r="FJ14" s="23" t="str">
        <f>HLOOKUP(FI14,CP14:CX54,38,0)</f>
        <v>a</v>
      </c>
      <c r="FK14" s="21" t="str">
        <f t="shared" si="123"/>
        <v>perlu peningkatan pemahaman</v>
      </c>
      <c r="FL14" s="24" t="str">
        <f t="shared" si="124"/>
        <v>Memiliki kompetensi pengetahuan tentang a yang perlu peningkatan pemahaman dan kompetensi pengetahuan tentang a yang perlu peningkatan pemahaman</v>
      </c>
      <c r="FN14" s="25">
        <f t="shared" si="125"/>
        <v>0</v>
      </c>
      <c r="FO14" s="10" t="str">
        <f t="shared" si="126"/>
        <v>kurang</v>
      </c>
      <c r="FP14" s="23" t="str">
        <f>HLOOKUP(FN14,$CZ14:$DH54,38,0)</f>
        <v>a</v>
      </c>
      <c r="FQ14" s="25">
        <f t="shared" si="127"/>
        <v>0</v>
      </c>
      <c r="FR14" s="17" t="str">
        <f t="shared" si="70"/>
        <v/>
      </c>
      <c r="FS14" s="26" t="str">
        <f t="shared" si="128"/>
        <v>Memiliki kompetensi keterampilan a yang kurang</v>
      </c>
    </row>
    <row r="15" spans="2:175" ht="26.1" customHeight="1" x14ac:dyDescent="0.2">
      <c r="B15" s="80" t="s">
        <v>22</v>
      </c>
      <c r="C15" s="24" t="str">
        <f>VLOOKUP($B15,[1]Nilai!$A$13:$AF$52,2,0)</f>
        <v>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"/>
      <c r="W15" s="8"/>
      <c r="X15" s="24">
        <f>VLOOKUP($B15,[1]Nilai!$A$13:$AF$52,26,0)</f>
        <v>0</v>
      </c>
      <c r="Y15" s="10">
        <f t="shared" si="71"/>
        <v>0</v>
      </c>
      <c r="Z15" s="1"/>
      <c r="AA15" s="8"/>
      <c r="AB15" s="24">
        <f>VLOOKUP($B15,[1]Nilai!$A$13:$AF$52,27,0)</f>
        <v>0</v>
      </c>
      <c r="AC15" s="10">
        <f t="shared" si="72"/>
        <v>0</v>
      </c>
      <c r="AD15" s="1"/>
      <c r="AE15" s="8"/>
      <c r="AF15" s="24">
        <f>VLOOKUP($B15,[1]Nilai!$A$13:$AF$52,28,0)</f>
        <v>0</v>
      </c>
      <c r="AG15" s="10">
        <f t="shared" si="73"/>
        <v>0</v>
      </c>
      <c r="AH15" s="1"/>
      <c r="AI15" s="8"/>
      <c r="AJ15" s="24">
        <f>VLOOKUP($B15,[1]Nilai!$A$13:$AF$52,29,0)</f>
        <v>0</v>
      </c>
      <c r="AK15" s="10">
        <f t="shared" si="74"/>
        <v>0</v>
      </c>
      <c r="AL15" s="1"/>
      <c r="AM15" s="8"/>
      <c r="AN15" s="24">
        <f>VLOOKUP($B15,[1]Nilai!$A$13:$AF$52,30,0)</f>
        <v>0</v>
      </c>
      <c r="AO15" s="10">
        <f t="shared" si="75"/>
        <v>0</v>
      </c>
      <c r="AP15" s="1"/>
      <c r="AQ15" s="24">
        <f>VLOOKUP($B15,[1]Nilai!$A$13:$AF$52,30,0)</f>
        <v>0</v>
      </c>
      <c r="AR15" s="10">
        <f t="shared" si="76"/>
        <v>0</v>
      </c>
      <c r="AS15" s="1"/>
      <c r="AT15" s="24">
        <f>VLOOKUP($B15,[1]Nilai!$A$13:$AF$52,30,0)</f>
        <v>0</v>
      </c>
      <c r="AU15" s="10">
        <f t="shared" si="77"/>
        <v>0</v>
      </c>
      <c r="AV15" s="1"/>
      <c r="AW15" s="24">
        <f>VLOOKUP($B15,[1]Nilai!$A$13:$AF$52,30,0)</f>
        <v>0</v>
      </c>
      <c r="AX15" s="10">
        <f t="shared" si="78"/>
        <v>0</v>
      </c>
      <c r="AY15" s="1"/>
      <c r="AZ15" s="24">
        <f>VLOOKUP($B15,[1]Nilai!$A$13:$AF$52,31,0)</f>
        <v>0</v>
      </c>
      <c r="BA15" s="10">
        <f t="shared" si="79"/>
        <v>0</v>
      </c>
      <c r="BB15" s="9"/>
      <c r="BC15" s="9"/>
      <c r="BD15" s="9"/>
      <c r="BE15" s="9"/>
      <c r="BF15" s="9"/>
      <c r="BG15" s="9"/>
      <c r="BH15" s="9"/>
      <c r="BI15" s="9"/>
      <c r="BJ15" s="9"/>
      <c r="BK15" s="11" t="str">
        <f t="shared" si="80"/>
        <v/>
      </c>
      <c r="BL15" s="12" t="str">
        <f t="shared" si="20"/>
        <v/>
      </c>
      <c r="BM15" s="11" t="str">
        <f t="shared" si="21"/>
        <v/>
      </c>
      <c r="BN15" s="12" t="str">
        <f t="shared" si="22"/>
        <v/>
      </c>
      <c r="BO15" s="10">
        <f t="shared" si="23"/>
        <v>0</v>
      </c>
      <c r="BP15" s="10" t="str">
        <f t="shared" si="24"/>
        <v/>
      </c>
      <c r="BQ15" s="13" t="str">
        <f t="shared" si="25"/>
        <v/>
      </c>
      <c r="BR15" s="10">
        <f t="shared" si="26"/>
        <v>0</v>
      </c>
      <c r="BS15" s="10" t="str">
        <f t="shared" si="27"/>
        <v/>
      </c>
      <c r="BT15" s="14" t="str">
        <f t="shared" si="28"/>
        <v/>
      </c>
      <c r="BU15" s="81"/>
      <c r="BV15" s="81">
        <f t="shared" si="29"/>
        <v>0</v>
      </c>
      <c r="BW15" s="81">
        <f t="shared" si="30"/>
        <v>0</v>
      </c>
      <c r="BX15" s="81">
        <f t="shared" si="31"/>
        <v>0</v>
      </c>
      <c r="BY15" s="81">
        <f t="shared" si="32"/>
        <v>0</v>
      </c>
      <c r="BZ15" s="81">
        <f t="shared" si="33"/>
        <v>0</v>
      </c>
      <c r="CA15" s="81">
        <f t="shared" si="34"/>
        <v>0</v>
      </c>
      <c r="CB15" s="81">
        <f t="shared" si="35"/>
        <v>0</v>
      </c>
      <c r="CC15" s="81">
        <f t="shared" si="36"/>
        <v>0</v>
      </c>
      <c r="CD15" s="81">
        <f t="shared" si="37"/>
        <v>0</v>
      </c>
      <c r="CE15" s="81"/>
      <c r="CF15" s="81">
        <f t="shared" si="38"/>
        <v>0</v>
      </c>
      <c r="CG15" s="81">
        <f t="shared" si="39"/>
        <v>0</v>
      </c>
      <c r="CH15" s="81">
        <f t="shared" si="40"/>
        <v>0</v>
      </c>
      <c r="CI15" s="81">
        <f t="shared" si="41"/>
        <v>0</v>
      </c>
      <c r="CJ15" s="81">
        <f t="shared" si="42"/>
        <v>0</v>
      </c>
      <c r="CK15" s="81">
        <f t="shared" si="43"/>
        <v>0</v>
      </c>
      <c r="CL15" s="81">
        <f t="shared" si="44"/>
        <v>0</v>
      </c>
      <c r="CM15" s="81">
        <f t="shared" si="45"/>
        <v>0</v>
      </c>
      <c r="CN15" s="81">
        <f t="shared" si="46"/>
        <v>0</v>
      </c>
      <c r="CP15" s="15">
        <f t="shared" si="47"/>
        <v>0</v>
      </c>
      <c r="CQ15" s="15">
        <f t="shared" si="48"/>
        <v>0</v>
      </c>
      <c r="CR15" s="15">
        <f t="shared" si="49"/>
        <v>0</v>
      </c>
      <c r="CS15" s="15">
        <f t="shared" si="50"/>
        <v>0</v>
      </c>
      <c r="CT15" s="15">
        <f t="shared" si="51"/>
        <v>0</v>
      </c>
      <c r="CU15" s="15">
        <f t="shared" si="52"/>
        <v>0</v>
      </c>
      <c r="CV15" s="15">
        <f t="shared" si="53"/>
        <v>0</v>
      </c>
      <c r="CW15" s="15">
        <f t="shared" si="54"/>
        <v>0</v>
      </c>
      <c r="CX15" s="15">
        <f t="shared" si="81"/>
        <v>0</v>
      </c>
      <c r="CZ15" s="16">
        <f t="shared" si="55"/>
        <v>0</v>
      </c>
      <c r="DA15" s="16">
        <f t="shared" si="56"/>
        <v>0</v>
      </c>
      <c r="DB15" s="16">
        <f t="shared" si="57"/>
        <v>0</v>
      </c>
      <c r="DC15" s="16">
        <f t="shared" si="58"/>
        <v>0</v>
      </c>
      <c r="DD15" s="16">
        <f t="shared" si="59"/>
        <v>0</v>
      </c>
      <c r="DE15" s="16">
        <f t="shared" si="60"/>
        <v>0</v>
      </c>
      <c r="DF15" s="16">
        <f t="shared" si="61"/>
        <v>0</v>
      </c>
      <c r="DG15" s="16">
        <f t="shared" si="62"/>
        <v>0</v>
      </c>
      <c r="DH15" s="16">
        <f t="shared" si="63"/>
        <v>0</v>
      </c>
      <c r="DJ15" s="46">
        <f t="shared" si="82"/>
        <v>0</v>
      </c>
      <c r="DK15" s="17" t="str">
        <f t="shared" si="83"/>
        <v/>
      </c>
      <c r="DL15" s="18" t="str">
        <f t="shared" si="84"/>
        <v/>
      </c>
      <c r="DM15" s="18" t="str">
        <f t="shared" si="85"/>
        <v/>
      </c>
      <c r="DN15" s="18" t="str">
        <f t="shared" si="86"/>
        <v/>
      </c>
      <c r="DO15" s="18" t="str">
        <f t="shared" si="87"/>
        <v/>
      </c>
      <c r="DP15" s="18" t="str">
        <f t="shared" si="88"/>
        <v/>
      </c>
      <c r="DQ15" s="18" t="str">
        <f t="shared" si="89"/>
        <v/>
      </c>
      <c r="DR15" s="18" t="str">
        <f t="shared" si="90"/>
        <v/>
      </c>
      <c r="DS15" s="18" t="str">
        <f t="shared" si="91"/>
        <v/>
      </c>
      <c r="DT15" s="18" t="str">
        <f t="shared" si="92"/>
        <v/>
      </c>
      <c r="DU15" s="18"/>
      <c r="DV15" s="18" t="str">
        <f t="shared" si="93"/>
        <v/>
      </c>
      <c r="DW15" s="18" t="str">
        <f t="shared" si="94"/>
        <v/>
      </c>
      <c r="DX15" s="18" t="str">
        <f t="shared" si="95"/>
        <v/>
      </c>
      <c r="DY15" s="18" t="str">
        <f t="shared" si="96"/>
        <v/>
      </c>
      <c r="DZ15" s="18"/>
      <c r="EA15" s="18" t="str">
        <f t="shared" si="97"/>
        <v/>
      </c>
      <c r="EB15" s="18" t="str">
        <f t="shared" si="98"/>
        <v/>
      </c>
      <c r="EC15" s="18" t="str">
        <f t="shared" si="99"/>
        <v/>
      </c>
      <c r="ED15" s="18" t="str">
        <f t="shared" si="100"/>
        <v/>
      </c>
      <c r="EE15" s="19" t="str">
        <f t="shared" si="101"/>
        <v xml:space="preserve">Memiliki sikap , </v>
      </c>
      <c r="EG15" s="22">
        <f t="shared" si="102"/>
        <v>0</v>
      </c>
      <c r="EH15" s="17" t="str">
        <f t="shared" si="103"/>
        <v/>
      </c>
      <c r="EI15" s="18" t="str">
        <f t="shared" si="104"/>
        <v/>
      </c>
      <c r="EJ15" s="18" t="str">
        <f t="shared" si="105"/>
        <v/>
      </c>
      <c r="EK15" s="18" t="str">
        <f t="shared" si="106"/>
        <v/>
      </c>
      <c r="EL15" s="18" t="str">
        <f t="shared" si="107"/>
        <v/>
      </c>
      <c r="EM15" s="18" t="str">
        <f t="shared" si="108"/>
        <v/>
      </c>
      <c r="EN15" s="18" t="str">
        <f t="shared" si="109"/>
        <v/>
      </c>
      <c r="EO15" s="18" t="str">
        <f t="shared" si="110"/>
        <v/>
      </c>
      <c r="EP15" s="18" t="str">
        <f t="shared" si="111"/>
        <v/>
      </c>
      <c r="EQ15" s="18" t="str">
        <f t="shared" si="112"/>
        <v/>
      </c>
      <c r="ER15" s="18"/>
      <c r="ES15" s="18" t="str">
        <f t="shared" si="113"/>
        <v/>
      </c>
      <c r="ET15" s="18" t="str">
        <f t="shared" si="114"/>
        <v/>
      </c>
      <c r="EU15" s="18" t="str">
        <f t="shared" si="115"/>
        <v/>
      </c>
      <c r="EV15" s="18" t="str">
        <f t="shared" si="116"/>
        <v/>
      </c>
      <c r="EW15" s="18"/>
      <c r="EX15" s="18" t="str">
        <f t="shared" si="117"/>
        <v/>
      </c>
      <c r="EY15" s="18" t="str">
        <f t="shared" si="118"/>
        <v/>
      </c>
      <c r="EZ15" s="18" t="str">
        <f t="shared" si="119"/>
        <v/>
      </c>
      <c r="FA15" s="18" t="str">
        <f t="shared" si="120"/>
        <v/>
      </c>
      <c r="FB15" s="19" t="str">
        <f t="shared" si="121"/>
        <v xml:space="preserve">Memiliki sikap , </v>
      </c>
      <c r="FD15" s="10">
        <f t="shared" si="66"/>
        <v>0</v>
      </c>
      <c r="FE15" s="17" t="str">
        <f t="shared" si="67"/>
        <v/>
      </c>
      <c r="FF15" s="22">
        <f t="shared" si="68"/>
        <v>0</v>
      </c>
      <c r="FG15" s="23" t="str">
        <f>HLOOKUP(FF15,CP15:CX55,37,0)</f>
        <v>a</v>
      </c>
      <c r="FH15" s="21" t="str">
        <f t="shared" si="122"/>
        <v>perlu peningkatan pemahaman</v>
      </c>
      <c r="FI15" s="22">
        <f t="shared" si="69"/>
        <v>0</v>
      </c>
      <c r="FJ15" s="23" t="str">
        <f>HLOOKUP(FI15,CP15:CX55,37,0)</f>
        <v>a</v>
      </c>
      <c r="FK15" s="21" t="str">
        <f t="shared" si="123"/>
        <v>perlu peningkatan pemahaman</v>
      </c>
      <c r="FL15" s="24" t="str">
        <f t="shared" si="124"/>
        <v>Memiliki kompetensi pengetahuan tentang a yang perlu peningkatan pemahaman dan kompetensi pengetahuan tentang a yang perlu peningkatan pemahaman</v>
      </c>
      <c r="FN15" s="25">
        <f t="shared" si="125"/>
        <v>0</v>
      </c>
      <c r="FO15" s="10" t="str">
        <f t="shared" si="126"/>
        <v>kurang</v>
      </c>
      <c r="FP15" s="23" t="str">
        <f>HLOOKUP(FN15,$CZ15:$DH55,37,0)</f>
        <v>a</v>
      </c>
      <c r="FQ15" s="25">
        <f t="shared" si="127"/>
        <v>0</v>
      </c>
      <c r="FR15" s="17" t="str">
        <f t="shared" si="70"/>
        <v/>
      </c>
      <c r="FS15" s="26" t="str">
        <f t="shared" si="128"/>
        <v>Memiliki kompetensi keterampilan a yang kurang</v>
      </c>
    </row>
    <row r="16" spans="2:175" ht="26.1" customHeight="1" x14ac:dyDescent="0.2">
      <c r="B16" s="80" t="s">
        <v>23</v>
      </c>
      <c r="C16" s="24" t="str">
        <f>VLOOKUP($B16,[1]Nilai!$A$13:$AF$52,2,0)</f>
        <v>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1"/>
      <c r="W16" s="8"/>
      <c r="X16" s="24">
        <f>VLOOKUP($B16,[1]Nilai!$A$13:$AF$52,26,0)</f>
        <v>0</v>
      </c>
      <c r="Y16" s="10">
        <f t="shared" si="71"/>
        <v>0</v>
      </c>
      <c r="Z16" s="1"/>
      <c r="AA16" s="8"/>
      <c r="AB16" s="24">
        <f>VLOOKUP($B16,[1]Nilai!$A$13:$AF$52,27,0)</f>
        <v>0</v>
      </c>
      <c r="AC16" s="10">
        <f t="shared" si="72"/>
        <v>0</v>
      </c>
      <c r="AD16" s="1"/>
      <c r="AE16" s="8"/>
      <c r="AF16" s="24">
        <f>VLOOKUP($B16,[1]Nilai!$A$13:$AF$52,28,0)</f>
        <v>0</v>
      </c>
      <c r="AG16" s="10">
        <f t="shared" si="73"/>
        <v>0</v>
      </c>
      <c r="AH16" s="1"/>
      <c r="AI16" s="8"/>
      <c r="AJ16" s="24">
        <f>VLOOKUP($B16,[1]Nilai!$A$13:$AF$52,29,0)</f>
        <v>0</v>
      </c>
      <c r="AK16" s="10">
        <f t="shared" si="74"/>
        <v>0</v>
      </c>
      <c r="AL16" s="1"/>
      <c r="AM16" s="8"/>
      <c r="AN16" s="24">
        <f>VLOOKUP($B16,[1]Nilai!$A$13:$AF$52,30,0)</f>
        <v>0</v>
      </c>
      <c r="AO16" s="10">
        <f t="shared" si="75"/>
        <v>0</v>
      </c>
      <c r="AP16" s="1"/>
      <c r="AQ16" s="24">
        <f>VLOOKUP($B16,[1]Nilai!$A$13:$AF$52,30,0)</f>
        <v>0</v>
      </c>
      <c r="AR16" s="10">
        <f t="shared" si="76"/>
        <v>0</v>
      </c>
      <c r="AS16" s="1"/>
      <c r="AT16" s="24">
        <f>VLOOKUP($B16,[1]Nilai!$A$13:$AF$52,30,0)</f>
        <v>0</v>
      </c>
      <c r="AU16" s="10">
        <f t="shared" si="77"/>
        <v>0</v>
      </c>
      <c r="AV16" s="1"/>
      <c r="AW16" s="24">
        <f>VLOOKUP($B16,[1]Nilai!$A$13:$AF$52,30,0)</f>
        <v>0</v>
      </c>
      <c r="AX16" s="10">
        <f t="shared" si="78"/>
        <v>0</v>
      </c>
      <c r="AY16" s="1"/>
      <c r="AZ16" s="24">
        <f>VLOOKUP($B16,[1]Nilai!$A$13:$AF$52,31,0)</f>
        <v>0</v>
      </c>
      <c r="BA16" s="10">
        <f t="shared" si="79"/>
        <v>0</v>
      </c>
      <c r="BB16" s="9"/>
      <c r="BC16" s="9"/>
      <c r="BD16" s="9"/>
      <c r="BE16" s="9"/>
      <c r="BF16" s="9"/>
      <c r="BG16" s="9"/>
      <c r="BH16" s="9"/>
      <c r="BI16" s="9"/>
      <c r="BJ16" s="9"/>
      <c r="BK16" s="11" t="str">
        <f t="shared" si="80"/>
        <v/>
      </c>
      <c r="BL16" s="12" t="str">
        <f t="shared" si="20"/>
        <v/>
      </c>
      <c r="BM16" s="11" t="str">
        <f t="shared" si="21"/>
        <v/>
      </c>
      <c r="BN16" s="12" t="str">
        <f t="shared" si="22"/>
        <v/>
      </c>
      <c r="BO16" s="10">
        <f t="shared" si="23"/>
        <v>0</v>
      </c>
      <c r="BP16" s="10" t="str">
        <f t="shared" si="24"/>
        <v/>
      </c>
      <c r="BQ16" s="13" t="str">
        <f t="shared" si="25"/>
        <v/>
      </c>
      <c r="BR16" s="10">
        <f t="shared" si="26"/>
        <v>0</v>
      </c>
      <c r="BS16" s="10" t="str">
        <f t="shared" si="27"/>
        <v/>
      </c>
      <c r="BT16" s="14" t="str">
        <f t="shared" si="28"/>
        <v/>
      </c>
      <c r="BU16" s="81"/>
      <c r="BV16" s="81">
        <f t="shared" si="29"/>
        <v>0</v>
      </c>
      <c r="BW16" s="81">
        <f t="shared" si="30"/>
        <v>0</v>
      </c>
      <c r="BX16" s="81">
        <f t="shared" si="31"/>
        <v>0</v>
      </c>
      <c r="BY16" s="81">
        <f t="shared" si="32"/>
        <v>0</v>
      </c>
      <c r="BZ16" s="81">
        <f t="shared" si="33"/>
        <v>0</v>
      </c>
      <c r="CA16" s="81">
        <f t="shared" si="34"/>
        <v>0</v>
      </c>
      <c r="CB16" s="81">
        <f t="shared" si="35"/>
        <v>0</v>
      </c>
      <c r="CC16" s="81">
        <f t="shared" si="36"/>
        <v>0</v>
      </c>
      <c r="CD16" s="81">
        <f t="shared" si="37"/>
        <v>0</v>
      </c>
      <c r="CE16" s="81"/>
      <c r="CF16" s="81">
        <f t="shared" si="38"/>
        <v>0</v>
      </c>
      <c r="CG16" s="81">
        <f t="shared" si="39"/>
        <v>0</v>
      </c>
      <c r="CH16" s="81">
        <f t="shared" si="40"/>
        <v>0</v>
      </c>
      <c r="CI16" s="81">
        <f t="shared" si="41"/>
        <v>0</v>
      </c>
      <c r="CJ16" s="81">
        <f t="shared" si="42"/>
        <v>0</v>
      </c>
      <c r="CK16" s="81">
        <f t="shared" si="43"/>
        <v>0</v>
      </c>
      <c r="CL16" s="81">
        <f t="shared" si="44"/>
        <v>0</v>
      </c>
      <c r="CM16" s="81">
        <f t="shared" si="45"/>
        <v>0</v>
      </c>
      <c r="CN16" s="81">
        <f t="shared" si="46"/>
        <v>0</v>
      </c>
      <c r="CP16" s="15">
        <f t="shared" si="47"/>
        <v>0</v>
      </c>
      <c r="CQ16" s="15">
        <f t="shared" si="48"/>
        <v>0</v>
      </c>
      <c r="CR16" s="15">
        <f t="shared" si="49"/>
        <v>0</v>
      </c>
      <c r="CS16" s="15">
        <f t="shared" si="50"/>
        <v>0</v>
      </c>
      <c r="CT16" s="15">
        <f t="shared" si="51"/>
        <v>0</v>
      </c>
      <c r="CU16" s="15">
        <f t="shared" si="52"/>
        <v>0</v>
      </c>
      <c r="CV16" s="15">
        <f t="shared" si="53"/>
        <v>0</v>
      </c>
      <c r="CW16" s="15">
        <f t="shared" si="54"/>
        <v>0</v>
      </c>
      <c r="CX16" s="15">
        <f t="shared" si="81"/>
        <v>0</v>
      </c>
      <c r="CZ16" s="16">
        <f t="shared" si="55"/>
        <v>0</v>
      </c>
      <c r="DA16" s="16">
        <f t="shared" si="56"/>
        <v>0</v>
      </c>
      <c r="DB16" s="16">
        <f t="shared" si="57"/>
        <v>0</v>
      </c>
      <c r="DC16" s="16">
        <f t="shared" si="58"/>
        <v>0</v>
      </c>
      <c r="DD16" s="16">
        <f t="shared" si="59"/>
        <v>0</v>
      </c>
      <c r="DE16" s="16">
        <f t="shared" si="60"/>
        <v>0</v>
      </c>
      <c r="DF16" s="16">
        <f t="shared" si="61"/>
        <v>0</v>
      </c>
      <c r="DG16" s="16">
        <f t="shared" si="62"/>
        <v>0</v>
      </c>
      <c r="DH16" s="16">
        <f t="shared" si="63"/>
        <v>0</v>
      </c>
      <c r="DJ16" s="46">
        <f t="shared" si="82"/>
        <v>0</v>
      </c>
      <c r="DK16" s="17" t="str">
        <f t="shared" si="83"/>
        <v/>
      </c>
      <c r="DL16" s="18" t="str">
        <f t="shared" si="84"/>
        <v/>
      </c>
      <c r="DM16" s="18" t="str">
        <f t="shared" si="85"/>
        <v/>
      </c>
      <c r="DN16" s="18" t="str">
        <f t="shared" si="86"/>
        <v/>
      </c>
      <c r="DO16" s="18" t="str">
        <f t="shared" si="87"/>
        <v/>
      </c>
      <c r="DP16" s="18" t="str">
        <f t="shared" si="88"/>
        <v/>
      </c>
      <c r="DQ16" s="18" t="str">
        <f t="shared" si="89"/>
        <v/>
      </c>
      <c r="DR16" s="18" t="str">
        <f t="shared" si="90"/>
        <v/>
      </c>
      <c r="DS16" s="18" t="str">
        <f t="shared" si="91"/>
        <v/>
      </c>
      <c r="DT16" s="18" t="str">
        <f t="shared" si="92"/>
        <v/>
      </c>
      <c r="DU16" s="18"/>
      <c r="DV16" s="18" t="str">
        <f t="shared" si="93"/>
        <v/>
      </c>
      <c r="DW16" s="18" t="str">
        <f t="shared" si="94"/>
        <v/>
      </c>
      <c r="DX16" s="18" t="str">
        <f t="shared" si="95"/>
        <v/>
      </c>
      <c r="DY16" s="18" t="str">
        <f t="shared" si="96"/>
        <v/>
      </c>
      <c r="DZ16" s="18"/>
      <c r="EA16" s="18" t="str">
        <f t="shared" si="97"/>
        <v/>
      </c>
      <c r="EB16" s="18" t="str">
        <f t="shared" si="98"/>
        <v/>
      </c>
      <c r="EC16" s="18" t="str">
        <f t="shared" si="99"/>
        <v/>
      </c>
      <c r="ED16" s="18" t="str">
        <f t="shared" si="100"/>
        <v/>
      </c>
      <c r="EE16" s="19" t="str">
        <f t="shared" si="101"/>
        <v xml:space="preserve">Memiliki sikap , </v>
      </c>
      <c r="EG16" s="22">
        <f t="shared" si="102"/>
        <v>0</v>
      </c>
      <c r="EH16" s="17" t="str">
        <f t="shared" si="103"/>
        <v/>
      </c>
      <c r="EI16" s="18" t="str">
        <f t="shared" si="104"/>
        <v/>
      </c>
      <c r="EJ16" s="18" t="str">
        <f t="shared" si="105"/>
        <v/>
      </c>
      <c r="EK16" s="18" t="str">
        <f t="shared" si="106"/>
        <v/>
      </c>
      <c r="EL16" s="18" t="str">
        <f t="shared" si="107"/>
        <v/>
      </c>
      <c r="EM16" s="18" t="str">
        <f t="shared" si="108"/>
        <v/>
      </c>
      <c r="EN16" s="18" t="str">
        <f t="shared" si="109"/>
        <v/>
      </c>
      <c r="EO16" s="18" t="str">
        <f t="shared" si="110"/>
        <v/>
      </c>
      <c r="EP16" s="18" t="str">
        <f t="shared" si="111"/>
        <v/>
      </c>
      <c r="EQ16" s="18" t="str">
        <f t="shared" si="112"/>
        <v/>
      </c>
      <c r="ER16" s="18"/>
      <c r="ES16" s="18" t="str">
        <f t="shared" si="113"/>
        <v/>
      </c>
      <c r="ET16" s="18" t="str">
        <f t="shared" si="114"/>
        <v/>
      </c>
      <c r="EU16" s="18" t="str">
        <f t="shared" si="115"/>
        <v/>
      </c>
      <c r="EV16" s="18" t="str">
        <f t="shared" si="116"/>
        <v/>
      </c>
      <c r="EW16" s="18"/>
      <c r="EX16" s="18" t="str">
        <f t="shared" si="117"/>
        <v/>
      </c>
      <c r="EY16" s="18" t="str">
        <f t="shared" si="118"/>
        <v/>
      </c>
      <c r="EZ16" s="18" t="str">
        <f t="shared" si="119"/>
        <v/>
      </c>
      <c r="FA16" s="18" t="str">
        <f t="shared" si="120"/>
        <v/>
      </c>
      <c r="FB16" s="19" t="str">
        <f t="shared" si="121"/>
        <v xml:space="preserve">Memiliki sikap , </v>
      </c>
      <c r="FD16" s="10">
        <f t="shared" si="66"/>
        <v>0</v>
      </c>
      <c r="FE16" s="17" t="str">
        <f t="shared" si="67"/>
        <v/>
      </c>
      <c r="FF16" s="22">
        <f t="shared" si="68"/>
        <v>0</v>
      </c>
      <c r="FG16" s="23" t="str">
        <f>HLOOKUP(FF16,CP16:CX56,36,0)</f>
        <v>a</v>
      </c>
      <c r="FH16" s="21" t="str">
        <f t="shared" si="122"/>
        <v>perlu peningkatan pemahaman</v>
      </c>
      <c r="FI16" s="22">
        <f t="shared" si="69"/>
        <v>0</v>
      </c>
      <c r="FJ16" s="23" t="str">
        <f>HLOOKUP(FI16,CP16:CX56,36,0)</f>
        <v>a</v>
      </c>
      <c r="FK16" s="21" t="str">
        <f t="shared" si="123"/>
        <v>perlu peningkatan pemahaman</v>
      </c>
      <c r="FL16" s="24" t="str">
        <f t="shared" si="124"/>
        <v>Memiliki kompetensi pengetahuan tentang a yang perlu peningkatan pemahaman dan kompetensi pengetahuan tentang a yang perlu peningkatan pemahaman</v>
      </c>
      <c r="FN16" s="25">
        <f t="shared" si="125"/>
        <v>0</v>
      </c>
      <c r="FO16" s="10" t="str">
        <f t="shared" si="126"/>
        <v>kurang</v>
      </c>
      <c r="FP16" s="23" t="str">
        <f>HLOOKUP(FN16,$CZ16:$DH56,36,0)</f>
        <v>a</v>
      </c>
      <c r="FQ16" s="25">
        <f t="shared" si="127"/>
        <v>0</v>
      </c>
      <c r="FR16" s="17" t="str">
        <f t="shared" si="70"/>
        <v/>
      </c>
      <c r="FS16" s="26" t="str">
        <f t="shared" si="128"/>
        <v>Memiliki kompetensi keterampilan a yang kurang</v>
      </c>
    </row>
    <row r="17" spans="2:175" ht="26.1" customHeight="1" x14ac:dyDescent="0.2">
      <c r="B17" s="80" t="s">
        <v>24</v>
      </c>
      <c r="C17" s="24" t="str">
        <f>VLOOKUP($B17,[1]Nilai!$A$13:$AF$52,2,0)</f>
        <v>7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1"/>
      <c r="W17" s="8"/>
      <c r="X17" s="24">
        <f>VLOOKUP($B17,[1]Nilai!$A$13:$AF$52,26,0)</f>
        <v>0</v>
      </c>
      <c r="Y17" s="10">
        <f t="shared" si="71"/>
        <v>0</v>
      </c>
      <c r="Z17" s="1"/>
      <c r="AA17" s="8"/>
      <c r="AB17" s="24">
        <f>VLOOKUP($B17,[1]Nilai!$A$13:$AF$52,27,0)</f>
        <v>0</v>
      </c>
      <c r="AC17" s="10">
        <f t="shared" si="72"/>
        <v>0</v>
      </c>
      <c r="AD17" s="1"/>
      <c r="AE17" s="8"/>
      <c r="AF17" s="24">
        <f>VLOOKUP($B17,[1]Nilai!$A$13:$AF$52,28,0)</f>
        <v>0</v>
      </c>
      <c r="AG17" s="10">
        <f t="shared" si="73"/>
        <v>0</v>
      </c>
      <c r="AH17" s="1"/>
      <c r="AI17" s="8"/>
      <c r="AJ17" s="24">
        <f>VLOOKUP($B17,[1]Nilai!$A$13:$AF$52,29,0)</f>
        <v>0</v>
      </c>
      <c r="AK17" s="10">
        <f t="shared" si="74"/>
        <v>0</v>
      </c>
      <c r="AL17" s="1"/>
      <c r="AM17" s="8"/>
      <c r="AN17" s="24">
        <f>VLOOKUP($B17,[1]Nilai!$A$13:$AF$52,30,0)</f>
        <v>0</v>
      </c>
      <c r="AO17" s="10">
        <f t="shared" si="75"/>
        <v>0</v>
      </c>
      <c r="AP17" s="1"/>
      <c r="AQ17" s="24">
        <f>VLOOKUP($B17,[1]Nilai!$A$13:$AF$52,30,0)</f>
        <v>0</v>
      </c>
      <c r="AR17" s="10">
        <f t="shared" si="76"/>
        <v>0</v>
      </c>
      <c r="AS17" s="1"/>
      <c r="AT17" s="24">
        <f>VLOOKUP($B17,[1]Nilai!$A$13:$AF$52,30,0)</f>
        <v>0</v>
      </c>
      <c r="AU17" s="10">
        <f t="shared" si="77"/>
        <v>0</v>
      </c>
      <c r="AV17" s="1"/>
      <c r="AW17" s="24">
        <f>VLOOKUP($B17,[1]Nilai!$A$13:$AF$52,30,0)</f>
        <v>0</v>
      </c>
      <c r="AX17" s="10">
        <f t="shared" si="78"/>
        <v>0</v>
      </c>
      <c r="AY17" s="1"/>
      <c r="AZ17" s="24">
        <f>VLOOKUP($B17,[1]Nilai!$A$13:$AF$52,31,0)</f>
        <v>0</v>
      </c>
      <c r="BA17" s="10">
        <f t="shared" si="79"/>
        <v>0</v>
      </c>
      <c r="BB17" s="9"/>
      <c r="BC17" s="9"/>
      <c r="BD17" s="9"/>
      <c r="BE17" s="9"/>
      <c r="BF17" s="9"/>
      <c r="BG17" s="9"/>
      <c r="BH17" s="9"/>
      <c r="BI17" s="9"/>
      <c r="BJ17" s="9"/>
      <c r="BK17" s="11" t="str">
        <f t="shared" si="80"/>
        <v/>
      </c>
      <c r="BL17" s="12" t="str">
        <f t="shared" si="20"/>
        <v/>
      </c>
      <c r="BM17" s="11" t="str">
        <f t="shared" si="21"/>
        <v/>
      </c>
      <c r="BN17" s="12" t="str">
        <f t="shared" si="22"/>
        <v/>
      </c>
      <c r="BO17" s="10">
        <f t="shared" si="23"/>
        <v>0</v>
      </c>
      <c r="BP17" s="10" t="str">
        <f t="shared" si="24"/>
        <v/>
      </c>
      <c r="BQ17" s="13" t="str">
        <f t="shared" si="25"/>
        <v/>
      </c>
      <c r="BR17" s="10">
        <f t="shared" si="26"/>
        <v>0</v>
      </c>
      <c r="BS17" s="10" t="str">
        <f t="shared" si="27"/>
        <v/>
      </c>
      <c r="BT17" s="14" t="str">
        <f t="shared" si="28"/>
        <v/>
      </c>
      <c r="BU17" s="81"/>
      <c r="BV17" s="81">
        <f t="shared" si="29"/>
        <v>0</v>
      </c>
      <c r="BW17" s="81">
        <f t="shared" si="30"/>
        <v>0</v>
      </c>
      <c r="BX17" s="81">
        <f t="shared" si="31"/>
        <v>0</v>
      </c>
      <c r="BY17" s="81">
        <f t="shared" si="32"/>
        <v>0</v>
      </c>
      <c r="BZ17" s="81">
        <f t="shared" si="33"/>
        <v>0</v>
      </c>
      <c r="CA17" s="81">
        <f t="shared" si="34"/>
        <v>0</v>
      </c>
      <c r="CB17" s="81">
        <f t="shared" si="35"/>
        <v>0</v>
      </c>
      <c r="CC17" s="81">
        <f t="shared" si="36"/>
        <v>0</v>
      </c>
      <c r="CD17" s="81">
        <f t="shared" si="37"/>
        <v>0</v>
      </c>
      <c r="CE17" s="81"/>
      <c r="CF17" s="81">
        <f t="shared" si="38"/>
        <v>0</v>
      </c>
      <c r="CG17" s="81">
        <f t="shared" si="39"/>
        <v>0</v>
      </c>
      <c r="CH17" s="81">
        <f t="shared" si="40"/>
        <v>0</v>
      </c>
      <c r="CI17" s="81">
        <f t="shared" si="41"/>
        <v>0</v>
      </c>
      <c r="CJ17" s="81">
        <f t="shared" si="42"/>
        <v>0</v>
      </c>
      <c r="CK17" s="81">
        <f t="shared" si="43"/>
        <v>0</v>
      </c>
      <c r="CL17" s="81">
        <f t="shared" si="44"/>
        <v>0</v>
      </c>
      <c r="CM17" s="81">
        <f t="shared" si="45"/>
        <v>0</v>
      </c>
      <c r="CN17" s="81">
        <f t="shared" si="46"/>
        <v>0</v>
      </c>
      <c r="CP17" s="15">
        <f t="shared" si="47"/>
        <v>0</v>
      </c>
      <c r="CQ17" s="15">
        <f t="shared" si="48"/>
        <v>0</v>
      </c>
      <c r="CR17" s="15">
        <f t="shared" si="49"/>
        <v>0</v>
      </c>
      <c r="CS17" s="15">
        <f t="shared" si="50"/>
        <v>0</v>
      </c>
      <c r="CT17" s="15">
        <f t="shared" si="51"/>
        <v>0</v>
      </c>
      <c r="CU17" s="15">
        <f t="shared" si="52"/>
        <v>0</v>
      </c>
      <c r="CV17" s="15">
        <f t="shared" si="53"/>
        <v>0</v>
      </c>
      <c r="CW17" s="15">
        <f t="shared" si="54"/>
        <v>0</v>
      </c>
      <c r="CX17" s="15">
        <f t="shared" si="81"/>
        <v>0</v>
      </c>
      <c r="CZ17" s="16">
        <f t="shared" si="55"/>
        <v>0</v>
      </c>
      <c r="DA17" s="16">
        <f t="shared" si="56"/>
        <v>0</v>
      </c>
      <c r="DB17" s="16">
        <f t="shared" si="57"/>
        <v>0</v>
      </c>
      <c r="DC17" s="16">
        <f t="shared" si="58"/>
        <v>0</v>
      </c>
      <c r="DD17" s="16">
        <f t="shared" si="59"/>
        <v>0</v>
      </c>
      <c r="DE17" s="16">
        <f t="shared" si="60"/>
        <v>0</v>
      </c>
      <c r="DF17" s="16">
        <f t="shared" si="61"/>
        <v>0</v>
      </c>
      <c r="DG17" s="16">
        <f t="shared" si="62"/>
        <v>0</v>
      </c>
      <c r="DH17" s="16">
        <f t="shared" si="63"/>
        <v>0</v>
      </c>
      <c r="DJ17" s="46">
        <f t="shared" si="82"/>
        <v>0</v>
      </c>
      <c r="DK17" s="17" t="str">
        <f t="shared" si="83"/>
        <v/>
      </c>
      <c r="DL17" s="18" t="str">
        <f t="shared" si="84"/>
        <v/>
      </c>
      <c r="DM17" s="18" t="str">
        <f t="shared" si="85"/>
        <v/>
      </c>
      <c r="DN17" s="18" t="str">
        <f t="shared" si="86"/>
        <v/>
      </c>
      <c r="DO17" s="18" t="str">
        <f t="shared" si="87"/>
        <v/>
      </c>
      <c r="DP17" s="18" t="str">
        <f t="shared" si="88"/>
        <v/>
      </c>
      <c r="DQ17" s="18" t="str">
        <f t="shared" si="89"/>
        <v/>
      </c>
      <c r="DR17" s="18" t="str">
        <f t="shared" si="90"/>
        <v/>
      </c>
      <c r="DS17" s="18" t="str">
        <f t="shared" si="91"/>
        <v/>
      </c>
      <c r="DT17" s="18" t="str">
        <f t="shared" si="92"/>
        <v/>
      </c>
      <c r="DU17" s="18"/>
      <c r="DV17" s="18" t="str">
        <f t="shared" si="93"/>
        <v/>
      </c>
      <c r="DW17" s="18" t="str">
        <f t="shared" si="94"/>
        <v/>
      </c>
      <c r="DX17" s="18" t="str">
        <f t="shared" si="95"/>
        <v/>
      </c>
      <c r="DY17" s="18" t="str">
        <f t="shared" si="96"/>
        <v/>
      </c>
      <c r="DZ17" s="18"/>
      <c r="EA17" s="18" t="str">
        <f t="shared" si="97"/>
        <v/>
      </c>
      <c r="EB17" s="18" t="str">
        <f t="shared" si="98"/>
        <v/>
      </c>
      <c r="EC17" s="18" t="str">
        <f t="shared" si="99"/>
        <v/>
      </c>
      <c r="ED17" s="18" t="str">
        <f t="shared" si="100"/>
        <v/>
      </c>
      <c r="EE17" s="19" t="str">
        <f t="shared" si="101"/>
        <v xml:space="preserve">Memiliki sikap , </v>
      </c>
      <c r="EG17" s="22">
        <f t="shared" si="102"/>
        <v>0</v>
      </c>
      <c r="EH17" s="17" t="str">
        <f t="shared" si="103"/>
        <v/>
      </c>
      <c r="EI17" s="18" t="str">
        <f t="shared" si="104"/>
        <v/>
      </c>
      <c r="EJ17" s="18" t="str">
        <f t="shared" si="105"/>
        <v/>
      </c>
      <c r="EK17" s="18" t="str">
        <f t="shared" si="106"/>
        <v/>
      </c>
      <c r="EL17" s="18" t="str">
        <f t="shared" si="107"/>
        <v/>
      </c>
      <c r="EM17" s="18" t="str">
        <f t="shared" si="108"/>
        <v/>
      </c>
      <c r="EN17" s="18" t="str">
        <f t="shared" si="109"/>
        <v/>
      </c>
      <c r="EO17" s="18" t="str">
        <f t="shared" si="110"/>
        <v/>
      </c>
      <c r="EP17" s="18" t="str">
        <f t="shared" si="111"/>
        <v/>
      </c>
      <c r="EQ17" s="18" t="str">
        <f t="shared" si="112"/>
        <v/>
      </c>
      <c r="ER17" s="18"/>
      <c r="ES17" s="18" t="str">
        <f t="shared" si="113"/>
        <v/>
      </c>
      <c r="ET17" s="18" t="str">
        <f t="shared" si="114"/>
        <v/>
      </c>
      <c r="EU17" s="18" t="str">
        <f t="shared" si="115"/>
        <v/>
      </c>
      <c r="EV17" s="18" t="str">
        <f t="shared" si="116"/>
        <v/>
      </c>
      <c r="EW17" s="18"/>
      <c r="EX17" s="18" t="str">
        <f t="shared" si="117"/>
        <v/>
      </c>
      <c r="EY17" s="18" t="str">
        <f t="shared" si="118"/>
        <v/>
      </c>
      <c r="EZ17" s="18" t="str">
        <f t="shared" si="119"/>
        <v/>
      </c>
      <c r="FA17" s="18" t="str">
        <f t="shared" si="120"/>
        <v/>
      </c>
      <c r="FB17" s="19" t="str">
        <f t="shared" si="121"/>
        <v xml:space="preserve">Memiliki sikap , </v>
      </c>
      <c r="FD17" s="10">
        <f t="shared" si="66"/>
        <v>0</v>
      </c>
      <c r="FE17" s="17" t="str">
        <f t="shared" si="67"/>
        <v/>
      </c>
      <c r="FF17" s="22">
        <f t="shared" si="68"/>
        <v>0</v>
      </c>
      <c r="FG17" s="23" t="str">
        <f>HLOOKUP(FF17,CP17:CX57,35,0)</f>
        <v>a</v>
      </c>
      <c r="FH17" s="21" t="str">
        <f t="shared" si="122"/>
        <v>perlu peningkatan pemahaman</v>
      </c>
      <c r="FI17" s="22">
        <f t="shared" si="69"/>
        <v>0</v>
      </c>
      <c r="FJ17" s="23" t="str">
        <f>HLOOKUP(FI17,CP17:CX57,35,0)</f>
        <v>a</v>
      </c>
      <c r="FK17" s="21" t="str">
        <f t="shared" si="123"/>
        <v>perlu peningkatan pemahaman</v>
      </c>
      <c r="FL17" s="24" t="str">
        <f t="shared" si="124"/>
        <v>Memiliki kompetensi pengetahuan tentang a yang perlu peningkatan pemahaman dan kompetensi pengetahuan tentang a yang perlu peningkatan pemahaman</v>
      </c>
      <c r="FN17" s="25">
        <f t="shared" si="125"/>
        <v>0</v>
      </c>
      <c r="FO17" s="10" t="str">
        <f t="shared" si="126"/>
        <v>kurang</v>
      </c>
      <c r="FP17" s="23" t="str">
        <f>HLOOKUP(FN17,$CZ17:$DH57,35,0)</f>
        <v>a</v>
      </c>
      <c r="FQ17" s="25">
        <f t="shared" si="127"/>
        <v>0</v>
      </c>
      <c r="FR17" s="17" t="str">
        <f t="shared" si="70"/>
        <v/>
      </c>
      <c r="FS17" s="26" t="str">
        <f t="shared" si="128"/>
        <v>Memiliki kompetensi keterampilan a yang kurang</v>
      </c>
    </row>
    <row r="18" spans="2:175" ht="26.1" customHeight="1" x14ac:dyDescent="0.2">
      <c r="B18" s="80" t="s">
        <v>25</v>
      </c>
      <c r="C18" s="24" t="str">
        <f>VLOOKUP($B18,[1]Nilai!$A$13:$AF$52,2,0)</f>
        <v>8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1"/>
      <c r="W18" s="8"/>
      <c r="X18" s="24">
        <f>VLOOKUP($B18,[1]Nilai!$A$13:$AF$52,26,0)</f>
        <v>0</v>
      </c>
      <c r="Y18" s="10">
        <f t="shared" si="71"/>
        <v>0</v>
      </c>
      <c r="Z18" s="1"/>
      <c r="AA18" s="8"/>
      <c r="AB18" s="24">
        <f>VLOOKUP($B18,[1]Nilai!$A$13:$AF$52,27,0)</f>
        <v>0</v>
      </c>
      <c r="AC18" s="10">
        <f t="shared" si="72"/>
        <v>0</v>
      </c>
      <c r="AD18" s="1"/>
      <c r="AE18" s="8"/>
      <c r="AF18" s="24">
        <f>VLOOKUP($B18,[1]Nilai!$A$13:$AF$52,28,0)</f>
        <v>0</v>
      </c>
      <c r="AG18" s="10">
        <f t="shared" si="73"/>
        <v>0</v>
      </c>
      <c r="AH18" s="1"/>
      <c r="AI18" s="8"/>
      <c r="AJ18" s="24">
        <f>VLOOKUP($B18,[1]Nilai!$A$13:$AF$52,29,0)</f>
        <v>0</v>
      </c>
      <c r="AK18" s="10">
        <f t="shared" si="74"/>
        <v>0</v>
      </c>
      <c r="AL18" s="1"/>
      <c r="AM18" s="8"/>
      <c r="AN18" s="24">
        <f>VLOOKUP($B18,[1]Nilai!$A$13:$AF$52,30,0)</f>
        <v>0</v>
      </c>
      <c r="AO18" s="10">
        <f t="shared" si="75"/>
        <v>0</v>
      </c>
      <c r="AP18" s="1"/>
      <c r="AQ18" s="24">
        <f>VLOOKUP($B18,[1]Nilai!$A$13:$AF$52,30,0)</f>
        <v>0</v>
      </c>
      <c r="AR18" s="10">
        <f t="shared" si="76"/>
        <v>0</v>
      </c>
      <c r="AS18" s="1"/>
      <c r="AT18" s="24">
        <f>VLOOKUP($B18,[1]Nilai!$A$13:$AF$52,30,0)</f>
        <v>0</v>
      </c>
      <c r="AU18" s="10">
        <f t="shared" si="77"/>
        <v>0</v>
      </c>
      <c r="AV18" s="1"/>
      <c r="AW18" s="24">
        <f>VLOOKUP($B18,[1]Nilai!$A$13:$AF$52,30,0)</f>
        <v>0</v>
      </c>
      <c r="AX18" s="10">
        <f t="shared" si="78"/>
        <v>0</v>
      </c>
      <c r="AY18" s="1"/>
      <c r="AZ18" s="24">
        <f>VLOOKUP($B18,[1]Nilai!$A$13:$AF$52,31,0)</f>
        <v>0</v>
      </c>
      <c r="BA18" s="10">
        <f t="shared" si="79"/>
        <v>0</v>
      </c>
      <c r="BB18" s="9"/>
      <c r="BC18" s="9"/>
      <c r="BD18" s="9"/>
      <c r="BE18" s="9"/>
      <c r="BF18" s="9"/>
      <c r="BG18" s="9"/>
      <c r="BH18" s="9"/>
      <c r="BI18" s="9"/>
      <c r="BJ18" s="9"/>
      <c r="BK18" s="11" t="str">
        <f t="shared" si="80"/>
        <v/>
      </c>
      <c r="BL18" s="12" t="str">
        <f t="shared" si="20"/>
        <v/>
      </c>
      <c r="BM18" s="11" t="str">
        <f t="shared" si="21"/>
        <v/>
      </c>
      <c r="BN18" s="12" t="str">
        <f t="shared" si="22"/>
        <v/>
      </c>
      <c r="BO18" s="10">
        <f t="shared" si="23"/>
        <v>0</v>
      </c>
      <c r="BP18" s="10" t="str">
        <f t="shared" si="24"/>
        <v/>
      </c>
      <c r="BQ18" s="13" t="str">
        <f t="shared" si="25"/>
        <v/>
      </c>
      <c r="BR18" s="10">
        <f t="shared" si="26"/>
        <v>0</v>
      </c>
      <c r="BS18" s="10" t="str">
        <f t="shared" si="27"/>
        <v/>
      </c>
      <c r="BT18" s="14" t="str">
        <f t="shared" si="28"/>
        <v/>
      </c>
      <c r="BU18" s="81"/>
      <c r="BV18" s="81">
        <f t="shared" si="29"/>
        <v>0</v>
      </c>
      <c r="BW18" s="81">
        <f t="shared" si="30"/>
        <v>0</v>
      </c>
      <c r="BX18" s="81">
        <f t="shared" si="31"/>
        <v>0</v>
      </c>
      <c r="BY18" s="81">
        <f t="shared" si="32"/>
        <v>0</v>
      </c>
      <c r="BZ18" s="81">
        <f t="shared" si="33"/>
        <v>0</v>
      </c>
      <c r="CA18" s="81">
        <f t="shared" si="34"/>
        <v>0</v>
      </c>
      <c r="CB18" s="81">
        <f t="shared" si="35"/>
        <v>0</v>
      </c>
      <c r="CC18" s="81">
        <f t="shared" si="36"/>
        <v>0</v>
      </c>
      <c r="CD18" s="81">
        <f t="shared" si="37"/>
        <v>0</v>
      </c>
      <c r="CE18" s="81"/>
      <c r="CF18" s="81">
        <f t="shared" si="38"/>
        <v>0</v>
      </c>
      <c r="CG18" s="81">
        <f t="shared" si="39"/>
        <v>0</v>
      </c>
      <c r="CH18" s="81">
        <f t="shared" si="40"/>
        <v>0</v>
      </c>
      <c r="CI18" s="81">
        <f t="shared" si="41"/>
        <v>0</v>
      </c>
      <c r="CJ18" s="81">
        <f t="shared" si="42"/>
        <v>0</v>
      </c>
      <c r="CK18" s="81">
        <f t="shared" si="43"/>
        <v>0</v>
      </c>
      <c r="CL18" s="81">
        <f t="shared" si="44"/>
        <v>0</v>
      </c>
      <c r="CM18" s="81">
        <f t="shared" si="45"/>
        <v>0</v>
      </c>
      <c r="CN18" s="81">
        <f t="shared" si="46"/>
        <v>0</v>
      </c>
      <c r="CP18" s="15">
        <f t="shared" si="47"/>
        <v>0</v>
      </c>
      <c r="CQ18" s="15">
        <f t="shared" si="48"/>
        <v>0</v>
      </c>
      <c r="CR18" s="15">
        <f t="shared" si="49"/>
        <v>0</v>
      </c>
      <c r="CS18" s="15">
        <f t="shared" si="50"/>
        <v>0</v>
      </c>
      <c r="CT18" s="15">
        <f t="shared" si="51"/>
        <v>0</v>
      </c>
      <c r="CU18" s="15">
        <f t="shared" si="52"/>
        <v>0</v>
      </c>
      <c r="CV18" s="15">
        <f t="shared" si="53"/>
        <v>0</v>
      </c>
      <c r="CW18" s="15">
        <f t="shared" si="54"/>
        <v>0</v>
      </c>
      <c r="CX18" s="15">
        <f t="shared" si="81"/>
        <v>0</v>
      </c>
      <c r="CZ18" s="16">
        <f t="shared" si="55"/>
        <v>0</v>
      </c>
      <c r="DA18" s="16">
        <f t="shared" si="56"/>
        <v>0</v>
      </c>
      <c r="DB18" s="16">
        <f t="shared" si="57"/>
        <v>0</v>
      </c>
      <c r="DC18" s="16">
        <f t="shared" si="58"/>
        <v>0</v>
      </c>
      <c r="DD18" s="16">
        <f t="shared" si="59"/>
        <v>0</v>
      </c>
      <c r="DE18" s="16">
        <f t="shared" si="60"/>
        <v>0</v>
      </c>
      <c r="DF18" s="16">
        <f t="shared" si="61"/>
        <v>0</v>
      </c>
      <c r="DG18" s="16">
        <f t="shared" si="62"/>
        <v>0</v>
      </c>
      <c r="DH18" s="16">
        <f t="shared" si="63"/>
        <v>0</v>
      </c>
      <c r="DJ18" s="46">
        <f t="shared" si="82"/>
        <v>0</v>
      </c>
      <c r="DK18" s="17" t="str">
        <f t="shared" si="83"/>
        <v/>
      </c>
      <c r="DL18" s="18" t="str">
        <f t="shared" si="84"/>
        <v/>
      </c>
      <c r="DM18" s="18" t="str">
        <f t="shared" si="85"/>
        <v/>
      </c>
      <c r="DN18" s="18" t="str">
        <f t="shared" si="86"/>
        <v/>
      </c>
      <c r="DO18" s="18" t="str">
        <f t="shared" si="87"/>
        <v/>
      </c>
      <c r="DP18" s="18" t="str">
        <f t="shared" si="88"/>
        <v/>
      </c>
      <c r="DQ18" s="18" t="str">
        <f t="shared" si="89"/>
        <v/>
      </c>
      <c r="DR18" s="18" t="str">
        <f t="shared" si="90"/>
        <v/>
      </c>
      <c r="DS18" s="18" t="str">
        <f t="shared" si="91"/>
        <v/>
      </c>
      <c r="DT18" s="18" t="str">
        <f t="shared" si="92"/>
        <v/>
      </c>
      <c r="DU18" s="18"/>
      <c r="DV18" s="18" t="str">
        <f t="shared" si="93"/>
        <v/>
      </c>
      <c r="DW18" s="18" t="str">
        <f t="shared" si="94"/>
        <v/>
      </c>
      <c r="DX18" s="18" t="str">
        <f t="shared" si="95"/>
        <v/>
      </c>
      <c r="DY18" s="18" t="str">
        <f t="shared" si="96"/>
        <v/>
      </c>
      <c r="DZ18" s="18"/>
      <c r="EA18" s="18" t="str">
        <f t="shared" si="97"/>
        <v/>
      </c>
      <c r="EB18" s="18" t="str">
        <f t="shared" si="98"/>
        <v/>
      </c>
      <c r="EC18" s="18" t="str">
        <f t="shared" si="99"/>
        <v/>
      </c>
      <c r="ED18" s="18" t="str">
        <f t="shared" si="100"/>
        <v/>
      </c>
      <c r="EE18" s="19" t="str">
        <f t="shared" si="101"/>
        <v xml:space="preserve">Memiliki sikap , </v>
      </c>
      <c r="EG18" s="22">
        <f t="shared" si="102"/>
        <v>0</v>
      </c>
      <c r="EH18" s="17" t="str">
        <f t="shared" si="103"/>
        <v/>
      </c>
      <c r="EI18" s="18" t="str">
        <f t="shared" si="104"/>
        <v/>
      </c>
      <c r="EJ18" s="18" t="str">
        <f t="shared" si="105"/>
        <v/>
      </c>
      <c r="EK18" s="18" t="str">
        <f t="shared" si="106"/>
        <v/>
      </c>
      <c r="EL18" s="18" t="str">
        <f t="shared" si="107"/>
        <v/>
      </c>
      <c r="EM18" s="18" t="str">
        <f t="shared" si="108"/>
        <v/>
      </c>
      <c r="EN18" s="18" t="str">
        <f t="shared" si="109"/>
        <v/>
      </c>
      <c r="EO18" s="18" t="str">
        <f t="shared" si="110"/>
        <v/>
      </c>
      <c r="EP18" s="18" t="str">
        <f t="shared" si="111"/>
        <v/>
      </c>
      <c r="EQ18" s="18" t="str">
        <f t="shared" si="112"/>
        <v/>
      </c>
      <c r="ER18" s="18"/>
      <c r="ES18" s="18" t="str">
        <f t="shared" si="113"/>
        <v/>
      </c>
      <c r="ET18" s="18" t="str">
        <f t="shared" si="114"/>
        <v/>
      </c>
      <c r="EU18" s="18" t="str">
        <f t="shared" si="115"/>
        <v/>
      </c>
      <c r="EV18" s="18" t="str">
        <f t="shared" si="116"/>
        <v/>
      </c>
      <c r="EW18" s="18"/>
      <c r="EX18" s="18" t="str">
        <f t="shared" si="117"/>
        <v/>
      </c>
      <c r="EY18" s="18" t="str">
        <f t="shared" si="118"/>
        <v/>
      </c>
      <c r="EZ18" s="18" t="str">
        <f t="shared" si="119"/>
        <v/>
      </c>
      <c r="FA18" s="18" t="str">
        <f t="shared" si="120"/>
        <v/>
      </c>
      <c r="FB18" s="19" t="str">
        <f t="shared" si="121"/>
        <v xml:space="preserve">Memiliki sikap , </v>
      </c>
      <c r="FD18" s="10">
        <f t="shared" si="66"/>
        <v>0</v>
      </c>
      <c r="FE18" s="17" t="str">
        <f t="shared" si="67"/>
        <v/>
      </c>
      <c r="FF18" s="22">
        <f t="shared" si="68"/>
        <v>0</v>
      </c>
      <c r="FG18" s="23" t="str">
        <f>HLOOKUP(FF18,CP18:CX58,34,0)</f>
        <v>a</v>
      </c>
      <c r="FH18" s="21" t="str">
        <f t="shared" si="122"/>
        <v>perlu peningkatan pemahaman</v>
      </c>
      <c r="FI18" s="22">
        <f t="shared" si="69"/>
        <v>0</v>
      </c>
      <c r="FJ18" s="23" t="str">
        <f>HLOOKUP(FI18,CP18:CX58,34,0)</f>
        <v>a</v>
      </c>
      <c r="FK18" s="21" t="str">
        <f t="shared" si="123"/>
        <v>perlu peningkatan pemahaman</v>
      </c>
      <c r="FL18" s="24" t="str">
        <f t="shared" si="124"/>
        <v>Memiliki kompetensi pengetahuan tentang a yang perlu peningkatan pemahaman dan kompetensi pengetahuan tentang a yang perlu peningkatan pemahaman</v>
      </c>
      <c r="FN18" s="25">
        <f t="shared" si="125"/>
        <v>0</v>
      </c>
      <c r="FO18" s="10" t="str">
        <f t="shared" si="126"/>
        <v>kurang</v>
      </c>
      <c r="FP18" s="23" t="str">
        <f>HLOOKUP(FN18,$CZ18:$DH58,34,0)</f>
        <v>a</v>
      </c>
      <c r="FQ18" s="25">
        <f t="shared" si="127"/>
        <v>0</v>
      </c>
      <c r="FR18" s="17" t="str">
        <f t="shared" si="70"/>
        <v/>
      </c>
      <c r="FS18" s="26" t="str">
        <f t="shared" si="128"/>
        <v>Memiliki kompetensi keterampilan a yang kurang</v>
      </c>
    </row>
    <row r="19" spans="2:175" ht="26.1" customHeight="1" x14ac:dyDescent="0.2">
      <c r="B19" s="80" t="s">
        <v>26</v>
      </c>
      <c r="C19" s="24" t="str">
        <f>VLOOKUP($B19,[1]Nilai!$A$13:$AF$52,2,0)</f>
        <v>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"/>
      <c r="W19" s="8"/>
      <c r="X19" s="24">
        <f>VLOOKUP($B19,[1]Nilai!$A$13:$AF$52,26,0)</f>
        <v>0</v>
      </c>
      <c r="Y19" s="10">
        <f t="shared" si="71"/>
        <v>0</v>
      </c>
      <c r="Z19" s="1"/>
      <c r="AA19" s="8"/>
      <c r="AB19" s="24">
        <f>VLOOKUP($B19,[1]Nilai!$A$13:$AF$52,27,0)</f>
        <v>0</v>
      </c>
      <c r="AC19" s="10">
        <f t="shared" si="72"/>
        <v>0</v>
      </c>
      <c r="AD19" s="1"/>
      <c r="AE19" s="8"/>
      <c r="AF19" s="24">
        <f>VLOOKUP($B19,[1]Nilai!$A$13:$AF$52,28,0)</f>
        <v>0</v>
      </c>
      <c r="AG19" s="10">
        <f t="shared" si="73"/>
        <v>0</v>
      </c>
      <c r="AH19" s="1"/>
      <c r="AI19" s="8"/>
      <c r="AJ19" s="24">
        <f>VLOOKUP($B19,[1]Nilai!$A$13:$AF$52,29,0)</f>
        <v>0</v>
      </c>
      <c r="AK19" s="10">
        <f t="shared" si="74"/>
        <v>0</v>
      </c>
      <c r="AL19" s="1"/>
      <c r="AM19" s="8"/>
      <c r="AN19" s="24">
        <f>VLOOKUP($B19,[1]Nilai!$A$13:$AF$52,30,0)</f>
        <v>0</v>
      </c>
      <c r="AO19" s="10">
        <f t="shared" si="75"/>
        <v>0</v>
      </c>
      <c r="AP19" s="1"/>
      <c r="AQ19" s="24">
        <f>VLOOKUP($B19,[1]Nilai!$A$13:$AF$52,30,0)</f>
        <v>0</v>
      </c>
      <c r="AR19" s="10">
        <f t="shared" si="76"/>
        <v>0</v>
      </c>
      <c r="AS19" s="1"/>
      <c r="AT19" s="24">
        <f>VLOOKUP($B19,[1]Nilai!$A$13:$AF$52,30,0)</f>
        <v>0</v>
      </c>
      <c r="AU19" s="10">
        <f t="shared" si="77"/>
        <v>0</v>
      </c>
      <c r="AV19" s="1"/>
      <c r="AW19" s="24">
        <f>VLOOKUP($B19,[1]Nilai!$A$13:$AF$52,30,0)</f>
        <v>0</v>
      </c>
      <c r="AX19" s="10">
        <f t="shared" si="78"/>
        <v>0</v>
      </c>
      <c r="AY19" s="1"/>
      <c r="AZ19" s="24">
        <f>VLOOKUP($B19,[1]Nilai!$A$13:$AF$52,31,0)</f>
        <v>0</v>
      </c>
      <c r="BA19" s="10">
        <f t="shared" si="79"/>
        <v>0</v>
      </c>
      <c r="BB19" s="9"/>
      <c r="BC19" s="9"/>
      <c r="BD19" s="9"/>
      <c r="BE19" s="9"/>
      <c r="BF19" s="9"/>
      <c r="BG19" s="9"/>
      <c r="BH19" s="9"/>
      <c r="BI19" s="9"/>
      <c r="BJ19" s="9"/>
      <c r="BK19" s="11" t="str">
        <f t="shared" si="80"/>
        <v/>
      </c>
      <c r="BL19" s="12" t="str">
        <f t="shared" si="20"/>
        <v/>
      </c>
      <c r="BM19" s="11" t="str">
        <f t="shared" si="21"/>
        <v/>
      </c>
      <c r="BN19" s="12" t="str">
        <f t="shared" si="22"/>
        <v/>
      </c>
      <c r="BO19" s="10">
        <f t="shared" si="23"/>
        <v>0</v>
      </c>
      <c r="BP19" s="10" t="str">
        <f t="shared" si="24"/>
        <v/>
      </c>
      <c r="BQ19" s="13" t="str">
        <f t="shared" si="25"/>
        <v/>
      </c>
      <c r="BR19" s="10">
        <f t="shared" si="26"/>
        <v>0</v>
      </c>
      <c r="BS19" s="10" t="str">
        <f t="shared" si="27"/>
        <v/>
      </c>
      <c r="BT19" s="14" t="str">
        <f t="shared" si="28"/>
        <v/>
      </c>
      <c r="BU19" s="81"/>
      <c r="BV19" s="81">
        <f t="shared" si="29"/>
        <v>0</v>
      </c>
      <c r="BW19" s="81">
        <f t="shared" si="30"/>
        <v>0</v>
      </c>
      <c r="BX19" s="81">
        <f t="shared" si="31"/>
        <v>0</v>
      </c>
      <c r="BY19" s="81">
        <f t="shared" si="32"/>
        <v>0</v>
      </c>
      <c r="BZ19" s="81">
        <f t="shared" si="33"/>
        <v>0</v>
      </c>
      <c r="CA19" s="81">
        <f t="shared" si="34"/>
        <v>0</v>
      </c>
      <c r="CB19" s="81">
        <f t="shared" si="35"/>
        <v>0</v>
      </c>
      <c r="CC19" s="81">
        <f t="shared" si="36"/>
        <v>0</v>
      </c>
      <c r="CD19" s="81">
        <f t="shared" si="37"/>
        <v>0</v>
      </c>
      <c r="CE19" s="81"/>
      <c r="CF19" s="81">
        <f t="shared" si="38"/>
        <v>0</v>
      </c>
      <c r="CG19" s="81">
        <f t="shared" si="39"/>
        <v>0</v>
      </c>
      <c r="CH19" s="81">
        <f t="shared" si="40"/>
        <v>0</v>
      </c>
      <c r="CI19" s="81">
        <f t="shared" si="41"/>
        <v>0</v>
      </c>
      <c r="CJ19" s="81">
        <f t="shared" si="42"/>
        <v>0</v>
      </c>
      <c r="CK19" s="81">
        <f t="shared" si="43"/>
        <v>0</v>
      </c>
      <c r="CL19" s="81">
        <f t="shared" si="44"/>
        <v>0</v>
      </c>
      <c r="CM19" s="81">
        <f t="shared" si="45"/>
        <v>0</v>
      </c>
      <c r="CN19" s="81">
        <f t="shared" si="46"/>
        <v>0</v>
      </c>
      <c r="CP19" s="15">
        <f t="shared" si="47"/>
        <v>0</v>
      </c>
      <c r="CQ19" s="15">
        <f t="shared" si="48"/>
        <v>0</v>
      </c>
      <c r="CR19" s="15">
        <f t="shared" si="49"/>
        <v>0</v>
      </c>
      <c r="CS19" s="15">
        <f t="shared" si="50"/>
        <v>0</v>
      </c>
      <c r="CT19" s="15">
        <f t="shared" si="51"/>
        <v>0</v>
      </c>
      <c r="CU19" s="15">
        <f t="shared" si="52"/>
        <v>0</v>
      </c>
      <c r="CV19" s="15">
        <f t="shared" si="53"/>
        <v>0</v>
      </c>
      <c r="CW19" s="15">
        <f t="shared" si="54"/>
        <v>0</v>
      </c>
      <c r="CX19" s="15">
        <f t="shared" si="81"/>
        <v>0</v>
      </c>
      <c r="CZ19" s="16">
        <f t="shared" si="55"/>
        <v>0</v>
      </c>
      <c r="DA19" s="16">
        <f t="shared" si="56"/>
        <v>0</v>
      </c>
      <c r="DB19" s="16">
        <f t="shared" si="57"/>
        <v>0</v>
      </c>
      <c r="DC19" s="16">
        <f t="shared" si="58"/>
        <v>0</v>
      </c>
      <c r="DD19" s="16">
        <f t="shared" si="59"/>
        <v>0</v>
      </c>
      <c r="DE19" s="16">
        <f t="shared" si="60"/>
        <v>0</v>
      </c>
      <c r="DF19" s="16">
        <f t="shared" si="61"/>
        <v>0</v>
      </c>
      <c r="DG19" s="16">
        <f t="shared" si="62"/>
        <v>0</v>
      </c>
      <c r="DH19" s="16">
        <f t="shared" si="63"/>
        <v>0</v>
      </c>
      <c r="DJ19" s="46">
        <f t="shared" si="82"/>
        <v>0</v>
      </c>
      <c r="DK19" s="17" t="str">
        <f t="shared" si="83"/>
        <v/>
      </c>
      <c r="DL19" s="18" t="str">
        <f t="shared" si="84"/>
        <v/>
      </c>
      <c r="DM19" s="18" t="str">
        <f t="shared" si="85"/>
        <v/>
      </c>
      <c r="DN19" s="18" t="str">
        <f t="shared" si="86"/>
        <v/>
      </c>
      <c r="DO19" s="18" t="str">
        <f t="shared" si="87"/>
        <v/>
      </c>
      <c r="DP19" s="18" t="str">
        <f t="shared" si="88"/>
        <v/>
      </c>
      <c r="DQ19" s="18" t="str">
        <f t="shared" si="89"/>
        <v/>
      </c>
      <c r="DR19" s="18" t="str">
        <f t="shared" si="90"/>
        <v/>
      </c>
      <c r="DS19" s="18" t="str">
        <f t="shared" si="91"/>
        <v/>
      </c>
      <c r="DT19" s="18" t="str">
        <f t="shared" si="92"/>
        <v/>
      </c>
      <c r="DU19" s="18"/>
      <c r="DV19" s="18" t="str">
        <f t="shared" si="93"/>
        <v/>
      </c>
      <c r="DW19" s="18" t="str">
        <f t="shared" si="94"/>
        <v/>
      </c>
      <c r="DX19" s="18" t="str">
        <f t="shared" si="95"/>
        <v/>
      </c>
      <c r="DY19" s="18" t="str">
        <f t="shared" si="96"/>
        <v/>
      </c>
      <c r="DZ19" s="18"/>
      <c r="EA19" s="18" t="str">
        <f t="shared" si="97"/>
        <v/>
      </c>
      <c r="EB19" s="18" t="str">
        <f t="shared" si="98"/>
        <v/>
      </c>
      <c r="EC19" s="18" t="str">
        <f t="shared" si="99"/>
        <v/>
      </c>
      <c r="ED19" s="18" t="str">
        <f t="shared" si="100"/>
        <v/>
      </c>
      <c r="EE19" s="19" t="str">
        <f t="shared" si="101"/>
        <v xml:space="preserve">Memiliki sikap , </v>
      </c>
      <c r="EG19" s="22">
        <f t="shared" si="102"/>
        <v>0</v>
      </c>
      <c r="EH19" s="17" t="str">
        <f t="shared" si="103"/>
        <v/>
      </c>
      <c r="EI19" s="18" t="str">
        <f t="shared" si="104"/>
        <v/>
      </c>
      <c r="EJ19" s="18" t="str">
        <f t="shared" si="105"/>
        <v/>
      </c>
      <c r="EK19" s="18" t="str">
        <f t="shared" si="106"/>
        <v/>
      </c>
      <c r="EL19" s="18" t="str">
        <f t="shared" si="107"/>
        <v/>
      </c>
      <c r="EM19" s="18" t="str">
        <f t="shared" si="108"/>
        <v/>
      </c>
      <c r="EN19" s="18" t="str">
        <f t="shared" si="109"/>
        <v/>
      </c>
      <c r="EO19" s="18" t="str">
        <f t="shared" si="110"/>
        <v/>
      </c>
      <c r="EP19" s="18" t="str">
        <f t="shared" si="111"/>
        <v/>
      </c>
      <c r="EQ19" s="18" t="str">
        <f t="shared" si="112"/>
        <v/>
      </c>
      <c r="ER19" s="18"/>
      <c r="ES19" s="18" t="str">
        <f t="shared" si="113"/>
        <v/>
      </c>
      <c r="ET19" s="18" t="str">
        <f t="shared" si="114"/>
        <v/>
      </c>
      <c r="EU19" s="18" t="str">
        <f t="shared" si="115"/>
        <v/>
      </c>
      <c r="EV19" s="18" t="str">
        <f t="shared" si="116"/>
        <v/>
      </c>
      <c r="EW19" s="18"/>
      <c r="EX19" s="18" t="str">
        <f t="shared" si="117"/>
        <v/>
      </c>
      <c r="EY19" s="18" t="str">
        <f t="shared" si="118"/>
        <v/>
      </c>
      <c r="EZ19" s="18" t="str">
        <f t="shared" si="119"/>
        <v/>
      </c>
      <c r="FA19" s="18" t="str">
        <f t="shared" si="120"/>
        <v/>
      </c>
      <c r="FB19" s="19" t="str">
        <f t="shared" si="121"/>
        <v xml:space="preserve">Memiliki sikap , </v>
      </c>
      <c r="FD19" s="10">
        <f t="shared" si="66"/>
        <v>0</v>
      </c>
      <c r="FE19" s="17" t="str">
        <f t="shared" si="67"/>
        <v/>
      </c>
      <c r="FF19" s="22">
        <f t="shared" si="68"/>
        <v>0</v>
      </c>
      <c r="FG19" s="23" t="str">
        <f>HLOOKUP(FF19,CP19:CX59,33,0)</f>
        <v>a</v>
      </c>
      <c r="FH19" s="21" t="str">
        <f t="shared" si="122"/>
        <v>perlu peningkatan pemahaman</v>
      </c>
      <c r="FI19" s="22">
        <f t="shared" si="69"/>
        <v>0</v>
      </c>
      <c r="FJ19" s="23" t="str">
        <f>HLOOKUP(FI19,CP19:CX59,33,0)</f>
        <v>a</v>
      </c>
      <c r="FK19" s="21" t="str">
        <f t="shared" si="123"/>
        <v>perlu peningkatan pemahaman</v>
      </c>
      <c r="FL19" s="24" t="str">
        <f t="shared" si="124"/>
        <v>Memiliki kompetensi pengetahuan tentang a yang perlu peningkatan pemahaman dan kompetensi pengetahuan tentang a yang perlu peningkatan pemahaman</v>
      </c>
      <c r="FN19" s="25">
        <f t="shared" si="125"/>
        <v>0</v>
      </c>
      <c r="FO19" s="10" t="str">
        <f t="shared" si="126"/>
        <v>kurang</v>
      </c>
      <c r="FP19" s="23" t="str">
        <f>HLOOKUP(FN19,$CZ19:$DH59,33,0)</f>
        <v>a</v>
      </c>
      <c r="FQ19" s="25">
        <f t="shared" si="127"/>
        <v>0</v>
      </c>
      <c r="FR19" s="17" t="str">
        <f t="shared" si="70"/>
        <v/>
      </c>
      <c r="FS19" s="26" t="str">
        <f t="shared" si="128"/>
        <v>Memiliki kompetensi keterampilan a yang kurang</v>
      </c>
    </row>
    <row r="20" spans="2:175" ht="26.1" customHeight="1" x14ac:dyDescent="0.2">
      <c r="B20" s="80" t="s">
        <v>27</v>
      </c>
      <c r="C20" s="24" t="str">
        <f>VLOOKUP($B20,[1]Nilai!$A$13:$AF$52,2,0)</f>
        <v>10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1"/>
      <c r="W20" s="8"/>
      <c r="X20" s="24">
        <f>VLOOKUP($B20,[1]Nilai!$A$13:$AF$52,26,0)</f>
        <v>0</v>
      </c>
      <c r="Y20" s="10">
        <f t="shared" si="71"/>
        <v>0</v>
      </c>
      <c r="Z20" s="1"/>
      <c r="AA20" s="8"/>
      <c r="AB20" s="24">
        <f>VLOOKUP($B20,[1]Nilai!$A$13:$AF$52,27,0)</f>
        <v>0</v>
      </c>
      <c r="AC20" s="10">
        <f t="shared" si="72"/>
        <v>0</v>
      </c>
      <c r="AD20" s="1"/>
      <c r="AE20" s="8"/>
      <c r="AF20" s="24">
        <f>VLOOKUP($B20,[1]Nilai!$A$13:$AF$52,28,0)</f>
        <v>0</v>
      </c>
      <c r="AG20" s="10">
        <f t="shared" si="73"/>
        <v>0</v>
      </c>
      <c r="AH20" s="1"/>
      <c r="AI20" s="8"/>
      <c r="AJ20" s="24">
        <f>VLOOKUP($B20,[1]Nilai!$A$13:$AF$52,29,0)</f>
        <v>0</v>
      </c>
      <c r="AK20" s="10">
        <f t="shared" si="74"/>
        <v>0</v>
      </c>
      <c r="AL20" s="1"/>
      <c r="AM20" s="8"/>
      <c r="AN20" s="24">
        <f>VLOOKUP($B20,[1]Nilai!$A$13:$AF$52,30,0)</f>
        <v>0</v>
      </c>
      <c r="AO20" s="10">
        <f t="shared" si="75"/>
        <v>0</v>
      </c>
      <c r="AP20" s="1"/>
      <c r="AQ20" s="24">
        <f>VLOOKUP($B20,[1]Nilai!$A$13:$AF$52,30,0)</f>
        <v>0</v>
      </c>
      <c r="AR20" s="10">
        <f t="shared" si="76"/>
        <v>0</v>
      </c>
      <c r="AS20" s="1"/>
      <c r="AT20" s="24">
        <f>VLOOKUP($B20,[1]Nilai!$A$13:$AF$52,30,0)</f>
        <v>0</v>
      </c>
      <c r="AU20" s="10">
        <f t="shared" si="77"/>
        <v>0</v>
      </c>
      <c r="AV20" s="1"/>
      <c r="AW20" s="24">
        <f>VLOOKUP($B20,[1]Nilai!$A$13:$AF$52,30,0)</f>
        <v>0</v>
      </c>
      <c r="AX20" s="10">
        <f t="shared" si="78"/>
        <v>0</v>
      </c>
      <c r="AY20" s="1"/>
      <c r="AZ20" s="24">
        <f>VLOOKUP($B20,[1]Nilai!$A$13:$AF$52,31,0)</f>
        <v>0</v>
      </c>
      <c r="BA20" s="10">
        <f t="shared" si="79"/>
        <v>0</v>
      </c>
      <c r="BB20" s="9"/>
      <c r="BC20" s="9"/>
      <c r="BD20" s="9"/>
      <c r="BE20" s="9"/>
      <c r="BF20" s="9"/>
      <c r="BG20" s="9"/>
      <c r="BH20" s="9"/>
      <c r="BI20" s="9"/>
      <c r="BJ20" s="9"/>
      <c r="BK20" s="11" t="str">
        <f t="shared" si="80"/>
        <v/>
      </c>
      <c r="BL20" s="12" t="str">
        <f t="shared" si="20"/>
        <v/>
      </c>
      <c r="BM20" s="11" t="str">
        <f t="shared" si="21"/>
        <v/>
      </c>
      <c r="BN20" s="12" t="str">
        <f t="shared" si="22"/>
        <v/>
      </c>
      <c r="BO20" s="10">
        <f t="shared" si="23"/>
        <v>0</v>
      </c>
      <c r="BP20" s="10" t="str">
        <f t="shared" si="24"/>
        <v/>
      </c>
      <c r="BQ20" s="13" t="str">
        <f t="shared" si="25"/>
        <v/>
      </c>
      <c r="BR20" s="10">
        <f t="shared" si="26"/>
        <v>0</v>
      </c>
      <c r="BS20" s="10" t="str">
        <f t="shared" si="27"/>
        <v/>
      </c>
      <c r="BT20" s="14" t="str">
        <f t="shared" si="28"/>
        <v/>
      </c>
      <c r="BU20" s="81"/>
      <c r="BV20" s="81">
        <f t="shared" si="29"/>
        <v>0</v>
      </c>
      <c r="BW20" s="81">
        <f t="shared" si="30"/>
        <v>0</v>
      </c>
      <c r="BX20" s="81">
        <f t="shared" si="31"/>
        <v>0</v>
      </c>
      <c r="BY20" s="81">
        <f t="shared" si="32"/>
        <v>0</v>
      </c>
      <c r="BZ20" s="81">
        <f t="shared" si="33"/>
        <v>0</v>
      </c>
      <c r="CA20" s="81">
        <f t="shared" si="34"/>
        <v>0</v>
      </c>
      <c r="CB20" s="81">
        <f t="shared" si="35"/>
        <v>0</v>
      </c>
      <c r="CC20" s="81">
        <f t="shared" si="36"/>
        <v>0</v>
      </c>
      <c r="CD20" s="81">
        <f t="shared" si="37"/>
        <v>0</v>
      </c>
      <c r="CE20" s="81"/>
      <c r="CF20" s="81">
        <f t="shared" si="38"/>
        <v>0</v>
      </c>
      <c r="CG20" s="81">
        <f t="shared" si="39"/>
        <v>0</v>
      </c>
      <c r="CH20" s="81">
        <f t="shared" si="40"/>
        <v>0</v>
      </c>
      <c r="CI20" s="81">
        <f t="shared" si="41"/>
        <v>0</v>
      </c>
      <c r="CJ20" s="81">
        <f t="shared" si="42"/>
        <v>0</v>
      </c>
      <c r="CK20" s="81">
        <f t="shared" si="43"/>
        <v>0</v>
      </c>
      <c r="CL20" s="81">
        <f t="shared" si="44"/>
        <v>0</v>
      </c>
      <c r="CM20" s="81">
        <f t="shared" si="45"/>
        <v>0</v>
      </c>
      <c r="CN20" s="81">
        <f t="shared" si="46"/>
        <v>0</v>
      </c>
      <c r="CP20" s="15">
        <f t="shared" si="47"/>
        <v>0</v>
      </c>
      <c r="CQ20" s="15">
        <f t="shared" si="48"/>
        <v>0</v>
      </c>
      <c r="CR20" s="15">
        <f t="shared" si="49"/>
        <v>0</v>
      </c>
      <c r="CS20" s="15">
        <f t="shared" si="50"/>
        <v>0</v>
      </c>
      <c r="CT20" s="15">
        <f t="shared" si="51"/>
        <v>0</v>
      </c>
      <c r="CU20" s="15">
        <f t="shared" si="52"/>
        <v>0</v>
      </c>
      <c r="CV20" s="15">
        <f t="shared" si="53"/>
        <v>0</v>
      </c>
      <c r="CW20" s="15">
        <f t="shared" si="54"/>
        <v>0</v>
      </c>
      <c r="CX20" s="15">
        <f t="shared" si="81"/>
        <v>0</v>
      </c>
      <c r="CZ20" s="16">
        <f t="shared" si="55"/>
        <v>0</v>
      </c>
      <c r="DA20" s="16">
        <f t="shared" si="56"/>
        <v>0</v>
      </c>
      <c r="DB20" s="16">
        <f t="shared" si="57"/>
        <v>0</v>
      </c>
      <c r="DC20" s="16">
        <f t="shared" si="58"/>
        <v>0</v>
      </c>
      <c r="DD20" s="16">
        <f t="shared" si="59"/>
        <v>0</v>
      </c>
      <c r="DE20" s="16">
        <f t="shared" si="60"/>
        <v>0</v>
      </c>
      <c r="DF20" s="16">
        <f t="shared" si="61"/>
        <v>0</v>
      </c>
      <c r="DG20" s="16">
        <f t="shared" si="62"/>
        <v>0</v>
      </c>
      <c r="DH20" s="16">
        <f t="shared" si="63"/>
        <v>0</v>
      </c>
      <c r="DJ20" s="46">
        <f t="shared" si="82"/>
        <v>0</v>
      </c>
      <c r="DK20" s="17" t="str">
        <f t="shared" si="83"/>
        <v/>
      </c>
      <c r="DL20" s="18" t="str">
        <f t="shared" si="84"/>
        <v/>
      </c>
      <c r="DM20" s="18" t="str">
        <f t="shared" si="85"/>
        <v/>
      </c>
      <c r="DN20" s="18" t="str">
        <f t="shared" si="86"/>
        <v/>
      </c>
      <c r="DO20" s="18" t="str">
        <f t="shared" si="87"/>
        <v/>
      </c>
      <c r="DP20" s="18" t="str">
        <f t="shared" si="88"/>
        <v/>
      </c>
      <c r="DQ20" s="18" t="str">
        <f t="shared" si="89"/>
        <v/>
      </c>
      <c r="DR20" s="18" t="str">
        <f t="shared" si="90"/>
        <v/>
      </c>
      <c r="DS20" s="18" t="str">
        <f t="shared" si="91"/>
        <v/>
      </c>
      <c r="DT20" s="18" t="str">
        <f t="shared" si="92"/>
        <v/>
      </c>
      <c r="DU20" s="18"/>
      <c r="DV20" s="18" t="str">
        <f t="shared" si="93"/>
        <v/>
      </c>
      <c r="DW20" s="18" t="str">
        <f t="shared" si="94"/>
        <v/>
      </c>
      <c r="DX20" s="18" t="str">
        <f t="shared" si="95"/>
        <v/>
      </c>
      <c r="DY20" s="18" t="str">
        <f t="shared" si="96"/>
        <v/>
      </c>
      <c r="DZ20" s="18"/>
      <c r="EA20" s="18" t="str">
        <f t="shared" si="97"/>
        <v/>
      </c>
      <c r="EB20" s="18" t="str">
        <f t="shared" si="98"/>
        <v/>
      </c>
      <c r="EC20" s="18" t="str">
        <f t="shared" si="99"/>
        <v/>
      </c>
      <c r="ED20" s="18" t="str">
        <f t="shared" si="100"/>
        <v/>
      </c>
      <c r="EE20" s="19" t="str">
        <f t="shared" si="101"/>
        <v xml:space="preserve">Memiliki sikap , </v>
      </c>
      <c r="EG20" s="22">
        <f t="shared" si="102"/>
        <v>0</v>
      </c>
      <c r="EH20" s="17" t="str">
        <f t="shared" si="103"/>
        <v/>
      </c>
      <c r="EI20" s="18" t="str">
        <f t="shared" si="104"/>
        <v/>
      </c>
      <c r="EJ20" s="18" t="str">
        <f t="shared" si="105"/>
        <v/>
      </c>
      <c r="EK20" s="18" t="str">
        <f t="shared" si="106"/>
        <v/>
      </c>
      <c r="EL20" s="18" t="str">
        <f t="shared" si="107"/>
        <v/>
      </c>
      <c r="EM20" s="18" t="str">
        <f t="shared" si="108"/>
        <v/>
      </c>
      <c r="EN20" s="18" t="str">
        <f t="shared" si="109"/>
        <v/>
      </c>
      <c r="EO20" s="18" t="str">
        <f t="shared" si="110"/>
        <v/>
      </c>
      <c r="EP20" s="18" t="str">
        <f t="shared" si="111"/>
        <v/>
      </c>
      <c r="EQ20" s="18" t="str">
        <f t="shared" si="112"/>
        <v/>
      </c>
      <c r="ER20" s="18"/>
      <c r="ES20" s="18" t="str">
        <f t="shared" si="113"/>
        <v/>
      </c>
      <c r="ET20" s="18" t="str">
        <f t="shared" si="114"/>
        <v/>
      </c>
      <c r="EU20" s="18" t="str">
        <f t="shared" si="115"/>
        <v/>
      </c>
      <c r="EV20" s="18" t="str">
        <f t="shared" si="116"/>
        <v/>
      </c>
      <c r="EW20" s="18"/>
      <c r="EX20" s="18" t="str">
        <f t="shared" si="117"/>
        <v/>
      </c>
      <c r="EY20" s="18" t="str">
        <f t="shared" si="118"/>
        <v/>
      </c>
      <c r="EZ20" s="18" t="str">
        <f t="shared" si="119"/>
        <v/>
      </c>
      <c r="FA20" s="18" t="str">
        <f t="shared" si="120"/>
        <v/>
      </c>
      <c r="FB20" s="19" t="str">
        <f t="shared" si="121"/>
        <v xml:space="preserve">Memiliki sikap , </v>
      </c>
      <c r="FD20" s="10">
        <f t="shared" si="66"/>
        <v>0</v>
      </c>
      <c r="FE20" s="17" t="str">
        <f t="shared" si="67"/>
        <v/>
      </c>
      <c r="FF20" s="22">
        <f t="shared" si="68"/>
        <v>0</v>
      </c>
      <c r="FG20" s="23" t="str">
        <f>HLOOKUP(FF20,CP20:CX60,32,0)</f>
        <v>a</v>
      </c>
      <c r="FH20" s="21" t="str">
        <f t="shared" si="122"/>
        <v>perlu peningkatan pemahaman</v>
      </c>
      <c r="FI20" s="22">
        <f t="shared" si="69"/>
        <v>0</v>
      </c>
      <c r="FJ20" s="23" t="str">
        <f>HLOOKUP(FI20,CP20:CX60,32,0)</f>
        <v>a</v>
      </c>
      <c r="FK20" s="21" t="str">
        <f t="shared" si="123"/>
        <v>perlu peningkatan pemahaman</v>
      </c>
      <c r="FL20" s="24" t="str">
        <f t="shared" si="124"/>
        <v>Memiliki kompetensi pengetahuan tentang a yang perlu peningkatan pemahaman dan kompetensi pengetahuan tentang a yang perlu peningkatan pemahaman</v>
      </c>
      <c r="FN20" s="25">
        <f t="shared" si="125"/>
        <v>0</v>
      </c>
      <c r="FO20" s="10" t="str">
        <f t="shared" si="126"/>
        <v>kurang</v>
      </c>
      <c r="FP20" s="23" t="str">
        <f>HLOOKUP(FN20,$CZ20:$DH60,32,0)</f>
        <v>a</v>
      </c>
      <c r="FQ20" s="25">
        <f t="shared" si="127"/>
        <v>0</v>
      </c>
      <c r="FR20" s="17" t="str">
        <f t="shared" si="70"/>
        <v/>
      </c>
      <c r="FS20" s="26" t="str">
        <f t="shared" si="128"/>
        <v>Memiliki kompetensi keterampilan a yang kurang</v>
      </c>
    </row>
    <row r="21" spans="2:175" ht="26.1" customHeight="1" x14ac:dyDescent="0.2">
      <c r="B21" s="80" t="s">
        <v>28</v>
      </c>
      <c r="C21" s="24" t="str">
        <f>VLOOKUP($B21,[1]Nilai!$A$13:$AF$52,2,0)</f>
        <v>11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1"/>
      <c r="W21" s="8"/>
      <c r="X21" s="24">
        <f>VLOOKUP($B21,[1]Nilai!$A$13:$AF$52,26,0)</f>
        <v>0</v>
      </c>
      <c r="Y21" s="10">
        <f t="shared" si="71"/>
        <v>0</v>
      </c>
      <c r="Z21" s="1"/>
      <c r="AA21" s="8"/>
      <c r="AB21" s="24">
        <f>VLOOKUP($B21,[1]Nilai!$A$13:$AF$52,27,0)</f>
        <v>0</v>
      </c>
      <c r="AC21" s="10">
        <f t="shared" si="72"/>
        <v>0</v>
      </c>
      <c r="AD21" s="1"/>
      <c r="AE21" s="8"/>
      <c r="AF21" s="24">
        <f>VLOOKUP($B21,[1]Nilai!$A$13:$AF$52,28,0)</f>
        <v>0</v>
      </c>
      <c r="AG21" s="10">
        <f t="shared" si="73"/>
        <v>0</v>
      </c>
      <c r="AH21" s="1"/>
      <c r="AI21" s="8"/>
      <c r="AJ21" s="24">
        <f>VLOOKUP($B21,[1]Nilai!$A$13:$AF$52,29,0)</f>
        <v>0</v>
      </c>
      <c r="AK21" s="10">
        <f t="shared" si="74"/>
        <v>0</v>
      </c>
      <c r="AL21" s="1"/>
      <c r="AM21" s="8"/>
      <c r="AN21" s="24">
        <f>VLOOKUP($B21,[1]Nilai!$A$13:$AF$52,30,0)</f>
        <v>0</v>
      </c>
      <c r="AO21" s="10">
        <f t="shared" si="75"/>
        <v>0</v>
      </c>
      <c r="AP21" s="1"/>
      <c r="AQ21" s="24">
        <f>VLOOKUP($B21,[1]Nilai!$A$13:$AF$52,30,0)</f>
        <v>0</v>
      </c>
      <c r="AR21" s="10">
        <f t="shared" si="76"/>
        <v>0</v>
      </c>
      <c r="AS21" s="1"/>
      <c r="AT21" s="24">
        <f>VLOOKUP($B21,[1]Nilai!$A$13:$AF$52,30,0)</f>
        <v>0</v>
      </c>
      <c r="AU21" s="10">
        <f t="shared" si="77"/>
        <v>0</v>
      </c>
      <c r="AV21" s="1"/>
      <c r="AW21" s="24">
        <f>VLOOKUP($B21,[1]Nilai!$A$13:$AF$52,30,0)</f>
        <v>0</v>
      </c>
      <c r="AX21" s="10">
        <f t="shared" si="78"/>
        <v>0</v>
      </c>
      <c r="AY21" s="1"/>
      <c r="AZ21" s="24">
        <f>VLOOKUP($B21,[1]Nilai!$A$13:$AF$52,31,0)</f>
        <v>0</v>
      </c>
      <c r="BA21" s="10">
        <f t="shared" si="79"/>
        <v>0</v>
      </c>
      <c r="BB21" s="9"/>
      <c r="BC21" s="9"/>
      <c r="BD21" s="9"/>
      <c r="BE21" s="9"/>
      <c r="BF21" s="9"/>
      <c r="BG21" s="9"/>
      <c r="BH21" s="9"/>
      <c r="BI21" s="9"/>
      <c r="BJ21" s="9"/>
      <c r="BK21" s="11" t="str">
        <f t="shared" si="80"/>
        <v/>
      </c>
      <c r="BL21" s="12" t="str">
        <f t="shared" si="20"/>
        <v/>
      </c>
      <c r="BM21" s="11" t="str">
        <f t="shared" si="21"/>
        <v/>
      </c>
      <c r="BN21" s="12" t="str">
        <f t="shared" si="22"/>
        <v/>
      </c>
      <c r="BO21" s="10">
        <f t="shared" si="23"/>
        <v>0</v>
      </c>
      <c r="BP21" s="10" t="str">
        <f t="shared" si="24"/>
        <v/>
      </c>
      <c r="BQ21" s="13" t="str">
        <f t="shared" si="25"/>
        <v/>
      </c>
      <c r="BR21" s="10">
        <f t="shared" si="26"/>
        <v>0</v>
      </c>
      <c r="BS21" s="10" t="str">
        <f t="shared" si="27"/>
        <v/>
      </c>
      <c r="BT21" s="14" t="str">
        <f t="shared" si="28"/>
        <v/>
      </c>
      <c r="BU21" s="81"/>
      <c r="BV21" s="81">
        <f t="shared" si="29"/>
        <v>0</v>
      </c>
      <c r="BW21" s="81">
        <f t="shared" si="30"/>
        <v>0</v>
      </c>
      <c r="BX21" s="81">
        <f t="shared" si="31"/>
        <v>0</v>
      </c>
      <c r="BY21" s="81">
        <f t="shared" si="32"/>
        <v>0</v>
      </c>
      <c r="BZ21" s="81">
        <f t="shared" si="33"/>
        <v>0</v>
      </c>
      <c r="CA21" s="81">
        <f t="shared" si="34"/>
        <v>0</v>
      </c>
      <c r="CB21" s="81">
        <f t="shared" si="35"/>
        <v>0</v>
      </c>
      <c r="CC21" s="81">
        <f t="shared" si="36"/>
        <v>0</v>
      </c>
      <c r="CD21" s="81">
        <f t="shared" si="37"/>
        <v>0</v>
      </c>
      <c r="CE21" s="81"/>
      <c r="CF21" s="81">
        <f t="shared" si="38"/>
        <v>0</v>
      </c>
      <c r="CG21" s="81">
        <f t="shared" si="39"/>
        <v>0</v>
      </c>
      <c r="CH21" s="81">
        <f t="shared" si="40"/>
        <v>0</v>
      </c>
      <c r="CI21" s="81">
        <f t="shared" si="41"/>
        <v>0</v>
      </c>
      <c r="CJ21" s="81">
        <f t="shared" si="42"/>
        <v>0</v>
      </c>
      <c r="CK21" s="81">
        <f t="shared" si="43"/>
        <v>0</v>
      </c>
      <c r="CL21" s="81">
        <f t="shared" si="44"/>
        <v>0</v>
      </c>
      <c r="CM21" s="81">
        <f t="shared" si="45"/>
        <v>0</v>
      </c>
      <c r="CN21" s="81">
        <f t="shared" si="46"/>
        <v>0</v>
      </c>
      <c r="CP21" s="15">
        <f t="shared" si="47"/>
        <v>0</v>
      </c>
      <c r="CQ21" s="15">
        <f t="shared" si="48"/>
        <v>0</v>
      </c>
      <c r="CR21" s="15">
        <f t="shared" si="49"/>
        <v>0</v>
      </c>
      <c r="CS21" s="15">
        <f t="shared" si="50"/>
        <v>0</v>
      </c>
      <c r="CT21" s="15">
        <f t="shared" si="51"/>
        <v>0</v>
      </c>
      <c r="CU21" s="15">
        <f t="shared" si="52"/>
        <v>0</v>
      </c>
      <c r="CV21" s="15">
        <f t="shared" si="53"/>
        <v>0</v>
      </c>
      <c r="CW21" s="15">
        <f t="shared" si="54"/>
        <v>0</v>
      </c>
      <c r="CX21" s="15">
        <f t="shared" si="81"/>
        <v>0</v>
      </c>
      <c r="CZ21" s="16">
        <f t="shared" si="55"/>
        <v>0</v>
      </c>
      <c r="DA21" s="16">
        <f t="shared" si="56"/>
        <v>0</v>
      </c>
      <c r="DB21" s="16">
        <f t="shared" si="57"/>
        <v>0</v>
      </c>
      <c r="DC21" s="16">
        <f t="shared" si="58"/>
        <v>0</v>
      </c>
      <c r="DD21" s="16">
        <f t="shared" si="59"/>
        <v>0</v>
      </c>
      <c r="DE21" s="16">
        <f t="shared" si="60"/>
        <v>0</v>
      </c>
      <c r="DF21" s="16">
        <f t="shared" si="61"/>
        <v>0</v>
      </c>
      <c r="DG21" s="16">
        <f t="shared" si="62"/>
        <v>0</v>
      </c>
      <c r="DH21" s="16">
        <f t="shared" si="63"/>
        <v>0</v>
      </c>
      <c r="DJ21" s="46">
        <f t="shared" si="82"/>
        <v>0</v>
      </c>
      <c r="DK21" s="17" t="str">
        <f t="shared" si="83"/>
        <v/>
      </c>
      <c r="DL21" s="18" t="str">
        <f t="shared" si="84"/>
        <v/>
      </c>
      <c r="DM21" s="18" t="str">
        <f t="shared" si="85"/>
        <v/>
      </c>
      <c r="DN21" s="18" t="str">
        <f t="shared" si="86"/>
        <v/>
      </c>
      <c r="DO21" s="18" t="str">
        <f t="shared" si="87"/>
        <v/>
      </c>
      <c r="DP21" s="18" t="str">
        <f t="shared" si="88"/>
        <v/>
      </c>
      <c r="DQ21" s="18" t="str">
        <f t="shared" si="89"/>
        <v/>
      </c>
      <c r="DR21" s="18" t="str">
        <f t="shared" si="90"/>
        <v/>
      </c>
      <c r="DS21" s="18" t="str">
        <f t="shared" si="91"/>
        <v/>
      </c>
      <c r="DT21" s="18" t="str">
        <f t="shared" si="92"/>
        <v/>
      </c>
      <c r="DU21" s="18"/>
      <c r="DV21" s="18" t="str">
        <f t="shared" si="93"/>
        <v/>
      </c>
      <c r="DW21" s="18" t="str">
        <f t="shared" si="94"/>
        <v/>
      </c>
      <c r="DX21" s="18" t="str">
        <f t="shared" si="95"/>
        <v/>
      </c>
      <c r="DY21" s="18" t="str">
        <f t="shared" si="96"/>
        <v/>
      </c>
      <c r="DZ21" s="18"/>
      <c r="EA21" s="18" t="str">
        <f t="shared" si="97"/>
        <v/>
      </c>
      <c r="EB21" s="18" t="str">
        <f t="shared" si="98"/>
        <v/>
      </c>
      <c r="EC21" s="18" t="str">
        <f t="shared" si="99"/>
        <v/>
      </c>
      <c r="ED21" s="18" t="str">
        <f t="shared" si="100"/>
        <v/>
      </c>
      <c r="EE21" s="19" t="str">
        <f t="shared" si="101"/>
        <v xml:space="preserve">Memiliki sikap , </v>
      </c>
      <c r="EG21" s="22">
        <f t="shared" si="102"/>
        <v>0</v>
      </c>
      <c r="EH21" s="17" t="str">
        <f t="shared" si="103"/>
        <v/>
      </c>
      <c r="EI21" s="18" t="str">
        <f t="shared" si="104"/>
        <v/>
      </c>
      <c r="EJ21" s="18" t="str">
        <f t="shared" si="105"/>
        <v/>
      </c>
      <c r="EK21" s="18" t="str">
        <f t="shared" si="106"/>
        <v/>
      </c>
      <c r="EL21" s="18" t="str">
        <f t="shared" si="107"/>
        <v/>
      </c>
      <c r="EM21" s="18" t="str">
        <f t="shared" si="108"/>
        <v/>
      </c>
      <c r="EN21" s="18" t="str">
        <f t="shared" si="109"/>
        <v/>
      </c>
      <c r="EO21" s="18" t="str">
        <f t="shared" si="110"/>
        <v/>
      </c>
      <c r="EP21" s="18" t="str">
        <f t="shared" si="111"/>
        <v/>
      </c>
      <c r="EQ21" s="18" t="str">
        <f t="shared" si="112"/>
        <v/>
      </c>
      <c r="ER21" s="18"/>
      <c r="ES21" s="18" t="str">
        <f t="shared" si="113"/>
        <v/>
      </c>
      <c r="ET21" s="18" t="str">
        <f t="shared" si="114"/>
        <v/>
      </c>
      <c r="EU21" s="18" t="str">
        <f t="shared" si="115"/>
        <v/>
      </c>
      <c r="EV21" s="18" t="str">
        <f t="shared" si="116"/>
        <v/>
      </c>
      <c r="EW21" s="18"/>
      <c r="EX21" s="18" t="str">
        <f t="shared" si="117"/>
        <v/>
      </c>
      <c r="EY21" s="18" t="str">
        <f t="shared" si="118"/>
        <v/>
      </c>
      <c r="EZ21" s="18" t="str">
        <f t="shared" si="119"/>
        <v/>
      </c>
      <c r="FA21" s="18" t="str">
        <f t="shared" si="120"/>
        <v/>
      </c>
      <c r="FB21" s="19" t="str">
        <f t="shared" si="121"/>
        <v xml:space="preserve">Memiliki sikap , </v>
      </c>
      <c r="FD21" s="10">
        <f t="shared" si="66"/>
        <v>0</v>
      </c>
      <c r="FE21" s="17" t="str">
        <f t="shared" si="67"/>
        <v/>
      </c>
      <c r="FF21" s="22">
        <f t="shared" si="68"/>
        <v>0</v>
      </c>
      <c r="FG21" s="23" t="str">
        <f>HLOOKUP(FF21,CP21:CX61,31,0)</f>
        <v>a</v>
      </c>
      <c r="FH21" s="21" t="str">
        <f t="shared" si="122"/>
        <v>perlu peningkatan pemahaman</v>
      </c>
      <c r="FI21" s="22">
        <f t="shared" si="69"/>
        <v>0</v>
      </c>
      <c r="FJ21" s="23" t="str">
        <f>HLOOKUP(FI21,CP21:CX61,31,0)</f>
        <v>a</v>
      </c>
      <c r="FK21" s="21" t="str">
        <f t="shared" si="123"/>
        <v>perlu peningkatan pemahaman</v>
      </c>
      <c r="FL21" s="24" t="str">
        <f t="shared" si="124"/>
        <v>Memiliki kompetensi pengetahuan tentang a yang perlu peningkatan pemahaman dan kompetensi pengetahuan tentang a yang perlu peningkatan pemahaman</v>
      </c>
      <c r="FN21" s="25">
        <f t="shared" si="125"/>
        <v>0</v>
      </c>
      <c r="FO21" s="10" t="str">
        <f t="shared" si="126"/>
        <v>kurang</v>
      </c>
      <c r="FP21" s="23" t="str">
        <f>HLOOKUP(FN21,$CZ21:$DH61,31,0)</f>
        <v>a</v>
      </c>
      <c r="FQ21" s="25">
        <f t="shared" si="127"/>
        <v>0</v>
      </c>
      <c r="FR21" s="17" t="str">
        <f t="shared" si="70"/>
        <v/>
      </c>
      <c r="FS21" s="26" t="str">
        <f t="shared" si="128"/>
        <v>Memiliki kompetensi keterampilan a yang kurang</v>
      </c>
    </row>
    <row r="22" spans="2:175" ht="26.1" customHeight="1" x14ac:dyDescent="0.2">
      <c r="B22" s="80" t="s">
        <v>29</v>
      </c>
      <c r="C22" s="24" t="str">
        <f>VLOOKUP($B22,[1]Nilai!$A$13:$AF$52,2,0)</f>
        <v>12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1"/>
      <c r="W22" s="8"/>
      <c r="X22" s="24">
        <f>VLOOKUP($B22,[1]Nilai!$A$13:$AF$52,26,0)</f>
        <v>0</v>
      </c>
      <c r="Y22" s="10">
        <f t="shared" si="71"/>
        <v>0</v>
      </c>
      <c r="Z22" s="1"/>
      <c r="AA22" s="8"/>
      <c r="AB22" s="24">
        <f>VLOOKUP($B22,[1]Nilai!$A$13:$AF$52,27,0)</f>
        <v>0</v>
      </c>
      <c r="AC22" s="10">
        <f t="shared" si="72"/>
        <v>0</v>
      </c>
      <c r="AD22" s="1"/>
      <c r="AE22" s="8"/>
      <c r="AF22" s="24">
        <f>VLOOKUP($B22,[1]Nilai!$A$13:$AF$52,28,0)</f>
        <v>0</v>
      </c>
      <c r="AG22" s="10">
        <f t="shared" si="73"/>
        <v>0</v>
      </c>
      <c r="AH22" s="1"/>
      <c r="AI22" s="8"/>
      <c r="AJ22" s="24">
        <f>VLOOKUP($B22,[1]Nilai!$A$13:$AF$52,29,0)</f>
        <v>0</v>
      </c>
      <c r="AK22" s="10">
        <f t="shared" si="74"/>
        <v>0</v>
      </c>
      <c r="AL22" s="1"/>
      <c r="AM22" s="8"/>
      <c r="AN22" s="24">
        <f>VLOOKUP($B22,[1]Nilai!$A$13:$AF$52,30,0)</f>
        <v>0</v>
      </c>
      <c r="AO22" s="10">
        <f t="shared" si="75"/>
        <v>0</v>
      </c>
      <c r="AP22" s="1"/>
      <c r="AQ22" s="24">
        <f>VLOOKUP($B22,[1]Nilai!$A$13:$AF$52,30,0)</f>
        <v>0</v>
      </c>
      <c r="AR22" s="10">
        <f t="shared" si="76"/>
        <v>0</v>
      </c>
      <c r="AS22" s="1"/>
      <c r="AT22" s="24">
        <f>VLOOKUP($B22,[1]Nilai!$A$13:$AF$52,30,0)</f>
        <v>0</v>
      </c>
      <c r="AU22" s="10">
        <f t="shared" si="77"/>
        <v>0</v>
      </c>
      <c r="AV22" s="1"/>
      <c r="AW22" s="24">
        <f>VLOOKUP($B22,[1]Nilai!$A$13:$AF$52,30,0)</f>
        <v>0</v>
      </c>
      <c r="AX22" s="10">
        <f t="shared" si="78"/>
        <v>0</v>
      </c>
      <c r="AY22" s="1"/>
      <c r="AZ22" s="24">
        <f>VLOOKUP($B22,[1]Nilai!$A$13:$AF$52,31,0)</f>
        <v>0</v>
      </c>
      <c r="BA22" s="10">
        <f t="shared" si="79"/>
        <v>0</v>
      </c>
      <c r="BB22" s="9"/>
      <c r="BC22" s="9"/>
      <c r="BD22" s="9"/>
      <c r="BE22" s="9"/>
      <c r="BF22" s="9"/>
      <c r="BG22" s="9"/>
      <c r="BH22" s="9"/>
      <c r="BI22" s="9"/>
      <c r="BJ22" s="9"/>
      <c r="BK22" s="11" t="str">
        <f t="shared" si="80"/>
        <v/>
      </c>
      <c r="BL22" s="12" t="str">
        <f t="shared" si="20"/>
        <v/>
      </c>
      <c r="BM22" s="11" t="str">
        <f t="shared" si="21"/>
        <v/>
      </c>
      <c r="BN22" s="12" t="str">
        <f t="shared" si="22"/>
        <v/>
      </c>
      <c r="BO22" s="10">
        <f t="shared" si="23"/>
        <v>0</v>
      </c>
      <c r="BP22" s="10" t="str">
        <f t="shared" si="24"/>
        <v/>
      </c>
      <c r="BQ22" s="13" t="str">
        <f t="shared" si="25"/>
        <v/>
      </c>
      <c r="BR22" s="10">
        <f t="shared" si="26"/>
        <v>0</v>
      </c>
      <c r="BS22" s="10" t="str">
        <f t="shared" si="27"/>
        <v/>
      </c>
      <c r="BT22" s="14" t="str">
        <f t="shared" si="28"/>
        <v/>
      </c>
      <c r="BU22" s="81"/>
      <c r="BV22" s="81">
        <f t="shared" si="29"/>
        <v>0</v>
      </c>
      <c r="BW22" s="81">
        <f t="shared" si="30"/>
        <v>0</v>
      </c>
      <c r="BX22" s="81">
        <f t="shared" si="31"/>
        <v>0</v>
      </c>
      <c r="BY22" s="81">
        <f t="shared" si="32"/>
        <v>0</v>
      </c>
      <c r="BZ22" s="81">
        <f t="shared" si="33"/>
        <v>0</v>
      </c>
      <c r="CA22" s="81">
        <f t="shared" si="34"/>
        <v>0</v>
      </c>
      <c r="CB22" s="81">
        <f t="shared" si="35"/>
        <v>0</v>
      </c>
      <c r="CC22" s="81">
        <f t="shared" si="36"/>
        <v>0</v>
      </c>
      <c r="CD22" s="81">
        <f t="shared" si="37"/>
        <v>0</v>
      </c>
      <c r="CE22" s="81"/>
      <c r="CF22" s="81">
        <f t="shared" si="38"/>
        <v>0</v>
      </c>
      <c r="CG22" s="81">
        <f t="shared" si="39"/>
        <v>0</v>
      </c>
      <c r="CH22" s="81">
        <f t="shared" si="40"/>
        <v>0</v>
      </c>
      <c r="CI22" s="81">
        <f t="shared" si="41"/>
        <v>0</v>
      </c>
      <c r="CJ22" s="81">
        <f t="shared" si="42"/>
        <v>0</v>
      </c>
      <c r="CK22" s="81">
        <f t="shared" si="43"/>
        <v>0</v>
      </c>
      <c r="CL22" s="81">
        <f t="shared" si="44"/>
        <v>0</v>
      </c>
      <c r="CM22" s="81">
        <f t="shared" si="45"/>
        <v>0</v>
      </c>
      <c r="CN22" s="81">
        <f t="shared" si="46"/>
        <v>0</v>
      </c>
      <c r="CP22" s="15">
        <f t="shared" si="47"/>
        <v>0</v>
      </c>
      <c r="CQ22" s="15">
        <f t="shared" si="48"/>
        <v>0</v>
      </c>
      <c r="CR22" s="15">
        <f t="shared" si="49"/>
        <v>0</v>
      </c>
      <c r="CS22" s="15">
        <f t="shared" si="50"/>
        <v>0</v>
      </c>
      <c r="CT22" s="15">
        <f t="shared" si="51"/>
        <v>0</v>
      </c>
      <c r="CU22" s="15">
        <f t="shared" si="52"/>
        <v>0</v>
      </c>
      <c r="CV22" s="15">
        <f t="shared" si="53"/>
        <v>0</v>
      </c>
      <c r="CW22" s="15">
        <f t="shared" si="54"/>
        <v>0</v>
      </c>
      <c r="CX22" s="15">
        <f t="shared" si="81"/>
        <v>0</v>
      </c>
      <c r="CZ22" s="16">
        <f t="shared" si="55"/>
        <v>0</v>
      </c>
      <c r="DA22" s="16">
        <f t="shared" si="56"/>
        <v>0</v>
      </c>
      <c r="DB22" s="16">
        <f t="shared" si="57"/>
        <v>0</v>
      </c>
      <c r="DC22" s="16">
        <f t="shared" si="58"/>
        <v>0</v>
      </c>
      <c r="DD22" s="16">
        <f t="shared" si="59"/>
        <v>0</v>
      </c>
      <c r="DE22" s="16">
        <f t="shared" si="60"/>
        <v>0</v>
      </c>
      <c r="DF22" s="16">
        <f t="shared" si="61"/>
        <v>0</v>
      </c>
      <c r="DG22" s="16">
        <f t="shared" si="62"/>
        <v>0</v>
      </c>
      <c r="DH22" s="16">
        <f t="shared" si="63"/>
        <v>0</v>
      </c>
      <c r="DJ22" s="46">
        <f t="shared" si="82"/>
        <v>0</v>
      </c>
      <c r="DK22" s="17" t="str">
        <f t="shared" si="83"/>
        <v/>
      </c>
      <c r="DL22" s="18" t="str">
        <f t="shared" si="84"/>
        <v/>
      </c>
      <c r="DM22" s="18" t="str">
        <f t="shared" si="85"/>
        <v/>
      </c>
      <c r="DN22" s="18" t="str">
        <f t="shared" si="86"/>
        <v/>
      </c>
      <c r="DO22" s="18" t="str">
        <f t="shared" si="87"/>
        <v/>
      </c>
      <c r="DP22" s="18" t="str">
        <f t="shared" si="88"/>
        <v/>
      </c>
      <c r="DQ22" s="18" t="str">
        <f t="shared" si="89"/>
        <v/>
      </c>
      <c r="DR22" s="18" t="str">
        <f t="shared" si="90"/>
        <v/>
      </c>
      <c r="DS22" s="18" t="str">
        <f t="shared" si="91"/>
        <v/>
      </c>
      <c r="DT22" s="18" t="str">
        <f t="shared" si="92"/>
        <v/>
      </c>
      <c r="DU22" s="18"/>
      <c r="DV22" s="18" t="str">
        <f t="shared" si="93"/>
        <v/>
      </c>
      <c r="DW22" s="18" t="str">
        <f t="shared" si="94"/>
        <v/>
      </c>
      <c r="DX22" s="18" t="str">
        <f t="shared" si="95"/>
        <v/>
      </c>
      <c r="DY22" s="18" t="str">
        <f t="shared" si="96"/>
        <v/>
      </c>
      <c r="DZ22" s="18"/>
      <c r="EA22" s="18" t="str">
        <f t="shared" si="97"/>
        <v/>
      </c>
      <c r="EB22" s="18" t="str">
        <f t="shared" si="98"/>
        <v/>
      </c>
      <c r="EC22" s="18" t="str">
        <f t="shared" si="99"/>
        <v/>
      </c>
      <c r="ED22" s="18" t="str">
        <f t="shared" si="100"/>
        <v/>
      </c>
      <c r="EE22" s="19" t="str">
        <f t="shared" si="101"/>
        <v xml:space="preserve">Memiliki sikap , </v>
      </c>
      <c r="EG22" s="22">
        <f t="shared" si="102"/>
        <v>0</v>
      </c>
      <c r="EH22" s="17" t="str">
        <f t="shared" si="103"/>
        <v/>
      </c>
      <c r="EI22" s="18" t="str">
        <f t="shared" si="104"/>
        <v/>
      </c>
      <c r="EJ22" s="18" t="str">
        <f t="shared" si="105"/>
        <v/>
      </c>
      <c r="EK22" s="18" t="str">
        <f t="shared" si="106"/>
        <v/>
      </c>
      <c r="EL22" s="18" t="str">
        <f t="shared" si="107"/>
        <v/>
      </c>
      <c r="EM22" s="18" t="str">
        <f t="shared" si="108"/>
        <v/>
      </c>
      <c r="EN22" s="18" t="str">
        <f t="shared" si="109"/>
        <v/>
      </c>
      <c r="EO22" s="18" t="str">
        <f t="shared" si="110"/>
        <v/>
      </c>
      <c r="EP22" s="18" t="str">
        <f t="shared" si="111"/>
        <v/>
      </c>
      <c r="EQ22" s="18" t="str">
        <f t="shared" si="112"/>
        <v/>
      </c>
      <c r="ER22" s="18"/>
      <c r="ES22" s="18" t="str">
        <f t="shared" si="113"/>
        <v/>
      </c>
      <c r="ET22" s="18" t="str">
        <f t="shared" si="114"/>
        <v/>
      </c>
      <c r="EU22" s="18" t="str">
        <f t="shared" si="115"/>
        <v/>
      </c>
      <c r="EV22" s="18" t="str">
        <f t="shared" si="116"/>
        <v/>
      </c>
      <c r="EW22" s="18"/>
      <c r="EX22" s="18" t="str">
        <f t="shared" si="117"/>
        <v/>
      </c>
      <c r="EY22" s="18" t="str">
        <f t="shared" si="118"/>
        <v/>
      </c>
      <c r="EZ22" s="18" t="str">
        <f t="shared" si="119"/>
        <v/>
      </c>
      <c r="FA22" s="18" t="str">
        <f t="shared" si="120"/>
        <v/>
      </c>
      <c r="FB22" s="19" t="str">
        <f t="shared" si="121"/>
        <v xml:space="preserve">Memiliki sikap , </v>
      </c>
      <c r="FD22" s="10">
        <f t="shared" si="66"/>
        <v>0</v>
      </c>
      <c r="FE22" s="17" t="str">
        <f t="shared" si="67"/>
        <v/>
      </c>
      <c r="FF22" s="22">
        <f t="shared" si="68"/>
        <v>0</v>
      </c>
      <c r="FG22" s="23" t="str">
        <f>HLOOKUP(FF22,CP22:CX62,30,0)</f>
        <v>a</v>
      </c>
      <c r="FH22" s="21" t="str">
        <f t="shared" si="122"/>
        <v>perlu peningkatan pemahaman</v>
      </c>
      <c r="FI22" s="22">
        <f t="shared" si="69"/>
        <v>0</v>
      </c>
      <c r="FJ22" s="23" t="str">
        <f>HLOOKUP(FI22,CP22:CX62,30,0)</f>
        <v>a</v>
      </c>
      <c r="FK22" s="21" t="str">
        <f t="shared" si="123"/>
        <v>perlu peningkatan pemahaman</v>
      </c>
      <c r="FL22" s="24" t="str">
        <f t="shared" si="124"/>
        <v>Memiliki kompetensi pengetahuan tentang a yang perlu peningkatan pemahaman dan kompetensi pengetahuan tentang a yang perlu peningkatan pemahaman</v>
      </c>
      <c r="FN22" s="25">
        <f t="shared" si="125"/>
        <v>0</v>
      </c>
      <c r="FO22" s="10" t="str">
        <f t="shared" si="126"/>
        <v>kurang</v>
      </c>
      <c r="FP22" s="23" t="str">
        <f>HLOOKUP(FN22,$CZ22:$DH62,30,0)</f>
        <v>a</v>
      </c>
      <c r="FQ22" s="25">
        <f t="shared" si="127"/>
        <v>0</v>
      </c>
      <c r="FR22" s="17" t="str">
        <f t="shared" si="70"/>
        <v/>
      </c>
      <c r="FS22" s="26" t="str">
        <f t="shared" si="128"/>
        <v>Memiliki kompetensi keterampilan a yang kurang</v>
      </c>
    </row>
    <row r="23" spans="2:175" ht="26.1" customHeight="1" x14ac:dyDescent="0.2">
      <c r="B23" s="80" t="s">
        <v>30</v>
      </c>
      <c r="C23" s="24" t="str">
        <f>VLOOKUP($B23,[1]Nilai!$A$13:$AF$52,2,0)</f>
        <v>13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1"/>
      <c r="W23" s="8"/>
      <c r="X23" s="24">
        <f>VLOOKUP($B23,[1]Nilai!$A$13:$AF$52,26,0)</f>
        <v>0</v>
      </c>
      <c r="Y23" s="10">
        <f t="shared" si="71"/>
        <v>0</v>
      </c>
      <c r="Z23" s="1"/>
      <c r="AA23" s="8"/>
      <c r="AB23" s="24">
        <f>VLOOKUP($B23,[1]Nilai!$A$13:$AF$52,27,0)</f>
        <v>0</v>
      </c>
      <c r="AC23" s="10">
        <f t="shared" si="72"/>
        <v>0</v>
      </c>
      <c r="AD23" s="1"/>
      <c r="AE23" s="8"/>
      <c r="AF23" s="24">
        <f>VLOOKUP($B23,[1]Nilai!$A$13:$AF$52,28,0)</f>
        <v>0</v>
      </c>
      <c r="AG23" s="10">
        <f t="shared" si="73"/>
        <v>0</v>
      </c>
      <c r="AH23" s="1"/>
      <c r="AI23" s="8"/>
      <c r="AJ23" s="24">
        <f>VLOOKUP($B23,[1]Nilai!$A$13:$AF$52,29,0)</f>
        <v>0</v>
      </c>
      <c r="AK23" s="10">
        <f t="shared" si="74"/>
        <v>0</v>
      </c>
      <c r="AL23" s="1"/>
      <c r="AM23" s="8"/>
      <c r="AN23" s="24">
        <f>VLOOKUP($B23,[1]Nilai!$A$13:$AF$52,30,0)</f>
        <v>0</v>
      </c>
      <c r="AO23" s="10">
        <f t="shared" si="75"/>
        <v>0</v>
      </c>
      <c r="AP23" s="1"/>
      <c r="AQ23" s="24">
        <f>VLOOKUP($B23,[1]Nilai!$A$13:$AF$52,30,0)</f>
        <v>0</v>
      </c>
      <c r="AR23" s="10">
        <f t="shared" si="76"/>
        <v>0</v>
      </c>
      <c r="AS23" s="1"/>
      <c r="AT23" s="24">
        <f>VLOOKUP($B23,[1]Nilai!$A$13:$AF$52,30,0)</f>
        <v>0</v>
      </c>
      <c r="AU23" s="10">
        <f t="shared" si="77"/>
        <v>0</v>
      </c>
      <c r="AV23" s="1"/>
      <c r="AW23" s="24">
        <f>VLOOKUP($B23,[1]Nilai!$A$13:$AF$52,30,0)</f>
        <v>0</v>
      </c>
      <c r="AX23" s="10">
        <f t="shared" si="78"/>
        <v>0</v>
      </c>
      <c r="AY23" s="1"/>
      <c r="AZ23" s="24">
        <f>VLOOKUP($B23,[1]Nilai!$A$13:$AF$52,31,0)</f>
        <v>0</v>
      </c>
      <c r="BA23" s="10">
        <f t="shared" si="79"/>
        <v>0</v>
      </c>
      <c r="BB23" s="9"/>
      <c r="BC23" s="9"/>
      <c r="BD23" s="9"/>
      <c r="BE23" s="9"/>
      <c r="BF23" s="9"/>
      <c r="BG23" s="9"/>
      <c r="BH23" s="9"/>
      <c r="BI23" s="9"/>
      <c r="BJ23" s="9"/>
      <c r="BK23" s="11" t="str">
        <f t="shared" si="80"/>
        <v/>
      </c>
      <c r="BL23" s="12" t="str">
        <f t="shared" si="20"/>
        <v/>
      </c>
      <c r="BM23" s="11" t="str">
        <f t="shared" si="21"/>
        <v/>
      </c>
      <c r="BN23" s="12" t="str">
        <f t="shared" si="22"/>
        <v/>
      </c>
      <c r="BO23" s="10">
        <f t="shared" si="23"/>
        <v>0</v>
      </c>
      <c r="BP23" s="10" t="str">
        <f t="shared" si="24"/>
        <v/>
      </c>
      <c r="BQ23" s="13" t="str">
        <f t="shared" si="25"/>
        <v/>
      </c>
      <c r="BR23" s="10">
        <f t="shared" si="26"/>
        <v>0</v>
      </c>
      <c r="BS23" s="10" t="str">
        <f t="shared" si="27"/>
        <v/>
      </c>
      <c r="BT23" s="14" t="str">
        <f t="shared" si="28"/>
        <v/>
      </c>
      <c r="BU23" s="81"/>
      <c r="BV23" s="81">
        <f t="shared" si="29"/>
        <v>0</v>
      </c>
      <c r="BW23" s="81">
        <f t="shared" si="30"/>
        <v>0</v>
      </c>
      <c r="BX23" s="81">
        <f t="shared" si="31"/>
        <v>0</v>
      </c>
      <c r="BY23" s="81">
        <f t="shared" si="32"/>
        <v>0</v>
      </c>
      <c r="BZ23" s="81">
        <f t="shared" si="33"/>
        <v>0</v>
      </c>
      <c r="CA23" s="81">
        <f t="shared" si="34"/>
        <v>0</v>
      </c>
      <c r="CB23" s="81">
        <f t="shared" si="35"/>
        <v>0</v>
      </c>
      <c r="CC23" s="81">
        <f t="shared" si="36"/>
        <v>0</v>
      </c>
      <c r="CD23" s="81">
        <f t="shared" si="37"/>
        <v>0</v>
      </c>
      <c r="CE23" s="81"/>
      <c r="CF23" s="81">
        <f t="shared" si="38"/>
        <v>0</v>
      </c>
      <c r="CG23" s="81">
        <f t="shared" si="39"/>
        <v>0</v>
      </c>
      <c r="CH23" s="81">
        <f t="shared" si="40"/>
        <v>0</v>
      </c>
      <c r="CI23" s="81">
        <f t="shared" si="41"/>
        <v>0</v>
      </c>
      <c r="CJ23" s="81">
        <f t="shared" si="42"/>
        <v>0</v>
      </c>
      <c r="CK23" s="81">
        <f t="shared" si="43"/>
        <v>0</v>
      </c>
      <c r="CL23" s="81">
        <f t="shared" si="44"/>
        <v>0</v>
      </c>
      <c r="CM23" s="81">
        <f t="shared" si="45"/>
        <v>0</v>
      </c>
      <c r="CN23" s="81">
        <f t="shared" si="46"/>
        <v>0</v>
      </c>
      <c r="CP23" s="15">
        <f t="shared" si="47"/>
        <v>0</v>
      </c>
      <c r="CQ23" s="15">
        <f t="shared" si="48"/>
        <v>0</v>
      </c>
      <c r="CR23" s="15">
        <f t="shared" si="49"/>
        <v>0</v>
      </c>
      <c r="CS23" s="15">
        <f t="shared" si="50"/>
        <v>0</v>
      </c>
      <c r="CT23" s="15">
        <f t="shared" si="51"/>
        <v>0</v>
      </c>
      <c r="CU23" s="15">
        <f t="shared" si="52"/>
        <v>0</v>
      </c>
      <c r="CV23" s="15">
        <f t="shared" si="53"/>
        <v>0</v>
      </c>
      <c r="CW23" s="15">
        <f t="shared" si="54"/>
        <v>0</v>
      </c>
      <c r="CX23" s="15">
        <f t="shared" si="81"/>
        <v>0</v>
      </c>
      <c r="CZ23" s="16">
        <f t="shared" si="55"/>
        <v>0</v>
      </c>
      <c r="DA23" s="16">
        <f t="shared" si="56"/>
        <v>0</v>
      </c>
      <c r="DB23" s="16">
        <f t="shared" si="57"/>
        <v>0</v>
      </c>
      <c r="DC23" s="16">
        <f t="shared" si="58"/>
        <v>0</v>
      </c>
      <c r="DD23" s="16">
        <f t="shared" si="59"/>
        <v>0</v>
      </c>
      <c r="DE23" s="16">
        <f t="shared" si="60"/>
        <v>0</v>
      </c>
      <c r="DF23" s="16">
        <f t="shared" si="61"/>
        <v>0</v>
      </c>
      <c r="DG23" s="16">
        <f t="shared" si="62"/>
        <v>0</v>
      </c>
      <c r="DH23" s="16">
        <f t="shared" si="63"/>
        <v>0</v>
      </c>
      <c r="DJ23" s="46">
        <f t="shared" si="82"/>
        <v>0</v>
      </c>
      <c r="DK23" s="17" t="str">
        <f t="shared" si="83"/>
        <v/>
      </c>
      <c r="DL23" s="18" t="str">
        <f t="shared" si="84"/>
        <v/>
      </c>
      <c r="DM23" s="18" t="str">
        <f t="shared" si="85"/>
        <v/>
      </c>
      <c r="DN23" s="18" t="str">
        <f t="shared" si="86"/>
        <v/>
      </c>
      <c r="DO23" s="18" t="str">
        <f t="shared" si="87"/>
        <v/>
      </c>
      <c r="DP23" s="18" t="str">
        <f t="shared" si="88"/>
        <v/>
      </c>
      <c r="DQ23" s="18" t="str">
        <f t="shared" si="89"/>
        <v/>
      </c>
      <c r="DR23" s="18" t="str">
        <f t="shared" si="90"/>
        <v/>
      </c>
      <c r="DS23" s="18" t="str">
        <f t="shared" si="91"/>
        <v/>
      </c>
      <c r="DT23" s="18" t="str">
        <f t="shared" si="92"/>
        <v/>
      </c>
      <c r="DU23" s="18"/>
      <c r="DV23" s="18" t="str">
        <f t="shared" si="93"/>
        <v/>
      </c>
      <c r="DW23" s="18" t="str">
        <f t="shared" si="94"/>
        <v/>
      </c>
      <c r="DX23" s="18" t="str">
        <f t="shared" si="95"/>
        <v/>
      </c>
      <c r="DY23" s="18" t="str">
        <f t="shared" si="96"/>
        <v/>
      </c>
      <c r="DZ23" s="18"/>
      <c r="EA23" s="18" t="str">
        <f t="shared" si="97"/>
        <v/>
      </c>
      <c r="EB23" s="18" t="str">
        <f t="shared" si="98"/>
        <v/>
      </c>
      <c r="EC23" s="18" t="str">
        <f t="shared" si="99"/>
        <v/>
      </c>
      <c r="ED23" s="18" t="str">
        <f t="shared" si="100"/>
        <v/>
      </c>
      <c r="EE23" s="19" t="str">
        <f t="shared" si="101"/>
        <v xml:space="preserve">Memiliki sikap , </v>
      </c>
      <c r="EG23" s="22">
        <f t="shared" si="102"/>
        <v>0</v>
      </c>
      <c r="EH23" s="17" t="str">
        <f t="shared" si="103"/>
        <v/>
      </c>
      <c r="EI23" s="18" t="str">
        <f t="shared" si="104"/>
        <v/>
      </c>
      <c r="EJ23" s="18" t="str">
        <f t="shared" si="105"/>
        <v/>
      </c>
      <c r="EK23" s="18" t="str">
        <f t="shared" si="106"/>
        <v/>
      </c>
      <c r="EL23" s="18" t="str">
        <f t="shared" si="107"/>
        <v/>
      </c>
      <c r="EM23" s="18" t="str">
        <f t="shared" si="108"/>
        <v/>
      </c>
      <c r="EN23" s="18" t="str">
        <f t="shared" si="109"/>
        <v/>
      </c>
      <c r="EO23" s="18" t="str">
        <f t="shared" si="110"/>
        <v/>
      </c>
      <c r="EP23" s="18" t="str">
        <f t="shared" si="111"/>
        <v/>
      </c>
      <c r="EQ23" s="18" t="str">
        <f t="shared" si="112"/>
        <v/>
      </c>
      <c r="ER23" s="18"/>
      <c r="ES23" s="18" t="str">
        <f t="shared" si="113"/>
        <v/>
      </c>
      <c r="ET23" s="18" t="str">
        <f t="shared" si="114"/>
        <v/>
      </c>
      <c r="EU23" s="18" t="str">
        <f t="shared" si="115"/>
        <v/>
      </c>
      <c r="EV23" s="18" t="str">
        <f t="shared" si="116"/>
        <v/>
      </c>
      <c r="EW23" s="18"/>
      <c r="EX23" s="18" t="str">
        <f t="shared" si="117"/>
        <v/>
      </c>
      <c r="EY23" s="18" t="str">
        <f t="shared" si="118"/>
        <v/>
      </c>
      <c r="EZ23" s="18" t="str">
        <f t="shared" si="119"/>
        <v/>
      </c>
      <c r="FA23" s="18" t="str">
        <f t="shared" si="120"/>
        <v/>
      </c>
      <c r="FB23" s="19" t="str">
        <f t="shared" si="121"/>
        <v xml:space="preserve">Memiliki sikap , </v>
      </c>
      <c r="FD23" s="10">
        <f t="shared" si="66"/>
        <v>0</v>
      </c>
      <c r="FE23" s="17" t="str">
        <f t="shared" si="67"/>
        <v/>
      </c>
      <c r="FF23" s="22">
        <f t="shared" si="68"/>
        <v>0</v>
      </c>
      <c r="FG23" s="23" t="str">
        <f>HLOOKUP(FF23,CP23:CX63,29,0)</f>
        <v>a</v>
      </c>
      <c r="FH23" s="21" t="str">
        <f t="shared" si="122"/>
        <v>perlu peningkatan pemahaman</v>
      </c>
      <c r="FI23" s="22">
        <f t="shared" si="69"/>
        <v>0</v>
      </c>
      <c r="FJ23" s="23" t="str">
        <f>HLOOKUP(FI23,CP23:CX63,29,0)</f>
        <v>a</v>
      </c>
      <c r="FK23" s="21" t="str">
        <f t="shared" si="123"/>
        <v>perlu peningkatan pemahaman</v>
      </c>
      <c r="FL23" s="24" t="str">
        <f t="shared" si="124"/>
        <v>Memiliki kompetensi pengetahuan tentang a yang perlu peningkatan pemahaman dan kompetensi pengetahuan tentang a yang perlu peningkatan pemahaman</v>
      </c>
      <c r="FN23" s="25">
        <f t="shared" si="125"/>
        <v>0</v>
      </c>
      <c r="FO23" s="10" t="str">
        <f t="shared" si="126"/>
        <v>kurang</v>
      </c>
      <c r="FP23" s="23" t="str">
        <f>HLOOKUP(FN23,$CZ23:$DH63,29,0)</f>
        <v>a</v>
      </c>
      <c r="FQ23" s="25">
        <f t="shared" si="127"/>
        <v>0</v>
      </c>
      <c r="FR23" s="17" t="str">
        <f t="shared" si="70"/>
        <v/>
      </c>
      <c r="FS23" s="26" t="str">
        <f t="shared" si="128"/>
        <v>Memiliki kompetensi keterampilan a yang kurang</v>
      </c>
    </row>
    <row r="24" spans="2:175" ht="26.1" customHeight="1" x14ac:dyDescent="0.2">
      <c r="B24" s="80" t="s">
        <v>31</v>
      </c>
      <c r="C24" s="24" t="str">
        <f>VLOOKUP($B24,[1]Nilai!$A$13:$AF$52,2,0)</f>
        <v>14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1"/>
      <c r="W24" s="8"/>
      <c r="X24" s="24">
        <f>VLOOKUP($B24,[1]Nilai!$A$13:$AF$52,26,0)</f>
        <v>0</v>
      </c>
      <c r="Y24" s="10">
        <f t="shared" si="71"/>
        <v>0</v>
      </c>
      <c r="Z24" s="1"/>
      <c r="AA24" s="8"/>
      <c r="AB24" s="24">
        <f>VLOOKUP($B24,[1]Nilai!$A$13:$AF$52,27,0)</f>
        <v>0</v>
      </c>
      <c r="AC24" s="10">
        <f t="shared" si="72"/>
        <v>0</v>
      </c>
      <c r="AD24" s="1"/>
      <c r="AE24" s="8"/>
      <c r="AF24" s="24">
        <f>VLOOKUP($B24,[1]Nilai!$A$13:$AF$52,28,0)</f>
        <v>0</v>
      </c>
      <c r="AG24" s="10">
        <f t="shared" si="73"/>
        <v>0</v>
      </c>
      <c r="AH24" s="1"/>
      <c r="AI24" s="8"/>
      <c r="AJ24" s="24">
        <f>VLOOKUP($B24,[1]Nilai!$A$13:$AF$52,29,0)</f>
        <v>0</v>
      </c>
      <c r="AK24" s="10">
        <f t="shared" si="74"/>
        <v>0</v>
      </c>
      <c r="AL24" s="1"/>
      <c r="AM24" s="8"/>
      <c r="AN24" s="24">
        <f>VLOOKUP($B24,[1]Nilai!$A$13:$AF$52,30,0)</f>
        <v>0</v>
      </c>
      <c r="AO24" s="10">
        <f t="shared" si="75"/>
        <v>0</v>
      </c>
      <c r="AP24" s="1"/>
      <c r="AQ24" s="24">
        <f>VLOOKUP($B24,[1]Nilai!$A$13:$AF$52,30,0)</f>
        <v>0</v>
      </c>
      <c r="AR24" s="10">
        <f t="shared" si="76"/>
        <v>0</v>
      </c>
      <c r="AS24" s="1"/>
      <c r="AT24" s="24">
        <f>VLOOKUP($B24,[1]Nilai!$A$13:$AF$52,30,0)</f>
        <v>0</v>
      </c>
      <c r="AU24" s="10">
        <f t="shared" si="77"/>
        <v>0</v>
      </c>
      <c r="AV24" s="1"/>
      <c r="AW24" s="24">
        <f>VLOOKUP($B24,[1]Nilai!$A$13:$AF$52,30,0)</f>
        <v>0</v>
      </c>
      <c r="AX24" s="10">
        <f t="shared" si="78"/>
        <v>0</v>
      </c>
      <c r="AY24" s="1"/>
      <c r="AZ24" s="24">
        <f>VLOOKUP($B24,[1]Nilai!$A$13:$AF$52,31,0)</f>
        <v>0</v>
      </c>
      <c r="BA24" s="10">
        <f t="shared" si="79"/>
        <v>0</v>
      </c>
      <c r="BB24" s="9"/>
      <c r="BC24" s="9"/>
      <c r="BD24" s="9"/>
      <c r="BE24" s="9"/>
      <c r="BF24" s="9"/>
      <c r="BG24" s="9"/>
      <c r="BH24" s="9"/>
      <c r="BI24" s="9"/>
      <c r="BJ24" s="9"/>
      <c r="BK24" s="11" t="str">
        <f t="shared" si="80"/>
        <v/>
      </c>
      <c r="BL24" s="12" t="str">
        <f t="shared" si="20"/>
        <v/>
      </c>
      <c r="BM24" s="11" t="str">
        <f t="shared" si="21"/>
        <v/>
      </c>
      <c r="BN24" s="12" t="str">
        <f t="shared" si="22"/>
        <v/>
      </c>
      <c r="BO24" s="10">
        <f t="shared" si="23"/>
        <v>0</v>
      </c>
      <c r="BP24" s="10" t="str">
        <f t="shared" si="24"/>
        <v/>
      </c>
      <c r="BQ24" s="13" t="str">
        <f t="shared" si="25"/>
        <v/>
      </c>
      <c r="BR24" s="10">
        <f t="shared" si="26"/>
        <v>0</v>
      </c>
      <c r="BS24" s="10" t="str">
        <f t="shared" si="27"/>
        <v/>
      </c>
      <c r="BT24" s="14" t="str">
        <f t="shared" si="28"/>
        <v/>
      </c>
      <c r="BU24" s="81"/>
      <c r="BV24" s="81">
        <f t="shared" si="29"/>
        <v>0</v>
      </c>
      <c r="BW24" s="81">
        <f t="shared" si="30"/>
        <v>0</v>
      </c>
      <c r="BX24" s="81">
        <f t="shared" si="31"/>
        <v>0</v>
      </c>
      <c r="BY24" s="81">
        <f t="shared" si="32"/>
        <v>0</v>
      </c>
      <c r="BZ24" s="81">
        <f t="shared" si="33"/>
        <v>0</v>
      </c>
      <c r="CA24" s="81">
        <f t="shared" si="34"/>
        <v>0</v>
      </c>
      <c r="CB24" s="81">
        <f t="shared" si="35"/>
        <v>0</v>
      </c>
      <c r="CC24" s="81">
        <f t="shared" si="36"/>
        <v>0</v>
      </c>
      <c r="CD24" s="81">
        <f t="shared" si="37"/>
        <v>0</v>
      </c>
      <c r="CE24" s="81"/>
      <c r="CF24" s="81">
        <f t="shared" si="38"/>
        <v>0</v>
      </c>
      <c r="CG24" s="81">
        <f t="shared" si="39"/>
        <v>0</v>
      </c>
      <c r="CH24" s="81">
        <f t="shared" si="40"/>
        <v>0</v>
      </c>
      <c r="CI24" s="81">
        <f t="shared" si="41"/>
        <v>0</v>
      </c>
      <c r="CJ24" s="81">
        <f t="shared" si="42"/>
        <v>0</v>
      </c>
      <c r="CK24" s="81">
        <f t="shared" si="43"/>
        <v>0</v>
      </c>
      <c r="CL24" s="81">
        <f t="shared" si="44"/>
        <v>0</v>
      </c>
      <c r="CM24" s="81">
        <f t="shared" si="45"/>
        <v>0</v>
      </c>
      <c r="CN24" s="81">
        <f t="shared" si="46"/>
        <v>0</v>
      </c>
      <c r="CP24" s="15">
        <f t="shared" si="47"/>
        <v>0</v>
      </c>
      <c r="CQ24" s="15">
        <f t="shared" si="48"/>
        <v>0</v>
      </c>
      <c r="CR24" s="15">
        <f t="shared" si="49"/>
        <v>0</v>
      </c>
      <c r="CS24" s="15">
        <f t="shared" si="50"/>
        <v>0</v>
      </c>
      <c r="CT24" s="15">
        <f t="shared" si="51"/>
        <v>0</v>
      </c>
      <c r="CU24" s="15">
        <f t="shared" si="52"/>
        <v>0</v>
      </c>
      <c r="CV24" s="15">
        <f t="shared" si="53"/>
        <v>0</v>
      </c>
      <c r="CW24" s="15">
        <f t="shared" si="54"/>
        <v>0</v>
      </c>
      <c r="CX24" s="15">
        <f t="shared" si="81"/>
        <v>0</v>
      </c>
      <c r="CZ24" s="16">
        <f t="shared" si="55"/>
        <v>0</v>
      </c>
      <c r="DA24" s="16">
        <f t="shared" si="56"/>
        <v>0</v>
      </c>
      <c r="DB24" s="16">
        <f t="shared" si="57"/>
        <v>0</v>
      </c>
      <c r="DC24" s="16">
        <f t="shared" si="58"/>
        <v>0</v>
      </c>
      <c r="DD24" s="16">
        <f t="shared" si="59"/>
        <v>0</v>
      </c>
      <c r="DE24" s="16">
        <f t="shared" si="60"/>
        <v>0</v>
      </c>
      <c r="DF24" s="16">
        <f t="shared" si="61"/>
        <v>0</v>
      </c>
      <c r="DG24" s="16">
        <f t="shared" si="62"/>
        <v>0</v>
      </c>
      <c r="DH24" s="16">
        <f t="shared" si="63"/>
        <v>0</v>
      </c>
      <c r="DJ24" s="46">
        <f t="shared" si="82"/>
        <v>0</v>
      </c>
      <c r="DK24" s="17" t="str">
        <f t="shared" si="83"/>
        <v/>
      </c>
      <c r="DL24" s="18" t="str">
        <f t="shared" si="84"/>
        <v/>
      </c>
      <c r="DM24" s="18" t="str">
        <f t="shared" si="85"/>
        <v/>
      </c>
      <c r="DN24" s="18" t="str">
        <f t="shared" si="86"/>
        <v/>
      </c>
      <c r="DO24" s="18" t="str">
        <f t="shared" si="87"/>
        <v/>
      </c>
      <c r="DP24" s="18" t="str">
        <f t="shared" si="88"/>
        <v/>
      </c>
      <c r="DQ24" s="18" t="str">
        <f t="shared" si="89"/>
        <v/>
      </c>
      <c r="DR24" s="18" t="str">
        <f t="shared" si="90"/>
        <v/>
      </c>
      <c r="DS24" s="18" t="str">
        <f t="shared" si="91"/>
        <v/>
      </c>
      <c r="DT24" s="18" t="str">
        <f t="shared" si="92"/>
        <v/>
      </c>
      <c r="DU24" s="18"/>
      <c r="DV24" s="18" t="str">
        <f t="shared" si="93"/>
        <v/>
      </c>
      <c r="DW24" s="18" t="str">
        <f t="shared" si="94"/>
        <v/>
      </c>
      <c r="DX24" s="18" t="str">
        <f t="shared" si="95"/>
        <v/>
      </c>
      <c r="DY24" s="18" t="str">
        <f t="shared" si="96"/>
        <v/>
      </c>
      <c r="DZ24" s="18"/>
      <c r="EA24" s="18" t="str">
        <f t="shared" si="97"/>
        <v/>
      </c>
      <c r="EB24" s="18" t="str">
        <f t="shared" si="98"/>
        <v/>
      </c>
      <c r="EC24" s="18" t="str">
        <f t="shared" si="99"/>
        <v/>
      </c>
      <c r="ED24" s="18" t="str">
        <f t="shared" si="100"/>
        <v/>
      </c>
      <c r="EE24" s="19" t="str">
        <f t="shared" si="101"/>
        <v xml:space="preserve">Memiliki sikap , </v>
      </c>
      <c r="EG24" s="22">
        <f t="shared" si="102"/>
        <v>0</v>
      </c>
      <c r="EH24" s="17" t="str">
        <f t="shared" si="103"/>
        <v/>
      </c>
      <c r="EI24" s="18" t="str">
        <f t="shared" si="104"/>
        <v/>
      </c>
      <c r="EJ24" s="18" t="str">
        <f t="shared" si="105"/>
        <v/>
      </c>
      <c r="EK24" s="18" t="str">
        <f t="shared" si="106"/>
        <v/>
      </c>
      <c r="EL24" s="18" t="str">
        <f t="shared" si="107"/>
        <v/>
      </c>
      <c r="EM24" s="18" t="str">
        <f t="shared" si="108"/>
        <v/>
      </c>
      <c r="EN24" s="18" t="str">
        <f t="shared" si="109"/>
        <v/>
      </c>
      <c r="EO24" s="18" t="str">
        <f t="shared" si="110"/>
        <v/>
      </c>
      <c r="EP24" s="18" t="str">
        <f t="shared" si="111"/>
        <v/>
      </c>
      <c r="EQ24" s="18" t="str">
        <f t="shared" si="112"/>
        <v/>
      </c>
      <c r="ER24" s="18"/>
      <c r="ES24" s="18" t="str">
        <f t="shared" si="113"/>
        <v/>
      </c>
      <c r="ET24" s="18" t="str">
        <f t="shared" si="114"/>
        <v/>
      </c>
      <c r="EU24" s="18" t="str">
        <f t="shared" si="115"/>
        <v/>
      </c>
      <c r="EV24" s="18" t="str">
        <f t="shared" si="116"/>
        <v/>
      </c>
      <c r="EW24" s="18"/>
      <c r="EX24" s="18" t="str">
        <f t="shared" si="117"/>
        <v/>
      </c>
      <c r="EY24" s="18" t="str">
        <f t="shared" si="118"/>
        <v/>
      </c>
      <c r="EZ24" s="18" t="str">
        <f t="shared" si="119"/>
        <v/>
      </c>
      <c r="FA24" s="18" t="str">
        <f t="shared" si="120"/>
        <v/>
      </c>
      <c r="FB24" s="19" t="str">
        <f t="shared" si="121"/>
        <v xml:space="preserve">Memiliki sikap , </v>
      </c>
      <c r="FD24" s="10">
        <f t="shared" si="66"/>
        <v>0</v>
      </c>
      <c r="FE24" s="17" t="str">
        <f t="shared" si="67"/>
        <v/>
      </c>
      <c r="FF24" s="22">
        <f t="shared" si="68"/>
        <v>0</v>
      </c>
      <c r="FG24" s="23" t="str">
        <f>HLOOKUP(FF24,CP24:CX64,28,0)</f>
        <v>a</v>
      </c>
      <c r="FH24" s="21" t="str">
        <f t="shared" si="122"/>
        <v>perlu peningkatan pemahaman</v>
      </c>
      <c r="FI24" s="22">
        <f t="shared" si="69"/>
        <v>0</v>
      </c>
      <c r="FJ24" s="23" t="str">
        <f>HLOOKUP(FI24,CP24:CX64,28,0)</f>
        <v>a</v>
      </c>
      <c r="FK24" s="21" t="str">
        <f t="shared" si="123"/>
        <v>perlu peningkatan pemahaman</v>
      </c>
      <c r="FL24" s="24" t="str">
        <f t="shared" si="124"/>
        <v>Memiliki kompetensi pengetahuan tentang a yang perlu peningkatan pemahaman dan kompetensi pengetahuan tentang a yang perlu peningkatan pemahaman</v>
      </c>
      <c r="FN24" s="25">
        <f t="shared" si="125"/>
        <v>0</v>
      </c>
      <c r="FO24" s="10" t="str">
        <f t="shared" si="126"/>
        <v>kurang</v>
      </c>
      <c r="FP24" s="23" t="str">
        <f>HLOOKUP(FN24,$CZ24:$DH64,28,0)</f>
        <v>a</v>
      </c>
      <c r="FQ24" s="25">
        <f t="shared" si="127"/>
        <v>0</v>
      </c>
      <c r="FR24" s="17" t="str">
        <f t="shared" si="70"/>
        <v/>
      </c>
      <c r="FS24" s="26" t="str">
        <f t="shared" si="128"/>
        <v>Memiliki kompetensi keterampilan a yang kurang</v>
      </c>
    </row>
    <row r="25" spans="2:175" ht="26.1" customHeight="1" x14ac:dyDescent="0.2">
      <c r="B25" s="80" t="s">
        <v>32</v>
      </c>
      <c r="C25" s="24" t="str">
        <f>VLOOKUP($B25,[1]Nilai!$A$13:$AF$52,2,0)</f>
        <v>15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1"/>
      <c r="W25" s="8"/>
      <c r="X25" s="24">
        <f>VLOOKUP($B25,[1]Nilai!$A$13:$AF$52,26,0)</f>
        <v>0</v>
      </c>
      <c r="Y25" s="10">
        <f t="shared" si="71"/>
        <v>0</v>
      </c>
      <c r="Z25" s="1"/>
      <c r="AA25" s="8"/>
      <c r="AB25" s="24">
        <f>VLOOKUP($B25,[1]Nilai!$A$13:$AF$52,27,0)</f>
        <v>0</v>
      </c>
      <c r="AC25" s="10">
        <f t="shared" si="72"/>
        <v>0</v>
      </c>
      <c r="AD25" s="1"/>
      <c r="AE25" s="8"/>
      <c r="AF25" s="24">
        <f>VLOOKUP($B25,[1]Nilai!$A$13:$AF$52,28,0)</f>
        <v>0</v>
      </c>
      <c r="AG25" s="10">
        <f t="shared" si="73"/>
        <v>0</v>
      </c>
      <c r="AH25" s="1"/>
      <c r="AI25" s="8"/>
      <c r="AJ25" s="24">
        <f>VLOOKUP($B25,[1]Nilai!$A$13:$AF$52,29,0)</f>
        <v>0</v>
      </c>
      <c r="AK25" s="10">
        <f t="shared" si="74"/>
        <v>0</v>
      </c>
      <c r="AL25" s="1"/>
      <c r="AM25" s="8"/>
      <c r="AN25" s="24">
        <f>VLOOKUP($B25,[1]Nilai!$A$13:$AF$52,30,0)</f>
        <v>0</v>
      </c>
      <c r="AO25" s="10">
        <f t="shared" si="75"/>
        <v>0</v>
      </c>
      <c r="AP25" s="1"/>
      <c r="AQ25" s="24">
        <f>VLOOKUP($B25,[1]Nilai!$A$13:$AF$52,30,0)</f>
        <v>0</v>
      </c>
      <c r="AR25" s="10">
        <f t="shared" si="76"/>
        <v>0</v>
      </c>
      <c r="AS25" s="1"/>
      <c r="AT25" s="24">
        <f>VLOOKUP($B25,[1]Nilai!$A$13:$AF$52,30,0)</f>
        <v>0</v>
      </c>
      <c r="AU25" s="10">
        <f t="shared" si="77"/>
        <v>0</v>
      </c>
      <c r="AV25" s="1"/>
      <c r="AW25" s="24">
        <f>VLOOKUP($B25,[1]Nilai!$A$13:$AF$52,30,0)</f>
        <v>0</v>
      </c>
      <c r="AX25" s="10">
        <f t="shared" si="78"/>
        <v>0</v>
      </c>
      <c r="AY25" s="1"/>
      <c r="AZ25" s="24">
        <f>VLOOKUP($B25,[1]Nilai!$A$13:$AF$52,31,0)</f>
        <v>0</v>
      </c>
      <c r="BA25" s="10">
        <f t="shared" si="79"/>
        <v>0</v>
      </c>
      <c r="BB25" s="9"/>
      <c r="BC25" s="9"/>
      <c r="BD25" s="9"/>
      <c r="BE25" s="9"/>
      <c r="BF25" s="9"/>
      <c r="BG25" s="9"/>
      <c r="BH25" s="9"/>
      <c r="BI25" s="9"/>
      <c r="BJ25" s="9"/>
      <c r="BK25" s="11" t="str">
        <f t="shared" si="80"/>
        <v/>
      </c>
      <c r="BL25" s="12" t="str">
        <f t="shared" si="20"/>
        <v/>
      </c>
      <c r="BM25" s="11" t="str">
        <f t="shared" si="21"/>
        <v/>
      </c>
      <c r="BN25" s="12" t="str">
        <f t="shared" si="22"/>
        <v/>
      </c>
      <c r="BO25" s="10">
        <f t="shared" si="23"/>
        <v>0</v>
      </c>
      <c r="BP25" s="10" t="str">
        <f t="shared" si="24"/>
        <v/>
      </c>
      <c r="BQ25" s="13" t="str">
        <f t="shared" si="25"/>
        <v/>
      </c>
      <c r="BR25" s="10">
        <f t="shared" si="26"/>
        <v>0</v>
      </c>
      <c r="BS25" s="10" t="str">
        <f t="shared" si="27"/>
        <v/>
      </c>
      <c r="BT25" s="14" t="str">
        <f t="shared" si="28"/>
        <v/>
      </c>
      <c r="BU25" s="81"/>
      <c r="BV25" s="81">
        <f t="shared" si="29"/>
        <v>0</v>
      </c>
      <c r="BW25" s="81">
        <f t="shared" si="30"/>
        <v>0</v>
      </c>
      <c r="BX25" s="81">
        <f t="shared" si="31"/>
        <v>0</v>
      </c>
      <c r="BY25" s="81">
        <f t="shared" si="32"/>
        <v>0</v>
      </c>
      <c r="BZ25" s="81">
        <f t="shared" si="33"/>
        <v>0</v>
      </c>
      <c r="CA25" s="81">
        <f t="shared" si="34"/>
        <v>0</v>
      </c>
      <c r="CB25" s="81">
        <f t="shared" si="35"/>
        <v>0</v>
      </c>
      <c r="CC25" s="81">
        <f t="shared" si="36"/>
        <v>0</v>
      </c>
      <c r="CD25" s="81">
        <f t="shared" si="37"/>
        <v>0</v>
      </c>
      <c r="CE25" s="81"/>
      <c r="CF25" s="81">
        <f t="shared" si="38"/>
        <v>0</v>
      </c>
      <c r="CG25" s="81">
        <f t="shared" si="39"/>
        <v>0</v>
      </c>
      <c r="CH25" s="81">
        <f t="shared" si="40"/>
        <v>0</v>
      </c>
      <c r="CI25" s="81">
        <f t="shared" si="41"/>
        <v>0</v>
      </c>
      <c r="CJ25" s="81">
        <f t="shared" si="42"/>
        <v>0</v>
      </c>
      <c r="CK25" s="81">
        <f t="shared" si="43"/>
        <v>0</v>
      </c>
      <c r="CL25" s="81">
        <f t="shared" si="44"/>
        <v>0</v>
      </c>
      <c r="CM25" s="81">
        <f t="shared" si="45"/>
        <v>0</v>
      </c>
      <c r="CN25" s="81">
        <f t="shared" si="46"/>
        <v>0</v>
      </c>
      <c r="CP25" s="15">
        <f t="shared" si="47"/>
        <v>0</v>
      </c>
      <c r="CQ25" s="15">
        <f t="shared" si="48"/>
        <v>0</v>
      </c>
      <c r="CR25" s="15">
        <f t="shared" si="49"/>
        <v>0</v>
      </c>
      <c r="CS25" s="15">
        <f t="shared" si="50"/>
        <v>0</v>
      </c>
      <c r="CT25" s="15">
        <f t="shared" si="51"/>
        <v>0</v>
      </c>
      <c r="CU25" s="15">
        <f t="shared" si="52"/>
        <v>0</v>
      </c>
      <c r="CV25" s="15">
        <f t="shared" si="53"/>
        <v>0</v>
      </c>
      <c r="CW25" s="15">
        <f t="shared" si="54"/>
        <v>0</v>
      </c>
      <c r="CX25" s="15">
        <f t="shared" si="81"/>
        <v>0</v>
      </c>
      <c r="CZ25" s="16">
        <f t="shared" si="55"/>
        <v>0</v>
      </c>
      <c r="DA25" s="16">
        <f t="shared" si="56"/>
        <v>0</v>
      </c>
      <c r="DB25" s="16">
        <f t="shared" si="57"/>
        <v>0</v>
      </c>
      <c r="DC25" s="16">
        <f t="shared" si="58"/>
        <v>0</v>
      </c>
      <c r="DD25" s="16">
        <f t="shared" si="59"/>
        <v>0</v>
      </c>
      <c r="DE25" s="16">
        <f t="shared" si="60"/>
        <v>0</v>
      </c>
      <c r="DF25" s="16">
        <f t="shared" si="61"/>
        <v>0</v>
      </c>
      <c r="DG25" s="16">
        <f t="shared" si="62"/>
        <v>0</v>
      </c>
      <c r="DH25" s="16">
        <f t="shared" si="63"/>
        <v>0</v>
      </c>
      <c r="DJ25" s="46">
        <f t="shared" si="82"/>
        <v>0</v>
      </c>
      <c r="DK25" s="17" t="str">
        <f t="shared" si="83"/>
        <v/>
      </c>
      <c r="DL25" s="18" t="str">
        <f t="shared" si="84"/>
        <v/>
      </c>
      <c r="DM25" s="18" t="str">
        <f t="shared" si="85"/>
        <v/>
      </c>
      <c r="DN25" s="18" t="str">
        <f t="shared" si="86"/>
        <v/>
      </c>
      <c r="DO25" s="18" t="str">
        <f t="shared" si="87"/>
        <v/>
      </c>
      <c r="DP25" s="18" t="str">
        <f t="shared" si="88"/>
        <v/>
      </c>
      <c r="DQ25" s="18" t="str">
        <f t="shared" si="89"/>
        <v/>
      </c>
      <c r="DR25" s="18" t="str">
        <f t="shared" si="90"/>
        <v/>
      </c>
      <c r="DS25" s="18" t="str">
        <f t="shared" si="91"/>
        <v/>
      </c>
      <c r="DT25" s="18" t="str">
        <f t="shared" si="92"/>
        <v/>
      </c>
      <c r="DU25" s="18"/>
      <c r="DV25" s="18" t="str">
        <f t="shared" si="93"/>
        <v/>
      </c>
      <c r="DW25" s="18" t="str">
        <f t="shared" si="94"/>
        <v/>
      </c>
      <c r="DX25" s="18" t="str">
        <f t="shared" si="95"/>
        <v/>
      </c>
      <c r="DY25" s="18" t="str">
        <f t="shared" si="96"/>
        <v/>
      </c>
      <c r="DZ25" s="18"/>
      <c r="EA25" s="18" t="str">
        <f t="shared" si="97"/>
        <v/>
      </c>
      <c r="EB25" s="18" t="str">
        <f t="shared" si="98"/>
        <v/>
      </c>
      <c r="EC25" s="18" t="str">
        <f t="shared" si="99"/>
        <v/>
      </c>
      <c r="ED25" s="18" t="str">
        <f t="shared" si="100"/>
        <v/>
      </c>
      <c r="EE25" s="19" t="str">
        <f t="shared" si="101"/>
        <v xml:space="preserve">Memiliki sikap , </v>
      </c>
      <c r="EG25" s="22">
        <f t="shared" si="102"/>
        <v>0</v>
      </c>
      <c r="EH25" s="17" t="str">
        <f t="shared" si="103"/>
        <v/>
      </c>
      <c r="EI25" s="18" t="str">
        <f t="shared" si="104"/>
        <v/>
      </c>
      <c r="EJ25" s="18" t="str">
        <f t="shared" si="105"/>
        <v/>
      </c>
      <c r="EK25" s="18" t="str">
        <f t="shared" si="106"/>
        <v/>
      </c>
      <c r="EL25" s="18" t="str">
        <f t="shared" si="107"/>
        <v/>
      </c>
      <c r="EM25" s="18" t="str">
        <f t="shared" si="108"/>
        <v/>
      </c>
      <c r="EN25" s="18" t="str">
        <f t="shared" si="109"/>
        <v/>
      </c>
      <c r="EO25" s="18" t="str">
        <f t="shared" si="110"/>
        <v/>
      </c>
      <c r="EP25" s="18" t="str">
        <f t="shared" si="111"/>
        <v/>
      </c>
      <c r="EQ25" s="18" t="str">
        <f t="shared" si="112"/>
        <v/>
      </c>
      <c r="ER25" s="18"/>
      <c r="ES25" s="18" t="str">
        <f t="shared" si="113"/>
        <v/>
      </c>
      <c r="ET25" s="18" t="str">
        <f t="shared" si="114"/>
        <v/>
      </c>
      <c r="EU25" s="18" t="str">
        <f t="shared" si="115"/>
        <v/>
      </c>
      <c r="EV25" s="18" t="str">
        <f t="shared" si="116"/>
        <v/>
      </c>
      <c r="EW25" s="18"/>
      <c r="EX25" s="18" t="str">
        <f t="shared" si="117"/>
        <v/>
      </c>
      <c r="EY25" s="18" t="str">
        <f t="shared" si="118"/>
        <v/>
      </c>
      <c r="EZ25" s="18" t="str">
        <f t="shared" si="119"/>
        <v/>
      </c>
      <c r="FA25" s="18" t="str">
        <f t="shared" si="120"/>
        <v/>
      </c>
      <c r="FB25" s="19" t="str">
        <f t="shared" si="121"/>
        <v xml:space="preserve">Memiliki sikap , </v>
      </c>
      <c r="FD25" s="10">
        <f t="shared" si="66"/>
        <v>0</v>
      </c>
      <c r="FE25" s="17" t="str">
        <f t="shared" si="67"/>
        <v/>
      </c>
      <c r="FF25" s="22">
        <f t="shared" si="68"/>
        <v>0</v>
      </c>
      <c r="FG25" s="23" t="str">
        <f>HLOOKUP(FF25,CP25:CX65,27,0)</f>
        <v>a</v>
      </c>
      <c r="FH25" s="21" t="str">
        <f t="shared" si="122"/>
        <v>perlu peningkatan pemahaman</v>
      </c>
      <c r="FI25" s="22">
        <f t="shared" si="69"/>
        <v>0</v>
      </c>
      <c r="FJ25" s="23" t="str">
        <f>HLOOKUP(FI25,CP25:CX65,27,0)</f>
        <v>a</v>
      </c>
      <c r="FK25" s="21" t="str">
        <f t="shared" si="123"/>
        <v>perlu peningkatan pemahaman</v>
      </c>
      <c r="FL25" s="24" t="str">
        <f t="shared" si="124"/>
        <v>Memiliki kompetensi pengetahuan tentang a yang perlu peningkatan pemahaman dan kompetensi pengetahuan tentang a yang perlu peningkatan pemahaman</v>
      </c>
      <c r="FN25" s="25">
        <f t="shared" si="125"/>
        <v>0</v>
      </c>
      <c r="FO25" s="10" t="str">
        <f t="shared" si="126"/>
        <v>kurang</v>
      </c>
      <c r="FP25" s="23" t="str">
        <f>HLOOKUP(FN25,$CZ25:$DH65,27,0)</f>
        <v>a</v>
      </c>
      <c r="FQ25" s="25">
        <f t="shared" si="127"/>
        <v>0</v>
      </c>
      <c r="FR25" s="17" t="str">
        <f t="shared" si="70"/>
        <v/>
      </c>
      <c r="FS25" s="26" t="str">
        <f t="shared" si="128"/>
        <v>Memiliki kompetensi keterampilan a yang kurang</v>
      </c>
    </row>
    <row r="26" spans="2:175" ht="26.1" customHeight="1" x14ac:dyDescent="0.2">
      <c r="B26" s="80" t="s">
        <v>33</v>
      </c>
      <c r="C26" s="24" t="str">
        <f>VLOOKUP($B26,[1]Nilai!$A$13:$AF$52,2,0)</f>
        <v>16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1"/>
      <c r="W26" s="8"/>
      <c r="X26" s="24">
        <f>VLOOKUP($B26,[1]Nilai!$A$13:$AF$52,26,0)</f>
        <v>0</v>
      </c>
      <c r="Y26" s="10">
        <f t="shared" si="71"/>
        <v>0</v>
      </c>
      <c r="Z26" s="1"/>
      <c r="AA26" s="8"/>
      <c r="AB26" s="24">
        <f>VLOOKUP($B26,[1]Nilai!$A$13:$AF$52,27,0)</f>
        <v>0</v>
      </c>
      <c r="AC26" s="10">
        <f t="shared" si="72"/>
        <v>0</v>
      </c>
      <c r="AD26" s="1"/>
      <c r="AE26" s="8"/>
      <c r="AF26" s="24">
        <f>VLOOKUP($B26,[1]Nilai!$A$13:$AF$52,28,0)</f>
        <v>0</v>
      </c>
      <c r="AG26" s="10">
        <f t="shared" si="73"/>
        <v>0</v>
      </c>
      <c r="AH26" s="1"/>
      <c r="AI26" s="8"/>
      <c r="AJ26" s="24">
        <f>VLOOKUP($B26,[1]Nilai!$A$13:$AF$52,29,0)</f>
        <v>0</v>
      </c>
      <c r="AK26" s="10">
        <f t="shared" si="74"/>
        <v>0</v>
      </c>
      <c r="AL26" s="1"/>
      <c r="AM26" s="8"/>
      <c r="AN26" s="24">
        <f>VLOOKUP($B26,[1]Nilai!$A$13:$AF$52,30,0)</f>
        <v>0</v>
      </c>
      <c r="AO26" s="10">
        <f t="shared" si="75"/>
        <v>0</v>
      </c>
      <c r="AP26" s="1"/>
      <c r="AQ26" s="24">
        <f>VLOOKUP($B26,[1]Nilai!$A$13:$AF$52,30,0)</f>
        <v>0</v>
      </c>
      <c r="AR26" s="10">
        <f t="shared" si="76"/>
        <v>0</v>
      </c>
      <c r="AS26" s="1"/>
      <c r="AT26" s="24">
        <f>VLOOKUP($B26,[1]Nilai!$A$13:$AF$52,30,0)</f>
        <v>0</v>
      </c>
      <c r="AU26" s="10">
        <f t="shared" si="77"/>
        <v>0</v>
      </c>
      <c r="AV26" s="1"/>
      <c r="AW26" s="24">
        <f>VLOOKUP($B26,[1]Nilai!$A$13:$AF$52,30,0)</f>
        <v>0</v>
      </c>
      <c r="AX26" s="10">
        <f t="shared" si="78"/>
        <v>0</v>
      </c>
      <c r="AY26" s="1"/>
      <c r="AZ26" s="24">
        <f>VLOOKUP($B26,[1]Nilai!$A$13:$AF$52,31,0)</f>
        <v>0</v>
      </c>
      <c r="BA26" s="10">
        <f t="shared" si="79"/>
        <v>0</v>
      </c>
      <c r="BB26" s="9"/>
      <c r="BC26" s="9"/>
      <c r="BD26" s="9"/>
      <c r="BE26" s="9"/>
      <c r="BF26" s="9"/>
      <c r="BG26" s="9"/>
      <c r="BH26" s="9"/>
      <c r="BI26" s="9"/>
      <c r="BJ26" s="9"/>
      <c r="BK26" s="11" t="str">
        <f t="shared" si="80"/>
        <v/>
      </c>
      <c r="BL26" s="12" t="str">
        <f t="shared" si="20"/>
        <v/>
      </c>
      <c r="BM26" s="11" t="str">
        <f t="shared" si="21"/>
        <v/>
      </c>
      <c r="BN26" s="12" t="str">
        <f t="shared" si="22"/>
        <v/>
      </c>
      <c r="BO26" s="10">
        <f t="shared" si="23"/>
        <v>0</v>
      </c>
      <c r="BP26" s="10" t="str">
        <f t="shared" si="24"/>
        <v/>
      </c>
      <c r="BQ26" s="13" t="str">
        <f t="shared" si="25"/>
        <v/>
      </c>
      <c r="BR26" s="10">
        <f t="shared" si="26"/>
        <v>0</v>
      </c>
      <c r="BS26" s="10" t="str">
        <f t="shared" si="27"/>
        <v/>
      </c>
      <c r="BT26" s="14" t="str">
        <f t="shared" si="28"/>
        <v/>
      </c>
      <c r="BU26" s="81"/>
      <c r="BV26" s="81">
        <f t="shared" si="29"/>
        <v>0</v>
      </c>
      <c r="BW26" s="81">
        <f t="shared" si="30"/>
        <v>0</v>
      </c>
      <c r="BX26" s="81">
        <f t="shared" si="31"/>
        <v>0</v>
      </c>
      <c r="BY26" s="81">
        <f t="shared" si="32"/>
        <v>0</v>
      </c>
      <c r="BZ26" s="81">
        <f t="shared" si="33"/>
        <v>0</v>
      </c>
      <c r="CA26" s="81">
        <f t="shared" si="34"/>
        <v>0</v>
      </c>
      <c r="CB26" s="81">
        <f t="shared" si="35"/>
        <v>0</v>
      </c>
      <c r="CC26" s="81">
        <f t="shared" si="36"/>
        <v>0</v>
      </c>
      <c r="CD26" s="81">
        <f t="shared" si="37"/>
        <v>0</v>
      </c>
      <c r="CE26" s="81"/>
      <c r="CF26" s="81">
        <f t="shared" si="38"/>
        <v>0</v>
      </c>
      <c r="CG26" s="81">
        <f t="shared" si="39"/>
        <v>0</v>
      </c>
      <c r="CH26" s="81">
        <f t="shared" si="40"/>
        <v>0</v>
      </c>
      <c r="CI26" s="81">
        <f t="shared" si="41"/>
        <v>0</v>
      </c>
      <c r="CJ26" s="81">
        <f t="shared" si="42"/>
        <v>0</v>
      </c>
      <c r="CK26" s="81">
        <f t="shared" si="43"/>
        <v>0</v>
      </c>
      <c r="CL26" s="81">
        <f t="shared" si="44"/>
        <v>0</v>
      </c>
      <c r="CM26" s="81">
        <f t="shared" si="45"/>
        <v>0</v>
      </c>
      <c r="CN26" s="81">
        <f t="shared" si="46"/>
        <v>0</v>
      </c>
      <c r="CP26" s="15">
        <f t="shared" si="47"/>
        <v>0</v>
      </c>
      <c r="CQ26" s="15">
        <f t="shared" si="48"/>
        <v>0</v>
      </c>
      <c r="CR26" s="15">
        <f t="shared" si="49"/>
        <v>0</v>
      </c>
      <c r="CS26" s="15">
        <f t="shared" si="50"/>
        <v>0</v>
      </c>
      <c r="CT26" s="15">
        <f t="shared" si="51"/>
        <v>0</v>
      </c>
      <c r="CU26" s="15">
        <f t="shared" si="52"/>
        <v>0</v>
      </c>
      <c r="CV26" s="15">
        <f t="shared" si="53"/>
        <v>0</v>
      </c>
      <c r="CW26" s="15">
        <f t="shared" si="54"/>
        <v>0</v>
      </c>
      <c r="CX26" s="15">
        <f t="shared" si="81"/>
        <v>0</v>
      </c>
      <c r="CZ26" s="16">
        <f t="shared" si="55"/>
        <v>0</v>
      </c>
      <c r="DA26" s="16">
        <f t="shared" si="56"/>
        <v>0</v>
      </c>
      <c r="DB26" s="16">
        <f t="shared" si="57"/>
        <v>0</v>
      </c>
      <c r="DC26" s="16">
        <f t="shared" si="58"/>
        <v>0</v>
      </c>
      <c r="DD26" s="16">
        <f t="shared" si="59"/>
        <v>0</v>
      </c>
      <c r="DE26" s="16">
        <f t="shared" si="60"/>
        <v>0</v>
      </c>
      <c r="DF26" s="16">
        <f t="shared" si="61"/>
        <v>0</v>
      </c>
      <c r="DG26" s="16">
        <f t="shared" si="62"/>
        <v>0</v>
      </c>
      <c r="DH26" s="16">
        <f t="shared" si="63"/>
        <v>0</v>
      </c>
      <c r="DJ26" s="46">
        <f t="shared" si="82"/>
        <v>0</v>
      </c>
      <c r="DK26" s="17" t="str">
        <f t="shared" si="83"/>
        <v/>
      </c>
      <c r="DL26" s="18" t="str">
        <f t="shared" si="84"/>
        <v/>
      </c>
      <c r="DM26" s="18" t="str">
        <f t="shared" si="85"/>
        <v/>
      </c>
      <c r="DN26" s="18" t="str">
        <f t="shared" si="86"/>
        <v/>
      </c>
      <c r="DO26" s="18" t="str">
        <f t="shared" si="87"/>
        <v/>
      </c>
      <c r="DP26" s="18" t="str">
        <f t="shared" si="88"/>
        <v/>
      </c>
      <c r="DQ26" s="18" t="str">
        <f t="shared" si="89"/>
        <v/>
      </c>
      <c r="DR26" s="18" t="str">
        <f t="shared" si="90"/>
        <v/>
      </c>
      <c r="DS26" s="18" t="str">
        <f t="shared" si="91"/>
        <v/>
      </c>
      <c r="DT26" s="18" t="str">
        <f t="shared" si="92"/>
        <v/>
      </c>
      <c r="DU26" s="18"/>
      <c r="DV26" s="18" t="str">
        <f t="shared" si="93"/>
        <v/>
      </c>
      <c r="DW26" s="18" t="str">
        <f t="shared" si="94"/>
        <v/>
      </c>
      <c r="DX26" s="18" t="str">
        <f t="shared" si="95"/>
        <v/>
      </c>
      <c r="DY26" s="18" t="str">
        <f t="shared" si="96"/>
        <v/>
      </c>
      <c r="DZ26" s="18"/>
      <c r="EA26" s="18" t="str">
        <f t="shared" si="97"/>
        <v/>
      </c>
      <c r="EB26" s="18" t="str">
        <f t="shared" si="98"/>
        <v/>
      </c>
      <c r="EC26" s="18" t="str">
        <f t="shared" si="99"/>
        <v/>
      </c>
      <c r="ED26" s="18" t="str">
        <f t="shared" si="100"/>
        <v/>
      </c>
      <c r="EE26" s="19" t="str">
        <f t="shared" si="101"/>
        <v xml:space="preserve">Memiliki sikap , </v>
      </c>
      <c r="EG26" s="22">
        <f t="shared" si="102"/>
        <v>0</v>
      </c>
      <c r="EH26" s="17" t="str">
        <f t="shared" si="103"/>
        <v/>
      </c>
      <c r="EI26" s="18" t="str">
        <f t="shared" si="104"/>
        <v/>
      </c>
      <c r="EJ26" s="18" t="str">
        <f t="shared" si="105"/>
        <v/>
      </c>
      <c r="EK26" s="18" t="str">
        <f t="shared" si="106"/>
        <v/>
      </c>
      <c r="EL26" s="18" t="str">
        <f t="shared" si="107"/>
        <v/>
      </c>
      <c r="EM26" s="18" t="str">
        <f t="shared" si="108"/>
        <v/>
      </c>
      <c r="EN26" s="18" t="str">
        <f t="shared" si="109"/>
        <v/>
      </c>
      <c r="EO26" s="18" t="str">
        <f t="shared" si="110"/>
        <v/>
      </c>
      <c r="EP26" s="18" t="str">
        <f t="shared" si="111"/>
        <v/>
      </c>
      <c r="EQ26" s="18" t="str">
        <f t="shared" si="112"/>
        <v/>
      </c>
      <c r="ER26" s="18"/>
      <c r="ES26" s="18" t="str">
        <f t="shared" si="113"/>
        <v/>
      </c>
      <c r="ET26" s="18" t="str">
        <f t="shared" si="114"/>
        <v/>
      </c>
      <c r="EU26" s="18" t="str">
        <f t="shared" si="115"/>
        <v/>
      </c>
      <c r="EV26" s="18" t="str">
        <f t="shared" si="116"/>
        <v/>
      </c>
      <c r="EW26" s="18"/>
      <c r="EX26" s="18" t="str">
        <f t="shared" si="117"/>
        <v/>
      </c>
      <c r="EY26" s="18" t="str">
        <f t="shared" si="118"/>
        <v/>
      </c>
      <c r="EZ26" s="18" t="str">
        <f t="shared" si="119"/>
        <v/>
      </c>
      <c r="FA26" s="18" t="str">
        <f t="shared" si="120"/>
        <v/>
      </c>
      <c r="FB26" s="19" t="str">
        <f t="shared" si="121"/>
        <v xml:space="preserve">Memiliki sikap , </v>
      </c>
      <c r="FD26" s="10">
        <f t="shared" si="66"/>
        <v>0</v>
      </c>
      <c r="FE26" s="17" t="str">
        <f t="shared" si="67"/>
        <v/>
      </c>
      <c r="FF26" s="22">
        <f t="shared" si="68"/>
        <v>0</v>
      </c>
      <c r="FG26" s="23" t="str">
        <f>HLOOKUP(FF26,CP26:CX66,26,0)</f>
        <v>a</v>
      </c>
      <c r="FH26" s="21" t="str">
        <f t="shared" si="122"/>
        <v>perlu peningkatan pemahaman</v>
      </c>
      <c r="FI26" s="22">
        <f t="shared" si="69"/>
        <v>0</v>
      </c>
      <c r="FJ26" s="23" t="str">
        <f>HLOOKUP(FI26,CP26:CX66,26,0)</f>
        <v>a</v>
      </c>
      <c r="FK26" s="21" t="str">
        <f t="shared" si="123"/>
        <v>perlu peningkatan pemahaman</v>
      </c>
      <c r="FL26" s="24" t="str">
        <f t="shared" si="124"/>
        <v>Memiliki kompetensi pengetahuan tentang a yang perlu peningkatan pemahaman dan kompetensi pengetahuan tentang a yang perlu peningkatan pemahaman</v>
      </c>
      <c r="FN26" s="25">
        <f t="shared" si="125"/>
        <v>0</v>
      </c>
      <c r="FO26" s="10" t="str">
        <f t="shared" si="126"/>
        <v>kurang</v>
      </c>
      <c r="FP26" s="23" t="str">
        <f>HLOOKUP(FN26,$CZ26:$DH66,26,0)</f>
        <v>a</v>
      </c>
      <c r="FQ26" s="25">
        <f t="shared" si="127"/>
        <v>0</v>
      </c>
      <c r="FR26" s="17" t="str">
        <f t="shared" si="70"/>
        <v/>
      </c>
      <c r="FS26" s="26" t="str">
        <f t="shared" si="128"/>
        <v>Memiliki kompetensi keterampilan a yang kurang</v>
      </c>
    </row>
    <row r="27" spans="2:175" ht="26.1" customHeight="1" x14ac:dyDescent="0.2">
      <c r="B27" s="80" t="s">
        <v>34</v>
      </c>
      <c r="C27" s="24" t="str">
        <f>VLOOKUP($B27,[1]Nilai!$A$13:$AF$52,2,0)</f>
        <v>17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1"/>
      <c r="W27" s="8"/>
      <c r="X27" s="24">
        <f>VLOOKUP($B27,[1]Nilai!$A$13:$AF$52,26,0)</f>
        <v>0</v>
      </c>
      <c r="Y27" s="10">
        <f t="shared" si="71"/>
        <v>0</v>
      </c>
      <c r="Z27" s="1"/>
      <c r="AA27" s="8"/>
      <c r="AB27" s="24">
        <f>VLOOKUP($B27,[1]Nilai!$A$13:$AF$52,27,0)</f>
        <v>0</v>
      </c>
      <c r="AC27" s="10">
        <f t="shared" si="72"/>
        <v>0</v>
      </c>
      <c r="AD27" s="1"/>
      <c r="AE27" s="8"/>
      <c r="AF27" s="24">
        <f>VLOOKUP($B27,[1]Nilai!$A$13:$AF$52,28,0)</f>
        <v>0</v>
      </c>
      <c r="AG27" s="10">
        <f t="shared" si="73"/>
        <v>0</v>
      </c>
      <c r="AH27" s="1"/>
      <c r="AI27" s="8"/>
      <c r="AJ27" s="24">
        <f>VLOOKUP($B27,[1]Nilai!$A$13:$AF$52,29,0)</f>
        <v>0</v>
      </c>
      <c r="AK27" s="10">
        <f t="shared" si="74"/>
        <v>0</v>
      </c>
      <c r="AL27" s="1"/>
      <c r="AM27" s="8"/>
      <c r="AN27" s="24">
        <f>VLOOKUP($B27,[1]Nilai!$A$13:$AF$52,30,0)</f>
        <v>0</v>
      </c>
      <c r="AO27" s="10">
        <f t="shared" si="75"/>
        <v>0</v>
      </c>
      <c r="AP27" s="1"/>
      <c r="AQ27" s="24">
        <f>VLOOKUP($B27,[1]Nilai!$A$13:$AF$52,30,0)</f>
        <v>0</v>
      </c>
      <c r="AR27" s="10">
        <f t="shared" si="76"/>
        <v>0</v>
      </c>
      <c r="AS27" s="1"/>
      <c r="AT27" s="24">
        <f>VLOOKUP($B27,[1]Nilai!$A$13:$AF$52,30,0)</f>
        <v>0</v>
      </c>
      <c r="AU27" s="10">
        <f t="shared" si="77"/>
        <v>0</v>
      </c>
      <c r="AV27" s="1"/>
      <c r="AW27" s="24">
        <f>VLOOKUP($B27,[1]Nilai!$A$13:$AF$52,30,0)</f>
        <v>0</v>
      </c>
      <c r="AX27" s="10">
        <f t="shared" si="78"/>
        <v>0</v>
      </c>
      <c r="AY27" s="1"/>
      <c r="AZ27" s="24">
        <f>VLOOKUP($B27,[1]Nilai!$A$13:$AF$52,31,0)</f>
        <v>0</v>
      </c>
      <c r="BA27" s="10">
        <f t="shared" si="79"/>
        <v>0</v>
      </c>
      <c r="BB27" s="9"/>
      <c r="BC27" s="9"/>
      <c r="BD27" s="9"/>
      <c r="BE27" s="9"/>
      <c r="BF27" s="9"/>
      <c r="BG27" s="9"/>
      <c r="BH27" s="9"/>
      <c r="BI27" s="9"/>
      <c r="BJ27" s="9"/>
      <c r="BK27" s="11" t="str">
        <f t="shared" si="80"/>
        <v/>
      </c>
      <c r="BL27" s="12" t="str">
        <f t="shared" si="20"/>
        <v/>
      </c>
      <c r="BM27" s="11" t="str">
        <f t="shared" si="21"/>
        <v/>
      </c>
      <c r="BN27" s="12" t="str">
        <f t="shared" si="22"/>
        <v/>
      </c>
      <c r="BO27" s="10">
        <f t="shared" si="23"/>
        <v>0</v>
      </c>
      <c r="BP27" s="10" t="str">
        <f t="shared" si="24"/>
        <v/>
      </c>
      <c r="BQ27" s="13" t="str">
        <f t="shared" si="25"/>
        <v/>
      </c>
      <c r="BR27" s="10">
        <f t="shared" si="26"/>
        <v>0</v>
      </c>
      <c r="BS27" s="10" t="str">
        <f t="shared" si="27"/>
        <v/>
      </c>
      <c r="BT27" s="14" t="str">
        <f t="shared" si="28"/>
        <v/>
      </c>
      <c r="BU27" s="81"/>
      <c r="BV27" s="81">
        <f t="shared" si="29"/>
        <v>0</v>
      </c>
      <c r="BW27" s="81">
        <f t="shared" si="30"/>
        <v>0</v>
      </c>
      <c r="BX27" s="81">
        <f t="shared" si="31"/>
        <v>0</v>
      </c>
      <c r="BY27" s="81">
        <f t="shared" si="32"/>
        <v>0</v>
      </c>
      <c r="BZ27" s="81">
        <f t="shared" si="33"/>
        <v>0</v>
      </c>
      <c r="CA27" s="81">
        <f t="shared" si="34"/>
        <v>0</v>
      </c>
      <c r="CB27" s="81">
        <f t="shared" si="35"/>
        <v>0</v>
      </c>
      <c r="CC27" s="81">
        <f t="shared" si="36"/>
        <v>0</v>
      </c>
      <c r="CD27" s="81">
        <f t="shared" si="37"/>
        <v>0</v>
      </c>
      <c r="CE27" s="81"/>
      <c r="CF27" s="81">
        <f t="shared" si="38"/>
        <v>0</v>
      </c>
      <c r="CG27" s="81">
        <f t="shared" si="39"/>
        <v>0</v>
      </c>
      <c r="CH27" s="81">
        <f t="shared" si="40"/>
        <v>0</v>
      </c>
      <c r="CI27" s="81">
        <f t="shared" si="41"/>
        <v>0</v>
      </c>
      <c r="CJ27" s="81">
        <f t="shared" si="42"/>
        <v>0</v>
      </c>
      <c r="CK27" s="81">
        <f t="shared" si="43"/>
        <v>0</v>
      </c>
      <c r="CL27" s="81">
        <f t="shared" si="44"/>
        <v>0</v>
      </c>
      <c r="CM27" s="81">
        <f t="shared" si="45"/>
        <v>0</v>
      </c>
      <c r="CN27" s="81">
        <f t="shared" si="46"/>
        <v>0</v>
      </c>
      <c r="CP27" s="15">
        <f t="shared" si="47"/>
        <v>0</v>
      </c>
      <c r="CQ27" s="15">
        <f t="shared" si="48"/>
        <v>0</v>
      </c>
      <c r="CR27" s="15">
        <f t="shared" si="49"/>
        <v>0</v>
      </c>
      <c r="CS27" s="15">
        <f t="shared" si="50"/>
        <v>0</v>
      </c>
      <c r="CT27" s="15">
        <f t="shared" si="51"/>
        <v>0</v>
      </c>
      <c r="CU27" s="15">
        <f t="shared" si="52"/>
        <v>0</v>
      </c>
      <c r="CV27" s="15">
        <f t="shared" si="53"/>
        <v>0</v>
      </c>
      <c r="CW27" s="15">
        <f t="shared" si="54"/>
        <v>0</v>
      </c>
      <c r="CX27" s="15">
        <f t="shared" si="81"/>
        <v>0</v>
      </c>
      <c r="CZ27" s="16">
        <f t="shared" si="55"/>
        <v>0</v>
      </c>
      <c r="DA27" s="16">
        <f t="shared" si="56"/>
        <v>0</v>
      </c>
      <c r="DB27" s="16">
        <f t="shared" si="57"/>
        <v>0</v>
      </c>
      <c r="DC27" s="16">
        <f t="shared" si="58"/>
        <v>0</v>
      </c>
      <c r="DD27" s="16">
        <f t="shared" si="59"/>
        <v>0</v>
      </c>
      <c r="DE27" s="16">
        <f t="shared" si="60"/>
        <v>0</v>
      </c>
      <c r="DF27" s="16">
        <f t="shared" si="61"/>
        <v>0</v>
      </c>
      <c r="DG27" s="16">
        <f t="shared" si="62"/>
        <v>0</v>
      </c>
      <c r="DH27" s="16">
        <f t="shared" si="63"/>
        <v>0</v>
      </c>
      <c r="DJ27" s="46">
        <f t="shared" si="82"/>
        <v>0</v>
      </c>
      <c r="DK27" s="17" t="str">
        <f t="shared" si="83"/>
        <v/>
      </c>
      <c r="DL27" s="18" t="str">
        <f t="shared" si="84"/>
        <v/>
      </c>
      <c r="DM27" s="18" t="str">
        <f t="shared" si="85"/>
        <v/>
      </c>
      <c r="DN27" s="18" t="str">
        <f t="shared" si="86"/>
        <v/>
      </c>
      <c r="DO27" s="18" t="str">
        <f t="shared" si="87"/>
        <v/>
      </c>
      <c r="DP27" s="18" t="str">
        <f t="shared" si="88"/>
        <v/>
      </c>
      <c r="DQ27" s="18" t="str">
        <f t="shared" si="89"/>
        <v/>
      </c>
      <c r="DR27" s="18" t="str">
        <f t="shared" si="90"/>
        <v/>
      </c>
      <c r="DS27" s="18" t="str">
        <f t="shared" si="91"/>
        <v/>
      </c>
      <c r="DT27" s="18" t="str">
        <f t="shared" si="92"/>
        <v/>
      </c>
      <c r="DU27" s="18"/>
      <c r="DV27" s="18" t="str">
        <f t="shared" si="93"/>
        <v/>
      </c>
      <c r="DW27" s="18" t="str">
        <f t="shared" si="94"/>
        <v/>
      </c>
      <c r="DX27" s="18" t="str">
        <f t="shared" si="95"/>
        <v/>
      </c>
      <c r="DY27" s="18" t="str">
        <f t="shared" si="96"/>
        <v/>
      </c>
      <c r="DZ27" s="18"/>
      <c r="EA27" s="18" t="str">
        <f t="shared" si="97"/>
        <v/>
      </c>
      <c r="EB27" s="18" t="str">
        <f t="shared" si="98"/>
        <v/>
      </c>
      <c r="EC27" s="18" t="str">
        <f t="shared" si="99"/>
        <v/>
      </c>
      <c r="ED27" s="18" t="str">
        <f t="shared" si="100"/>
        <v/>
      </c>
      <c r="EE27" s="19" t="str">
        <f t="shared" si="101"/>
        <v xml:space="preserve">Memiliki sikap , </v>
      </c>
      <c r="EG27" s="22">
        <f t="shared" si="102"/>
        <v>0</v>
      </c>
      <c r="EH27" s="17" t="str">
        <f t="shared" si="103"/>
        <v/>
      </c>
      <c r="EI27" s="18" t="str">
        <f t="shared" si="104"/>
        <v/>
      </c>
      <c r="EJ27" s="18" t="str">
        <f t="shared" si="105"/>
        <v/>
      </c>
      <c r="EK27" s="18" t="str">
        <f t="shared" si="106"/>
        <v/>
      </c>
      <c r="EL27" s="18" t="str">
        <f t="shared" si="107"/>
        <v/>
      </c>
      <c r="EM27" s="18" t="str">
        <f t="shared" si="108"/>
        <v/>
      </c>
      <c r="EN27" s="18" t="str">
        <f t="shared" si="109"/>
        <v/>
      </c>
      <c r="EO27" s="18" t="str">
        <f t="shared" si="110"/>
        <v/>
      </c>
      <c r="EP27" s="18" t="str">
        <f t="shared" si="111"/>
        <v/>
      </c>
      <c r="EQ27" s="18" t="str">
        <f t="shared" si="112"/>
        <v/>
      </c>
      <c r="ER27" s="18"/>
      <c r="ES27" s="18" t="str">
        <f t="shared" si="113"/>
        <v/>
      </c>
      <c r="ET27" s="18" t="str">
        <f t="shared" si="114"/>
        <v/>
      </c>
      <c r="EU27" s="18" t="str">
        <f t="shared" si="115"/>
        <v/>
      </c>
      <c r="EV27" s="18" t="str">
        <f t="shared" si="116"/>
        <v/>
      </c>
      <c r="EW27" s="18"/>
      <c r="EX27" s="18" t="str">
        <f t="shared" si="117"/>
        <v/>
      </c>
      <c r="EY27" s="18" t="str">
        <f t="shared" si="118"/>
        <v/>
      </c>
      <c r="EZ27" s="18" t="str">
        <f t="shared" si="119"/>
        <v/>
      </c>
      <c r="FA27" s="18" t="str">
        <f t="shared" si="120"/>
        <v/>
      </c>
      <c r="FB27" s="19" t="str">
        <f t="shared" si="121"/>
        <v xml:space="preserve">Memiliki sikap , </v>
      </c>
      <c r="FD27" s="10">
        <f t="shared" si="66"/>
        <v>0</v>
      </c>
      <c r="FE27" s="17" t="str">
        <f t="shared" si="67"/>
        <v/>
      </c>
      <c r="FF27" s="22">
        <f t="shared" si="68"/>
        <v>0</v>
      </c>
      <c r="FG27" s="23" t="str">
        <f>HLOOKUP(FF27,CP27:CX67,25,0)</f>
        <v>a</v>
      </c>
      <c r="FH27" s="21" t="str">
        <f t="shared" si="122"/>
        <v>perlu peningkatan pemahaman</v>
      </c>
      <c r="FI27" s="22">
        <f t="shared" si="69"/>
        <v>0</v>
      </c>
      <c r="FJ27" s="23" t="str">
        <f>HLOOKUP(FI27,CP27:CX67,25,0)</f>
        <v>a</v>
      </c>
      <c r="FK27" s="21" t="str">
        <f t="shared" si="123"/>
        <v>perlu peningkatan pemahaman</v>
      </c>
      <c r="FL27" s="24" t="str">
        <f t="shared" si="124"/>
        <v>Memiliki kompetensi pengetahuan tentang a yang perlu peningkatan pemahaman dan kompetensi pengetahuan tentang a yang perlu peningkatan pemahaman</v>
      </c>
      <c r="FN27" s="25">
        <f t="shared" si="125"/>
        <v>0</v>
      </c>
      <c r="FO27" s="10" t="str">
        <f t="shared" si="126"/>
        <v>kurang</v>
      </c>
      <c r="FP27" s="23" t="str">
        <f>HLOOKUP(FN27,$CZ27:$DH67,25,0)</f>
        <v>a</v>
      </c>
      <c r="FQ27" s="25">
        <f t="shared" si="127"/>
        <v>0</v>
      </c>
      <c r="FR27" s="17" t="str">
        <f t="shared" si="70"/>
        <v/>
      </c>
      <c r="FS27" s="26" t="str">
        <f t="shared" si="128"/>
        <v>Memiliki kompetensi keterampilan a yang kurang</v>
      </c>
    </row>
    <row r="28" spans="2:175" ht="26.1" customHeight="1" x14ac:dyDescent="0.2">
      <c r="B28" s="80" t="s">
        <v>35</v>
      </c>
      <c r="C28" s="24" t="str">
        <f>VLOOKUP($B28,[1]Nilai!$A$13:$AF$52,2,0)</f>
        <v>18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1"/>
      <c r="W28" s="8"/>
      <c r="X28" s="24">
        <f>VLOOKUP($B28,[1]Nilai!$A$13:$AF$52,26,0)</f>
        <v>0</v>
      </c>
      <c r="Y28" s="10">
        <f t="shared" si="71"/>
        <v>0</v>
      </c>
      <c r="Z28" s="1"/>
      <c r="AA28" s="8"/>
      <c r="AB28" s="24">
        <f>VLOOKUP($B28,[1]Nilai!$A$13:$AF$52,27,0)</f>
        <v>0</v>
      </c>
      <c r="AC28" s="10">
        <f t="shared" si="72"/>
        <v>0</v>
      </c>
      <c r="AD28" s="1"/>
      <c r="AE28" s="8"/>
      <c r="AF28" s="24">
        <f>VLOOKUP($B28,[1]Nilai!$A$13:$AF$52,28,0)</f>
        <v>0</v>
      </c>
      <c r="AG28" s="10">
        <f t="shared" si="73"/>
        <v>0</v>
      </c>
      <c r="AH28" s="1"/>
      <c r="AI28" s="8"/>
      <c r="AJ28" s="24">
        <f>VLOOKUP($B28,[1]Nilai!$A$13:$AF$52,29,0)</f>
        <v>0</v>
      </c>
      <c r="AK28" s="10">
        <f t="shared" si="74"/>
        <v>0</v>
      </c>
      <c r="AL28" s="1"/>
      <c r="AM28" s="8"/>
      <c r="AN28" s="24">
        <f>VLOOKUP($B28,[1]Nilai!$A$13:$AF$52,30,0)</f>
        <v>0</v>
      </c>
      <c r="AO28" s="10">
        <f t="shared" si="75"/>
        <v>0</v>
      </c>
      <c r="AP28" s="1"/>
      <c r="AQ28" s="24">
        <f>VLOOKUP($B28,[1]Nilai!$A$13:$AF$52,30,0)</f>
        <v>0</v>
      </c>
      <c r="AR28" s="10">
        <f t="shared" si="76"/>
        <v>0</v>
      </c>
      <c r="AS28" s="1"/>
      <c r="AT28" s="24">
        <f>VLOOKUP($B28,[1]Nilai!$A$13:$AF$52,30,0)</f>
        <v>0</v>
      </c>
      <c r="AU28" s="10">
        <f t="shared" si="77"/>
        <v>0</v>
      </c>
      <c r="AV28" s="1"/>
      <c r="AW28" s="24">
        <f>VLOOKUP($B28,[1]Nilai!$A$13:$AF$52,30,0)</f>
        <v>0</v>
      </c>
      <c r="AX28" s="10">
        <f t="shared" si="78"/>
        <v>0</v>
      </c>
      <c r="AY28" s="1"/>
      <c r="AZ28" s="24">
        <f>VLOOKUP($B28,[1]Nilai!$A$13:$AF$52,31,0)</f>
        <v>0</v>
      </c>
      <c r="BA28" s="10">
        <f t="shared" si="79"/>
        <v>0</v>
      </c>
      <c r="BB28" s="9"/>
      <c r="BC28" s="9"/>
      <c r="BD28" s="9"/>
      <c r="BE28" s="9"/>
      <c r="BF28" s="9"/>
      <c r="BG28" s="9"/>
      <c r="BH28" s="9"/>
      <c r="BI28" s="9"/>
      <c r="BJ28" s="9"/>
      <c r="BK28" s="11" t="str">
        <f t="shared" si="80"/>
        <v/>
      </c>
      <c r="BL28" s="12" t="str">
        <f t="shared" si="20"/>
        <v/>
      </c>
      <c r="BM28" s="11" t="str">
        <f t="shared" si="21"/>
        <v/>
      </c>
      <c r="BN28" s="12" t="str">
        <f t="shared" si="22"/>
        <v/>
      </c>
      <c r="BO28" s="10">
        <f t="shared" si="23"/>
        <v>0</v>
      </c>
      <c r="BP28" s="10" t="str">
        <f t="shared" si="24"/>
        <v/>
      </c>
      <c r="BQ28" s="13" t="str">
        <f t="shared" si="25"/>
        <v/>
      </c>
      <c r="BR28" s="10">
        <f t="shared" si="26"/>
        <v>0</v>
      </c>
      <c r="BS28" s="10" t="str">
        <f t="shared" si="27"/>
        <v/>
      </c>
      <c r="BT28" s="14" t="str">
        <f t="shared" si="28"/>
        <v/>
      </c>
      <c r="BU28" s="81"/>
      <c r="BV28" s="81">
        <f t="shared" si="29"/>
        <v>0</v>
      </c>
      <c r="BW28" s="81">
        <f t="shared" si="30"/>
        <v>0</v>
      </c>
      <c r="BX28" s="81">
        <f t="shared" si="31"/>
        <v>0</v>
      </c>
      <c r="BY28" s="81">
        <f t="shared" si="32"/>
        <v>0</v>
      </c>
      <c r="BZ28" s="81">
        <f t="shared" si="33"/>
        <v>0</v>
      </c>
      <c r="CA28" s="81">
        <f t="shared" si="34"/>
        <v>0</v>
      </c>
      <c r="CB28" s="81">
        <f t="shared" si="35"/>
        <v>0</v>
      </c>
      <c r="CC28" s="81">
        <f t="shared" si="36"/>
        <v>0</v>
      </c>
      <c r="CD28" s="81">
        <f t="shared" si="37"/>
        <v>0</v>
      </c>
      <c r="CE28" s="81"/>
      <c r="CF28" s="81">
        <f t="shared" si="38"/>
        <v>0</v>
      </c>
      <c r="CG28" s="81">
        <f t="shared" si="39"/>
        <v>0</v>
      </c>
      <c r="CH28" s="81">
        <f t="shared" si="40"/>
        <v>0</v>
      </c>
      <c r="CI28" s="81">
        <f t="shared" si="41"/>
        <v>0</v>
      </c>
      <c r="CJ28" s="81">
        <f t="shared" si="42"/>
        <v>0</v>
      </c>
      <c r="CK28" s="81">
        <f t="shared" si="43"/>
        <v>0</v>
      </c>
      <c r="CL28" s="81">
        <f t="shared" si="44"/>
        <v>0</v>
      </c>
      <c r="CM28" s="81">
        <f t="shared" si="45"/>
        <v>0</v>
      </c>
      <c r="CN28" s="81">
        <f t="shared" si="46"/>
        <v>0</v>
      </c>
      <c r="CP28" s="15">
        <f t="shared" si="47"/>
        <v>0</v>
      </c>
      <c r="CQ28" s="15">
        <f t="shared" si="48"/>
        <v>0</v>
      </c>
      <c r="CR28" s="15">
        <f t="shared" si="49"/>
        <v>0</v>
      </c>
      <c r="CS28" s="15">
        <f t="shared" si="50"/>
        <v>0</v>
      </c>
      <c r="CT28" s="15">
        <f t="shared" si="51"/>
        <v>0</v>
      </c>
      <c r="CU28" s="15">
        <f t="shared" si="52"/>
        <v>0</v>
      </c>
      <c r="CV28" s="15">
        <f t="shared" si="53"/>
        <v>0</v>
      </c>
      <c r="CW28" s="15">
        <f t="shared" si="54"/>
        <v>0</v>
      </c>
      <c r="CX28" s="15">
        <f t="shared" si="81"/>
        <v>0</v>
      </c>
      <c r="CZ28" s="16">
        <f t="shared" si="55"/>
        <v>0</v>
      </c>
      <c r="DA28" s="16">
        <f t="shared" si="56"/>
        <v>0</v>
      </c>
      <c r="DB28" s="16">
        <f t="shared" si="57"/>
        <v>0</v>
      </c>
      <c r="DC28" s="16">
        <f t="shared" si="58"/>
        <v>0</v>
      </c>
      <c r="DD28" s="16">
        <f t="shared" si="59"/>
        <v>0</v>
      </c>
      <c r="DE28" s="16">
        <f t="shared" si="60"/>
        <v>0</v>
      </c>
      <c r="DF28" s="16">
        <f t="shared" si="61"/>
        <v>0</v>
      </c>
      <c r="DG28" s="16">
        <f t="shared" si="62"/>
        <v>0</v>
      </c>
      <c r="DH28" s="16">
        <f t="shared" si="63"/>
        <v>0</v>
      </c>
      <c r="DJ28" s="46">
        <f t="shared" si="82"/>
        <v>0</v>
      </c>
      <c r="DK28" s="17" t="str">
        <f t="shared" si="83"/>
        <v/>
      </c>
      <c r="DL28" s="18" t="str">
        <f t="shared" si="84"/>
        <v/>
      </c>
      <c r="DM28" s="18" t="str">
        <f t="shared" si="85"/>
        <v/>
      </c>
      <c r="DN28" s="18" t="str">
        <f t="shared" si="86"/>
        <v/>
      </c>
      <c r="DO28" s="18" t="str">
        <f t="shared" si="87"/>
        <v/>
      </c>
      <c r="DP28" s="18" t="str">
        <f t="shared" si="88"/>
        <v/>
      </c>
      <c r="DQ28" s="18" t="str">
        <f t="shared" si="89"/>
        <v/>
      </c>
      <c r="DR28" s="18" t="str">
        <f t="shared" si="90"/>
        <v/>
      </c>
      <c r="DS28" s="18" t="str">
        <f t="shared" si="91"/>
        <v/>
      </c>
      <c r="DT28" s="18" t="str">
        <f t="shared" si="92"/>
        <v/>
      </c>
      <c r="DU28" s="18"/>
      <c r="DV28" s="18" t="str">
        <f t="shared" si="93"/>
        <v/>
      </c>
      <c r="DW28" s="18" t="str">
        <f t="shared" si="94"/>
        <v/>
      </c>
      <c r="DX28" s="18" t="str">
        <f t="shared" si="95"/>
        <v/>
      </c>
      <c r="DY28" s="18" t="str">
        <f t="shared" si="96"/>
        <v/>
      </c>
      <c r="DZ28" s="18"/>
      <c r="EA28" s="18" t="str">
        <f t="shared" si="97"/>
        <v/>
      </c>
      <c r="EB28" s="18" t="str">
        <f t="shared" si="98"/>
        <v/>
      </c>
      <c r="EC28" s="18" t="str">
        <f t="shared" si="99"/>
        <v/>
      </c>
      <c r="ED28" s="18" t="str">
        <f t="shared" si="100"/>
        <v/>
      </c>
      <c r="EE28" s="19" t="str">
        <f t="shared" si="101"/>
        <v xml:space="preserve">Memiliki sikap , </v>
      </c>
      <c r="EG28" s="22">
        <f t="shared" si="102"/>
        <v>0</v>
      </c>
      <c r="EH28" s="17" t="str">
        <f t="shared" si="103"/>
        <v/>
      </c>
      <c r="EI28" s="18" t="str">
        <f t="shared" si="104"/>
        <v/>
      </c>
      <c r="EJ28" s="18" t="str">
        <f t="shared" si="105"/>
        <v/>
      </c>
      <c r="EK28" s="18" t="str">
        <f t="shared" si="106"/>
        <v/>
      </c>
      <c r="EL28" s="18" t="str">
        <f t="shared" si="107"/>
        <v/>
      </c>
      <c r="EM28" s="18" t="str">
        <f t="shared" si="108"/>
        <v/>
      </c>
      <c r="EN28" s="18" t="str">
        <f t="shared" si="109"/>
        <v/>
      </c>
      <c r="EO28" s="18" t="str">
        <f t="shared" si="110"/>
        <v/>
      </c>
      <c r="EP28" s="18" t="str">
        <f t="shared" si="111"/>
        <v/>
      </c>
      <c r="EQ28" s="18" t="str">
        <f t="shared" si="112"/>
        <v/>
      </c>
      <c r="ER28" s="18"/>
      <c r="ES28" s="18" t="str">
        <f t="shared" si="113"/>
        <v/>
      </c>
      <c r="ET28" s="18" t="str">
        <f t="shared" si="114"/>
        <v/>
      </c>
      <c r="EU28" s="18" t="str">
        <f t="shared" si="115"/>
        <v/>
      </c>
      <c r="EV28" s="18" t="str">
        <f t="shared" si="116"/>
        <v/>
      </c>
      <c r="EW28" s="18"/>
      <c r="EX28" s="18" t="str">
        <f t="shared" si="117"/>
        <v/>
      </c>
      <c r="EY28" s="18" t="str">
        <f t="shared" si="118"/>
        <v/>
      </c>
      <c r="EZ28" s="18" t="str">
        <f t="shared" si="119"/>
        <v/>
      </c>
      <c r="FA28" s="18" t="str">
        <f t="shared" si="120"/>
        <v/>
      </c>
      <c r="FB28" s="19" t="str">
        <f t="shared" si="121"/>
        <v xml:space="preserve">Memiliki sikap , </v>
      </c>
      <c r="FD28" s="10">
        <f t="shared" si="66"/>
        <v>0</v>
      </c>
      <c r="FE28" s="17" t="str">
        <f t="shared" si="67"/>
        <v/>
      </c>
      <c r="FF28" s="22">
        <f t="shared" si="68"/>
        <v>0</v>
      </c>
      <c r="FG28" s="23" t="str">
        <f>HLOOKUP(FF28,CP28:CX68,24,0)</f>
        <v>a</v>
      </c>
      <c r="FH28" s="21" t="str">
        <f t="shared" si="122"/>
        <v>perlu peningkatan pemahaman</v>
      </c>
      <c r="FI28" s="22">
        <f t="shared" si="69"/>
        <v>0</v>
      </c>
      <c r="FJ28" s="23" t="str">
        <f>HLOOKUP(FI28,CP28:CX68,24,0)</f>
        <v>a</v>
      </c>
      <c r="FK28" s="21" t="str">
        <f t="shared" si="123"/>
        <v>perlu peningkatan pemahaman</v>
      </c>
      <c r="FL28" s="24" t="str">
        <f t="shared" si="124"/>
        <v>Memiliki kompetensi pengetahuan tentang a yang perlu peningkatan pemahaman dan kompetensi pengetahuan tentang a yang perlu peningkatan pemahaman</v>
      </c>
      <c r="FN28" s="25">
        <f t="shared" si="125"/>
        <v>0</v>
      </c>
      <c r="FO28" s="10" t="str">
        <f t="shared" si="126"/>
        <v>kurang</v>
      </c>
      <c r="FP28" s="23" t="str">
        <f>HLOOKUP(FN28,$CZ28:$DH68,24,0)</f>
        <v>a</v>
      </c>
      <c r="FQ28" s="25">
        <f t="shared" si="127"/>
        <v>0</v>
      </c>
      <c r="FR28" s="17" t="str">
        <f t="shared" si="70"/>
        <v/>
      </c>
      <c r="FS28" s="26" t="str">
        <f t="shared" si="128"/>
        <v>Memiliki kompetensi keterampilan a yang kurang</v>
      </c>
    </row>
    <row r="29" spans="2:175" ht="26.1" customHeight="1" x14ac:dyDescent="0.2">
      <c r="B29" s="80" t="s">
        <v>36</v>
      </c>
      <c r="C29" s="24" t="str">
        <f>VLOOKUP($B29,[1]Nilai!$A$13:$AF$52,2,0)</f>
        <v>19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1"/>
      <c r="W29" s="8"/>
      <c r="X29" s="24">
        <f>VLOOKUP($B29,[1]Nilai!$A$13:$AF$52,26,0)</f>
        <v>0</v>
      </c>
      <c r="Y29" s="10">
        <f t="shared" si="71"/>
        <v>0</v>
      </c>
      <c r="Z29" s="1"/>
      <c r="AA29" s="8"/>
      <c r="AB29" s="24">
        <f>VLOOKUP($B29,[1]Nilai!$A$13:$AF$52,27,0)</f>
        <v>0</v>
      </c>
      <c r="AC29" s="10">
        <f t="shared" si="72"/>
        <v>0</v>
      </c>
      <c r="AD29" s="1"/>
      <c r="AE29" s="8"/>
      <c r="AF29" s="24">
        <f>VLOOKUP($B29,[1]Nilai!$A$13:$AF$52,28,0)</f>
        <v>0</v>
      </c>
      <c r="AG29" s="10">
        <f t="shared" si="73"/>
        <v>0</v>
      </c>
      <c r="AH29" s="1"/>
      <c r="AI29" s="8"/>
      <c r="AJ29" s="24">
        <f>VLOOKUP($B29,[1]Nilai!$A$13:$AF$52,29,0)</f>
        <v>0</v>
      </c>
      <c r="AK29" s="10">
        <f t="shared" si="74"/>
        <v>0</v>
      </c>
      <c r="AL29" s="1"/>
      <c r="AM29" s="8"/>
      <c r="AN29" s="24">
        <f>VLOOKUP($B29,[1]Nilai!$A$13:$AF$52,30,0)</f>
        <v>0</v>
      </c>
      <c r="AO29" s="10">
        <f t="shared" si="75"/>
        <v>0</v>
      </c>
      <c r="AP29" s="1"/>
      <c r="AQ29" s="24">
        <f>VLOOKUP($B29,[1]Nilai!$A$13:$AF$52,30,0)</f>
        <v>0</v>
      </c>
      <c r="AR29" s="10">
        <f t="shared" si="76"/>
        <v>0</v>
      </c>
      <c r="AS29" s="1"/>
      <c r="AT29" s="24">
        <f>VLOOKUP($B29,[1]Nilai!$A$13:$AF$52,30,0)</f>
        <v>0</v>
      </c>
      <c r="AU29" s="10">
        <f t="shared" si="77"/>
        <v>0</v>
      </c>
      <c r="AV29" s="1"/>
      <c r="AW29" s="24">
        <f>VLOOKUP($B29,[1]Nilai!$A$13:$AF$52,30,0)</f>
        <v>0</v>
      </c>
      <c r="AX29" s="10">
        <f t="shared" si="78"/>
        <v>0</v>
      </c>
      <c r="AY29" s="1"/>
      <c r="AZ29" s="24">
        <f>VLOOKUP($B29,[1]Nilai!$A$13:$AF$52,31,0)</f>
        <v>0</v>
      </c>
      <c r="BA29" s="10">
        <f t="shared" si="79"/>
        <v>0</v>
      </c>
      <c r="BB29" s="9"/>
      <c r="BC29" s="9"/>
      <c r="BD29" s="9"/>
      <c r="BE29" s="9"/>
      <c r="BF29" s="9"/>
      <c r="BG29" s="9"/>
      <c r="BH29" s="9"/>
      <c r="BI29" s="9"/>
      <c r="BJ29" s="9"/>
      <c r="BK29" s="11" t="str">
        <f t="shared" si="80"/>
        <v/>
      </c>
      <c r="BL29" s="12" t="str">
        <f t="shared" si="20"/>
        <v/>
      </c>
      <c r="BM29" s="11" t="str">
        <f t="shared" si="21"/>
        <v/>
      </c>
      <c r="BN29" s="12" t="str">
        <f t="shared" si="22"/>
        <v/>
      </c>
      <c r="BO29" s="10">
        <f t="shared" si="23"/>
        <v>0</v>
      </c>
      <c r="BP29" s="10" t="str">
        <f t="shared" si="24"/>
        <v/>
      </c>
      <c r="BQ29" s="13" t="str">
        <f t="shared" si="25"/>
        <v/>
      </c>
      <c r="BR29" s="10">
        <f t="shared" si="26"/>
        <v>0</v>
      </c>
      <c r="BS29" s="10" t="str">
        <f t="shared" si="27"/>
        <v/>
      </c>
      <c r="BT29" s="14" t="str">
        <f t="shared" si="28"/>
        <v/>
      </c>
      <c r="BU29" s="81"/>
      <c r="BV29" s="81">
        <f t="shared" si="29"/>
        <v>0</v>
      </c>
      <c r="BW29" s="81">
        <f t="shared" si="30"/>
        <v>0</v>
      </c>
      <c r="BX29" s="81">
        <f t="shared" si="31"/>
        <v>0</v>
      </c>
      <c r="BY29" s="81">
        <f t="shared" si="32"/>
        <v>0</v>
      </c>
      <c r="BZ29" s="81">
        <f t="shared" si="33"/>
        <v>0</v>
      </c>
      <c r="CA29" s="81">
        <f t="shared" si="34"/>
        <v>0</v>
      </c>
      <c r="CB29" s="81">
        <f t="shared" si="35"/>
        <v>0</v>
      </c>
      <c r="CC29" s="81">
        <f t="shared" si="36"/>
        <v>0</v>
      </c>
      <c r="CD29" s="81">
        <f t="shared" si="37"/>
        <v>0</v>
      </c>
      <c r="CE29" s="81"/>
      <c r="CF29" s="81">
        <f t="shared" si="38"/>
        <v>0</v>
      </c>
      <c r="CG29" s="81">
        <f t="shared" si="39"/>
        <v>0</v>
      </c>
      <c r="CH29" s="81">
        <f t="shared" si="40"/>
        <v>0</v>
      </c>
      <c r="CI29" s="81">
        <f t="shared" si="41"/>
        <v>0</v>
      </c>
      <c r="CJ29" s="81">
        <f t="shared" si="42"/>
        <v>0</v>
      </c>
      <c r="CK29" s="81">
        <f t="shared" si="43"/>
        <v>0</v>
      </c>
      <c r="CL29" s="81">
        <f t="shared" si="44"/>
        <v>0</v>
      </c>
      <c r="CM29" s="81">
        <f t="shared" si="45"/>
        <v>0</v>
      </c>
      <c r="CN29" s="81">
        <f t="shared" si="46"/>
        <v>0</v>
      </c>
      <c r="CP29" s="15">
        <f t="shared" si="47"/>
        <v>0</v>
      </c>
      <c r="CQ29" s="15">
        <f t="shared" si="48"/>
        <v>0</v>
      </c>
      <c r="CR29" s="15">
        <f t="shared" si="49"/>
        <v>0</v>
      </c>
      <c r="CS29" s="15">
        <f t="shared" si="50"/>
        <v>0</v>
      </c>
      <c r="CT29" s="15">
        <f t="shared" si="51"/>
        <v>0</v>
      </c>
      <c r="CU29" s="15">
        <f t="shared" si="52"/>
        <v>0</v>
      </c>
      <c r="CV29" s="15">
        <f t="shared" si="53"/>
        <v>0</v>
      </c>
      <c r="CW29" s="15">
        <f t="shared" si="54"/>
        <v>0</v>
      </c>
      <c r="CX29" s="15">
        <f t="shared" si="81"/>
        <v>0</v>
      </c>
      <c r="CZ29" s="16">
        <f t="shared" si="55"/>
        <v>0</v>
      </c>
      <c r="DA29" s="16">
        <f t="shared" si="56"/>
        <v>0</v>
      </c>
      <c r="DB29" s="16">
        <f t="shared" si="57"/>
        <v>0</v>
      </c>
      <c r="DC29" s="16">
        <f t="shared" si="58"/>
        <v>0</v>
      </c>
      <c r="DD29" s="16">
        <f t="shared" si="59"/>
        <v>0</v>
      </c>
      <c r="DE29" s="16">
        <f t="shared" si="60"/>
        <v>0</v>
      </c>
      <c r="DF29" s="16">
        <f t="shared" si="61"/>
        <v>0</v>
      </c>
      <c r="DG29" s="16">
        <f t="shared" si="62"/>
        <v>0</v>
      </c>
      <c r="DH29" s="16">
        <f t="shared" si="63"/>
        <v>0</v>
      </c>
      <c r="DJ29" s="46">
        <f t="shared" si="82"/>
        <v>0</v>
      </c>
      <c r="DK29" s="17" t="str">
        <f t="shared" si="83"/>
        <v/>
      </c>
      <c r="DL29" s="18" t="str">
        <f t="shared" si="84"/>
        <v/>
      </c>
      <c r="DM29" s="18" t="str">
        <f t="shared" si="85"/>
        <v/>
      </c>
      <c r="DN29" s="18" t="str">
        <f t="shared" si="86"/>
        <v/>
      </c>
      <c r="DO29" s="18" t="str">
        <f t="shared" si="87"/>
        <v/>
      </c>
      <c r="DP29" s="18" t="str">
        <f t="shared" si="88"/>
        <v/>
      </c>
      <c r="DQ29" s="18" t="str">
        <f t="shared" si="89"/>
        <v/>
      </c>
      <c r="DR29" s="18" t="str">
        <f t="shared" si="90"/>
        <v/>
      </c>
      <c r="DS29" s="18" t="str">
        <f t="shared" si="91"/>
        <v/>
      </c>
      <c r="DT29" s="18" t="str">
        <f t="shared" si="92"/>
        <v/>
      </c>
      <c r="DU29" s="18"/>
      <c r="DV29" s="18" t="str">
        <f t="shared" si="93"/>
        <v/>
      </c>
      <c r="DW29" s="18" t="str">
        <f t="shared" si="94"/>
        <v/>
      </c>
      <c r="DX29" s="18" t="str">
        <f t="shared" si="95"/>
        <v/>
      </c>
      <c r="DY29" s="18" t="str">
        <f t="shared" si="96"/>
        <v/>
      </c>
      <c r="DZ29" s="18"/>
      <c r="EA29" s="18" t="str">
        <f t="shared" si="97"/>
        <v/>
      </c>
      <c r="EB29" s="18" t="str">
        <f t="shared" si="98"/>
        <v/>
      </c>
      <c r="EC29" s="18" t="str">
        <f t="shared" si="99"/>
        <v/>
      </c>
      <c r="ED29" s="18" t="str">
        <f t="shared" si="100"/>
        <v/>
      </c>
      <c r="EE29" s="19" t="str">
        <f t="shared" si="101"/>
        <v xml:space="preserve">Memiliki sikap , </v>
      </c>
      <c r="EG29" s="22">
        <f t="shared" si="102"/>
        <v>0</v>
      </c>
      <c r="EH29" s="17" t="str">
        <f t="shared" si="103"/>
        <v/>
      </c>
      <c r="EI29" s="18" t="str">
        <f t="shared" si="104"/>
        <v/>
      </c>
      <c r="EJ29" s="18" t="str">
        <f t="shared" si="105"/>
        <v/>
      </c>
      <c r="EK29" s="18" t="str">
        <f t="shared" si="106"/>
        <v/>
      </c>
      <c r="EL29" s="18" t="str">
        <f t="shared" si="107"/>
        <v/>
      </c>
      <c r="EM29" s="18" t="str">
        <f t="shared" si="108"/>
        <v/>
      </c>
      <c r="EN29" s="18" t="str">
        <f t="shared" si="109"/>
        <v/>
      </c>
      <c r="EO29" s="18" t="str">
        <f t="shared" si="110"/>
        <v/>
      </c>
      <c r="EP29" s="18" t="str">
        <f t="shared" si="111"/>
        <v/>
      </c>
      <c r="EQ29" s="18" t="str">
        <f t="shared" si="112"/>
        <v/>
      </c>
      <c r="ER29" s="18"/>
      <c r="ES29" s="18" t="str">
        <f t="shared" si="113"/>
        <v/>
      </c>
      <c r="ET29" s="18" t="str">
        <f t="shared" si="114"/>
        <v/>
      </c>
      <c r="EU29" s="18" t="str">
        <f t="shared" si="115"/>
        <v/>
      </c>
      <c r="EV29" s="18" t="str">
        <f t="shared" si="116"/>
        <v/>
      </c>
      <c r="EW29" s="18"/>
      <c r="EX29" s="18" t="str">
        <f t="shared" si="117"/>
        <v/>
      </c>
      <c r="EY29" s="18" t="str">
        <f t="shared" si="118"/>
        <v/>
      </c>
      <c r="EZ29" s="18" t="str">
        <f t="shared" si="119"/>
        <v/>
      </c>
      <c r="FA29" s="18" t="str">
        <f t="shared" si="120"/>
        <v/>
      </c>
      <c r="FB29" s="19" t="str">
        <f t="shared" si="121"/>
        <v xml:space="preserve">Memiliki sikap , </v>
      </c>
      <c r="FD29" s="10">
        <f t="shared" si="66"/>
        <v>0</v>
      </c>
      <c r="FE29" s="17" t="str">
        <f t="shared" si="67"/>
        <v/>
      </c>
      <c r="FF29" s="22">
        <f t="shared" si="68"/>
        <v>0</v>
      </c>
      <c r="FG29" s="23" t="str">
        <f>HLOOKUP(FF29,CP29:CX69,23,0)</f>
        <v>a</v>
      </c>
      <c r="FH29" s="21" t="str">
        <f t="shared" si="122"/>
        <v>perlu peningkatan pemahaman</v>
      </c>
      <c r="FI29" s="22">
        <f t="shared" si="69"/>
        <v>0</v>
      </c>
      <c r="FJ29" s="23" t="str">
        <f>HLOOKUP(FI29,CP29:CX69,23,0)</f>
        <v>a</v>
      </c>
      <c r="FK29" s="21" t="str">
        <f t="shared" si="123"/>
        <v>perlu peningkatan pemahaman</v>
      </c>
      <c r="FL29" s="24" t="str">
        <f t="shared" si="124"/>
        <v>Memiliki kompetensi pengetahuan tentang a yang perlu peningkatan pemahaman dan kompetensi pengetahuan tentang a yang perlu peningkatan pemahaman</v>
      </c>
      <c r="FN29" s="25">
        <f t="shared" si="125"/>
        <v>0</v>
      </c>
      <c r="FO29" s="10" t="str">
        <f t="shared" si="126"/>
        <v>kurang</v>
      </c>
      <c r="FP29" s="23" t="str">
        <f>HLOOKUP(FN29,$CZ29:$DH69,23,0)</f>
        <v>a</v>
      </c>
      <c r="FQ29" s="25">
        <f t="shared" si="127"/>
        <v>0</v>
      </c>
      <c r="FR29" s="17" t="str">
        <f t="shared" si="70"/>
        <v/>
      </c>
      <c r="FS29" s="26" t="str">
        <f t="shared" si="128"/>
        <v>Memiliki kompetensi keterampilan a yang kurang</v>
      </c>
    </row>
    <row r="30" spans="2:175" ht="26.1" customHeight="1" x14ac:dyDescent="0.2">
      <c r="B30" s="80" t="s">
        <v>37</v>
      </c>
      <c r="C30" s="24" t="str">
        <f>VLOOKUP($B30,[1]Nilai!$A$13:$AF$52,2,0)</f>
        <v>20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1"/>
      <c r="W30" s="8"/>
      <c r="X30" s="24">
        <f>VLOOKUP($B30,[1]Nilai!$A$13:$AF$52,26,0)</f>
        <v>0</v>
      </c>
      <c r="Y30" s="10">
        <f t="shared" si="71"/>
        <v>0</v>
      </c>
      <c r="Z30" s="1"/>
      <c r="AA30" s="8"/>
      <c r="AB30" s="24">
        <f>VLOOKUP($B30,[1]Nilai!$A$13:$AF$52,27,0)</f>
        <v>0</v>
      </c>
      <c r="AC30" s="10">
        <f t="shared" si="72"/>
        <v>0</v>
      </c>
      <c r="AD30" s="1"/>
      <c r="AE30" s="8"/>
      <c r="AF30" s="24">
        <f>VLOOKUP($B30,[1]Nilai!$A$13:$AF$52,28,0)</f>
        <v>0</v>
      </c>
      <c r="AG30" s="10">
        <f t="shared" si="73"/>
        <v>0</v>
      </c>
      <c r="AH30" s="1"/>
      <c r="AI30" s="8"/>
      <c r="AJ30" s="24">
        <f>VLOOKUP($B30,[1]Nilai!$A$13:$AF$52,29,0)</f>
        <v>0</v>
      </c>
      <c r="AK30" s="10">
        <f t="shared" si="74"/>
        <v>0</v>
      </c>
      <c r="AL30" s="1"/>
      <c r="AM30" s="8"/>
      <c r="AN30" s="24">
        <f>VLOOKUP($B30,[1]Nilai!$A$13:$AF$52,30,0)</f>
        <v>0</v>
      </c>
      <c r="AO30" s="10">
        <f t="shared" si="75"/>
        <v>0</v>
      </c>
      <c r="AP30" s="1"/>
      <c r="AQ30" s="24">
        <f>VLOOKUP($B30,[1]Nilai!$A$13:$AF$52,30,0)</f>
        <v>0</v>
      </c>
      <c r="AR30" s="10">
        <f t="shared" si="76"/>
        <v>0</v>
      </c>
      <c r="AS30" s="1"/>
      <c r="AT30" s="24">
        <f>VLOOKUP($B30,[1]Nilai!$A$13:$AF$52,30,0)</f>
        <v>0</v>
      </c>
      <c r="AU30" s="10">
        <f t="shared" si="77"/>
        <v>0</v>
      </c>
      <c r="AV30" s="1"/>
      <c r="AW30" s="24">
        <f>VLOOKUP($B30,[1]Nilai!$A$13:$AF$52,30,0)</f>
        <v>0</v>
      </c>
      <c r="AX30" s="10">
        <f t="shared" si="78"/>
        <v>0</v>
      </c>
      <c r="AY30" s="1"/>
      <c r="AZ30" s="24">
        <f>VLOOKUP($B30,[1]Nilai!$A$13:$AF$52,31,0)</f>
        <v>0</v>
      </c>
      <c r="BA30" s="10">
        <f t="shared" si="79"/>
        <v>0</v>
      </c>
      <c r="BB30" s="9"/>
      <c r="BC30" s="9"/>
      <c r="BD30" s="9"/>
      <c r="BE30" s="9"/>
      <c r="BF30" s="9"/>
      <c r="BG30" s="9"/>
      <c r="BH30" s="9"/>
      <c r="BI30" s="9"/>
      <c r="BJ30" s="9"/>
      <c r="BK30" s="11" t="str">
        <f t="shared" si="80"/>
        <v/>
      </c>
      <c r="BL30" s="12" t="str">
        <f t="shared" si="20"/>
        <v/>
      </c>
      <c r="BM30" s="11" t="str">
        <f t="shared" si="21"/>
        <v/>
      </c>
      <c r="BN30" s="12" t="str">
        <f t="shared" si="22"/>
        <v/>
      </c>
      <c r="BO30" s="10">
        <f t="shared" si="23"/>
        <v>0</v>
      </c>
      <c r="BP30" s="10" t="str">
        <f t="shared" si="24"/>
        <v/>
      </c>
      <c r="BQ30" s="13" t="str">
        <f t="shared" si="25"/>
        <v/>
      </c>
      <c r="BR30" s="10">
        <f t="shared" si="26"/>
        <v>0</v>
      </c>
      <c r="BS30" s="10" t="str">
        <f t="shared" si="27"/>
        <v/>
      </c>
      <c r="BT30" s="14" t="str">
        <f t="shared" si="28"/>
        <v/>
      </c>
      <c r="BU30" s="81"/>
      <c r="BV30" s="81">
        <f t="shared" si="29"/>
        <v>0</v>
      </c>
      <c r="BW30" s="81">
        <f t="shared" si="30"/>
        <v>0</v>
      </c>
      <c r="BX30" s="81">
        <f t="shared" si="31"/>
        <v>0</v>
      </c>
      <c r="BY30" s="81">
        <f t="shared" si="32"/>
        <v>0</v>
      </c>
      <c r="BZ30" s="81">
        <f t="shared" si="33"/>
        <v>0</v>
      </c>
      <c r="CA30" s="81">
        <f t="shared" si="34"/>
        <v>0</v>
      </c>
      <c r="CB30" s="81">
        <f t="shared" si="35"/>
        <v>0</v>
      </c>
      <c r="CC30" s="81">
        <f t="shared" si="36"/>
        <v>0</v>
      </c>
      <c r="CD30" s="81">
        <f t="shared" si="37"/>
        <v>0</v>
      </c>
      <c r="CE30" s="81"/>
      <c r="CF30" s="81">
        <f t="shared" si="38"/>
        <v>0</v>
      </c>
      <c r="CG30" s="81">
        <f t="shared" si="39"/>
        <v>0</v>
      </c>
      <c r="CH30" s="81">
        <f t="shared" si="40"/>
        <v>0</v>
      </c>
      <c r="CI30" s="81">
        <f t="shared" si="41"/>
        <v>0</v>
      </c>
      <c r="CJ30" s="81">
        <f t="shared" si="42"/>
        <v>0</v>
      </c>
      <c r="CK30" s="81">
        <f t="shared" si="43"/>
        <v>0</v>
      </c>
      <c r="CL30" s="81">
        <f t="shared" si="44"/>
        <v>0</v>
      </c>
      <c r="CM30" s="81">
        <f t="shared" si="45"/>
        <v>0</v>
      </c>
      <c r="CN30" s="81">
        <f t="shared" si="46"/>
        <v>0</v>
      </c>
      <c r="CP30" s="15">
        <f t="shared" si="47"/>
        <v>0</v>
      </c>
      <c r="CQ30" s="15">
        <f t="shared" si="48"/>
        <v>0</v>
      </c>
      <c r="CR30" s="15">
        <f t="shared" si="49"/>
        <v>0</v>
      </c>
      <c r="CS30" s="15">
        <f t="shared" si="50"/>
        <v>0</v>
      </c>
      <c r="CT30" s="15">
        <f t="shared" si="51"/>
        <v>0</v>
      </c>
      <c r="CU30" s="15">
        <f t="shared" si="52"/>
        <v>0</v>
      </c>
      <c r="CV30" s="15">
        <f t="shared" si="53"/>
        <v>0</v>
      </c>
      <c r="CW30" s="15">
        <f t="shared" si="54"/>
        <v>0</v>
      </c>
      <c r="CX30" s="15">
        <f t="shared" si="81"/>
        <v>0</v>
      </c>
      <c r="CZ30" s="16">
        <f t="shared" si="55"/>
        <v>0</v>
      </c>
      <c r="DA30" s="16">
        <f t="shared" si="56"/>
        <v>0</v>
      </c>
      <c r="DB30" s="16">
        <f t="shared" si="57"/>
        <v>0</v>
      </c>
      <c r="DC30" s="16">
        <f t="shared" si="58"/>
        <v>0</v>
      </c>
      <c r="DD30" s="16">
        <f t="shared" si="59"/>
        <v>0</v>
      </c>
      <c r="DE30" s="16">
        <f t="shared" si="60"/>
        <v>0</v>
      </c>
      <c r="DF30" s="16">
        <f t="shared" si="61"/>
        <v>0</v>
      </c>
      <c r="DG30" s="16">
        <f t="shared" si="62"/>
        <v>0</v>
      </c>
      <c r="DH30" s="16">
        <f t="shared" si="63"/>
        <v>0</v>
      </c>
      <c r="DJ30" s="46">
        <f t="shared" si="82"/>
        <v>0</v>
      </c>
      <c r="DK30" s="17" t="str">
        <f t="shared" si="83"/>
        <v/>
      </c>
      <c r="DL30" s="18" t="str">
        <f t="shared" si="84"/>
        <v/>
      </c>
      <c r="DM30" s="18" t="str">
        <f t="shared" si="85"/>
        <v/>
      </c>
      <c r="DN30" s="18" t="str">
        <f t="shared" si="86"/>
        <v/>
      </c>
      <c r="DO30" s="18" t="str">
        <f t="shared" si="87"/>
        <v/>
      </c>
      <c r="DP30" s="18" t="str">
        <f t="shared" si="88"/>
        <v/>
      </c>
      <c r="DQ30" s="18" t="str">
        <f t="shared" si="89"/>
        <v/>
      </c>
      <c r="DR30" s="18" t="str">
        <f t="shared" si="90"/>
        <v/>
      </c>
      <c r="DS30" s="18" t="str">
        <f t="shared" si="91"/>
        <v/>
      </c>
      <c r="DT30" s="18" t="str">
        <f t="shared" si="92"/>
        <v/>
      </c>
      <c r="DU30" s="18"/>
      <c r="DV30" s="18" t="str">
        <f t="shared" si="93"/>
        <v/>
      </c>
      <c r="DW30" s="18" t="str">
        <f t="shared" si="94"/>
        <v/>
      </c>
      <c r="DX30" s="18" t="str">
        <f t="shared" si="95"/>
        <v/>
      </c>
      <c r="DY30" s="18" t="str">
        <f t="shared" si="96"/>
        <v/>
      </c>
      <c r="DZ30" s="18"/>
      <c r="EA30" s="18" t="str">
        <f t="shared" si="97"/>
        <v/>
      </c>
      <c r="EB30" s="18" t="str">
        <f t="shared" si="98"/>
        <v/>
      </c>
      <c r="EC30" s="18" t="str">
        <f t="shared" si="99"/>
        <v/>
      </c>
      <c r="ED30" s="18" t="str">
        <f t="shared" si="100"/>
        <v/>
      </c>
      <c r="EE30" s="19" t="str">
        <f t="shared" si="101"/>
        <v xml:space="preserve">Memiliki sikap , </v>
      </c>
      <c r="EG30" s="22">
        <f t="shared" si="102"/>
        <v>0</v>
      </c>
      <c r="EH30" s="17" t="str">
        <f t="shared" si="103"/>
        <v/>
      </c>
      <c r="EI30" s="18" t="str">
        <f t="shared" si="104"/>
        <v/>
      </c>
      <c r="EJ30" s="18" t="str">
        <f t="shared" si="105"/>
        <v/>
      </c>
      <c r="EK30" s="18" t="str">
        <f t="shared" si="106"/>
        <v/>
      </c>
      <c r="EL30" s="18" t="str">
        <f t="shared" si="107"/>
        <v/>
      </c>
      <c r="EM30" s="18" t="str">
        <f t="shared" si="108"/>
        <v/>
      </c>
      <c r="EN30" s="18" t="str">
        <f t="shared" si="109"/>
        <v/>
      </c>
      <c r="EO30" s="18" t="str">
        <f t="shared" si="110"/>
        <v/>
      </c>
      <c r="EP30" s="18" t="str">
        <f t="shared" si="111"/>
        <v/>
      </c>
      <c r="EQ30" s="18" t="str">
        <f t="shared" si="112"/>
        <v/>
      </c>
      <c r="ER30" s="18"/>
      <c r="ES30" s="18" t="str">
        <f t="shared" si="113"/>
        <v/>
      </c>
      <c r="ET30" s="18" t="str">
        <f t="shared" si="114"/>
        <v/>
      </c>
      <c r="EU30" s="18" t="str">
        <f t="shared" si="115"/>
        <v/>
      </c>
      <c r="EV30" s="18" t="str">
        <f t="shared" si="116"/>
        <v/>
      </c>
      <c r="EW30" s="18"/>
      <c r="EX30" s="18" t="str">
        <f t="shared" si="117"/>
        <v/>
      </c>
      <c r="EY30" s="18" t="str">
        <f t="shared" si="118"/>
        <v/>
      </c>
      <c r="EZ30" s="18" t="str">
        <f t="shared" si="119"/>
        <v/>
      </c>
      <c r="FA30" s="18" t="str">
        <f t="shared" si="120"/>
        <v/>
      </c>
      <c r="FB30" s="19" t="str">
        <f t="shared" si="121"/>
        <v xml:space="preserve">Memiliki sikap , </v>
      </c>
      <c r="FD30" s="10">
        <f t="shared" si="66"/>
        <v>0</v>
      </c>
      <c r="FE30" s="17" t="str">
        <f t="shared" si="67"/>
        <v/>
      </c>
      <c r="FF30" s="22">
        <f t="shared" si="68"/>
        <v>0</v>
      </c>
      <c r="FG30" s="23" t="str">
        <f>HLOOKUP(FF30,CP30:CX70,22,0)</f>
        <v>a</v>
      </c>
      <c r="FH30" s="21" t="str">
        <f t="shared" si="122"/>
        <v>perlu peningkatan pemahaman</v>
      </c>
      <c r="FI30" s="22">
        <f t="shared" si="69"/>
        <v>0</v>
      </c>
      <c r="FJ30" s="23" t="str">
        <f>HLOOKUP(FI30,CP30:CX70,22,0)</f>
        <v>a</v>
      </c>
      <c r="FK30" s="21" t="str">
        <f t="shared" si="123"/>
        <v>perlu peningkatan pemahaman</v>
      </c>
      <c r="FL30" s="24" t="str">
        <f t="shared" si="124"/>
        <v>Memiliki kompetensi pengetahuan tentang a yang perlu peningkatan pemahaman dan kompetensi pengetahuan tentang a yang perlu peningkatan pemahaman</v>
      </c>
      <c r="FN30" s="25">
        <f t="shared" si="125"/>
        <v>0</v>
      </c>
      <c r="FO30" s="10" t="str">
        <f t="shared" si="126"/>
        <v>kurang</v>
      </c>
      <c r="FP30" s="23" t="str">
        <f>HLOOKUP(FN30,$CZ30:$DH70,22,0)</f>
        <v>a</v>
      </c>
      <c r="FQ30" s="25">
        <f t="shared" si="127"/>
        <v>0</v>
      </c>
      <c r="FR30" s="17" t="str">
        <f t="shared" si="70"/>
        <v/>
      </c>
      <c r="FS30" s="26" t="str">
        <f t="shared" si="128"/>
        <v>Memiliki kompetensi keterampilan a yang kurang</v>
      </c>
    </row>
    <row r="31" spans="2:175" ht="26.1" customHeight="1" x14ac:dyDescent="0.2">
      <c r="B31" s="80" t="s">
        <v>38</v>
      </c>
      <c r="C31" s="24" t="str">
        <f>VLOOKUP($B31,[1]Nilai!$A$13:$AF$52,2,0)</f>
        <v>21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1"/>
      <c r="W31" s="8"/>
      <c r="X31" s="24">
        <f>VLOOKUP($B31,[1]Nilai!$A$13:$AF$52,26,0)</f>
        <v>0</v>
      </c>
      <c r="Y31" s="10">
        <f t="shared" si="71"/>
        <v>0</v>
      </c>
      <c r="Z31" s="1"/>
      <c r="AA31" s="8"/>
      <c r="AB31" s="24">
        <f>VLOOKUP($B31,[1]Nilai!$A$13:$AF$52,27,0)</f>
        <v>0</v>
      </c>
      <c r="AC31" s="10">
        <f t="shared" si="72"/>
        <v>0</v>
      </c>
      <c r="AD31" s="1"/>
      <c r="AE31" s="8"/>
      <c r="AF31" s="24">
        <f>VLOOKUP($B31,[1]Nilai!$A$13:$AF$52,28,0)</f>
        <v>0</v>
      </c>
      <c r="AG31" s="10">
        <f t="shared" si="73"/>
        <v>0</v>
      </c>
      <c r="AH31" s="1"/>
      <c r="AI31" s="8"/>
      <c r="AJ31" s="24">
        <f>VLOOKUP($B31,[1]Nilai!$A$13:$AF$52,29,0)</f>
        <v>0</v>
      </c>
      <c r="AK31" s="10">
        <f t="shared" si="74"/>
        <v>0</v>
      </c>
      <c r="AL31" s="1"/>
      <c r="AM31" s="8"/>
      <c r="AN31" s="24">
        <f>VLOOKUP($B31,[1]Nilai!$A$13:$AF$52,30,0)</f>
        <v>0</v>
      </c>
      <c r="AO31" s="10">
        <f t="shared" si="75"/>
        <v>0</v>
      </c>
      <c r="AP31" s="1"/>
      <c r="AQ31" s="24">
        <f>VLOOKUP($B31,[1]Nilai!$A$13:$AF$52,30,0)</f>
        <v>0</v>
      </c>
      <c r="AR31" s="10">
        <f t="shared" si="76"/>
        <v>0</v>
      </c>
      <c r="AS31" s="1"/>
      <c r="AT31" s="24">
        <f>VLOOKUP($B31,[1]Nilai!$A$13:$AF$52,30,0)</f>
        <v>0</v>
      </c>
      <c r="AU31" s="10">
        <f t="shared" si="77"/>
        <v>0</v>
      </c>
      <c r="AV31" s="1"/>
      <c r="AW31" s="24">
        <f>VLOOKUP($B31,[1]Nilai!$A$13:$AF$52,30,0)</f>
        <v>0</v>
      </c>
      <c r="AX31" s="10">
        <f t="shared" si="78"/>
        <v>0</v>
      </c>
      <c r="AY31" s="1"/>
      <c r="AZ31" s="24">
        <f>VLOOKUP($B31,[1]Nilai!$A$13:$AF$52,31,0)</f>
        <v>0</v>
      </c>
      <c r="BA31" s="10">
        <f t="shared" si="79"/>
        <v>0</v>
      </c>
      <c r="BB31" s="9"/>
      <c r="BC31" s="9"/>
      <c r="BD31" s="9"/>
      <c r="BE31" s="9"/>
      <c r="BF31" s="9"/>
      <c r="BG31" s="9"/>
      <c r="BH31" s="9"/>
      <c r="BI31" s="9"/>
      <c r="BJ31" s="9"/>
      <c r="BK31" s="11" t="str">
        <f t="shared" si="80"/>
        <v/>
      </c>
      <c r="BL31" s="12" t="str">
        <f t="shared" si="20"/>
        <v/>
      </c>
      <c r="BM31" s="11" t="str">
        <f t="shared" si="21"/>
        <v/>
      </c>
      <c r="BN31" s="12" t="str">
        <f t="shared" si="22"/>
        <v/>
      </c>
      <c r="BO31" s="10">
        <f t="shared" si="23"/>
        <v>0</v>
      </c>
      <c r="BP31" s="10" t="str">
        <f t="shared" si="24"/>
        <v/>
      </c>
      <c r="BQ31" s="13" t="str">
        <f t="shared" si="25"/>
        <v/>
      </c>
      <c r="BR31" s="10">
        <f t="shared" si="26"/>
        <v>0</v>
      </c>
      <c r="BS31" s="10" t="str">
        <f t="shared" si="27"/>
        <v/>
      </c>
      <c r="BT31" s="14" t="str">
        <f t="shared" si="28"/>
        <v/>
      </c>
      <c r="BU31" s="81"/>
      <c r="BV31" s="81">
        <f t="shared" si="29"/>
        <v>0</v>
      </c>
      <c r="BW31" s="81">
        <f t="shared" si="30"/>
        <v>0</v>
      </c>
      <c r="BX31" s="81">
        <f t="shared" si="31"/>
        <v>0</v>
      </c>
      <c r="BY31" s="81">
        <f t="shared" si="32"/>
        <v>0</v>
      </c>
      <c r="BZ31" s="81">
        <f t="shared" si="33"/>
        <v>0</v>
      </c>
      <c r="CA31" s="81">
        <f t="shared" si="34"/>
        <v>0</v>
      </c>
      <c r="CB31" s="81">
        <f t="shared" si="35"/>
        <v>0</v>
      </c>
      <c r="CC31" s="81">
        <f t="shared" si="36"/>
        <v>0</v>
      </c>
      <c r="CD31" s="81">
        <f t="shared" si="37"/>
        <v>0</v>
      </c>
      <c r="CE31" s="81"/>
      <c r="CF31" s="81">
        <f t="shared" si="38"/>
        <v>0</v>
      </c>
      <c r="CG31" s="81">
        <f t="shared" si="39"/>
        <v>0</v>
      </c>
      <c r="CH31" s="81">
        <f t="shared" si="40"/>
        <v>0</v>
      </c>
      <c r="CI31" s="81">
        <f t="shared" si="41"/>
        <v>0</v>
      </c>
      <c r="CJ31" s="81">
        <f t="shared" si="42"/>
        <v>0</v>
      </c>
      <c r="CK31" s="81">
        <f t="shared" si="43"/>
        <v>0</v>
      </c>
      <c r="CL31" s="81">
        <f t="shared" si="44"/>
        <v>0</v>
      </c>
      <c r="CM31" s="81">
        <f t="shared" si="45"/>
        <v>0</v>
      </c>
      <c r="CN31" s="81">
        <f t="shared" si="46"/>
        <v>0</v>
      </c>
      <c r="CP31" s="15">
        <f t="shared" si="47"/>
        <v>0</v>
      </c>
      <c r="CQ31" s="15">
        <f t="shared" si="48"/>
        <v>0</v>
      </c>
      <c r="CR31" s="15">
        <f t="shared" si="49"/>
        <v>0</v>
      </c>
      <c r="CS31" s="15">
        <f t="shared" si="50"/>
        <v>0</v>
      </c>
      <c r="CT31" s="15">
        <f t="shared" si="51"/>
        <v>0</v>
      </c>
      <c r="CU31" s="15">
        <f t="shared" si="52"/>
        <v>0</v>
      </c>
      <c r="CV31" s="15">
        <f t="shared" si="53"/>
        <v>0</v>
      </c>
      <c r="CW31" s="15">
        <f t="shared" si="54"/>
        <v>0</v>
      </c>
      <c r="CX31" s="15">
        <f t="shared" si="81"/>
        <v>0</v>
      </c>
      <c r="CZ31" s="16">
        <f t="shared" si="55"/>
        <v>0</v>
      </c>
      <c r="DA31" s="16">
        <f t="shared" si="56"/>
        <v>0</v>
      </c>
      <c r="DB31" s="16">
        <f t="shared" si="57"/>
        <v>0</v>
      </c>
      <c r="DC31" s="16">
        <f t="shared" si="58"/>
        <v>0</v>
      </c>
      <c r="DD31" s="16">
        <f t="shared" si="59"/>
        <v>0</v>
      </c>
      <c r="DE31" s="16">
        <f t="shared" si="60"/>
        <v>0</v>
      </c>
      <c r="DF31" s="16">
        <f t="shared" si="61"/>
        <v>0</v>
      </c>
      <c r="DG31" s="16">
        <f t="shared" si="62"/>
        <v>0</v>
      </c>
      <c r="DH31" s="16">
        <f t="shared" si="63"/>
        <v>0</v>
      </c>
      <c r="DJ31" s="46">
        <f t="shared" si="82"/>
        <v>0</v>
      </c>
      <c r="DK31" s="17" t="str">
        <f t="shared" si="83"/>
        <v/>
      </c>
      <c r="DL31" s="18" t="str">
        <f t="shared" si="84"/>
        <v/>
      </c>
      <c r="DM31" s="18" t="str">
        <f t="shared" si="85"/>
        <v/>
      </c>
      <c r="DN31" s="18" t="str">
        <f t="shared" si="86"/>
        <v/>
      </c>
      <c r="DO31" s="18" t="str">
        <f t="shared" si="87"/>
        <v/>
      </c>
      <c r="DP31" s="18" t="str">
        <f t="shared" si="88"/>
        <v/>
      </c>
      <c r="DQ31" s="18" t="str">
        <f t="shared" si="89"/>
        <v/>
      </c>
      <c r="DR31" s="18" t="str">
        <f t="shared" si="90"/>
        <v/>
      </c>
      <c r="DS31" s="18" t="str">
        <f t="shared" si="91"/>
        <v/>
      </c>
      <c r="DT31" s="18" t="str">
        <f t="shared" si="92"/>
        <v/>
      </c>
      <c r="DU31" s="18"/>
      <c r="DV31" s="18" t="str">
        <f t="shared" si="93"/>
        <v/>
      </c>
      <c r="DW31" s="18" t="str">
        <f t="shared" si="94"/>
        <v/>
      </c>
      <c r="DX31" s="18" t="str">
        <f t="shared" si="95"/>
        <v/>
      </c>
      <c r="DY31" s="18" t="str">
        <f t="shared" si="96"/>
        <v/>
      </c>
      <c r="DZ31" s="18"/>
      <c r="EA31" s="18" t="str">
        <f t="shared" si="97"/>
        <v/>
      </c>
      <c r="EB31" s="18" t="str">
        <f t="shared" si="98"/>
        <v/>
      </c>
      <c r="EC31" s="18" t="str">
        <f t="shared" si="99"/>
        <v/>
      </c>
      <c r="ED31" s="18" t="str">
        <f t="shared" si="100"/>
        <v/>
      </c>
      <c r="EE31" s="19" t="str">
        <f t="shared" si="101"/>
        <v xml:space="preserve">Memiliki sikap , </v>
      </c>
      <c r="EG31" s="22">
        <f t="shared" si="102"/>
        <v>0</v>
      </c>
      <c r="EH31" s="17" t="str">
        <f t="shared" si="103"/>
        <v/>
      </c>
      <c r="EI31" s="18" t="str">
        <f t="shared" si="104"/>
        <v/>
      </c>
      <c r="EJ31" s="18" t="str">
        <f t="shared" si="105"/>
        <v/>
      </c>
      <c r="EK31" s="18" t="str">
        <f t="shared" si="106"/>
        <v/>
      </c>
      <c r="EL31" s="18" t="str">
        <f t="shared" si="107"/>
        <v/>
      </c>
      <c r="EM31" s="18" t="str">
        <f t="shared" si="108"/>
        <v/>
      </c>
      <c r="EN31" s="18" t="str">
        <f t="shared" si="109"/>
        <v/>
      </c>
      <c r="EO31" s="18" t="str">
        <f t="shared" si="110"/>
        <v/>
      </c>
      <c r="EP31" s="18" t="str">
        <f t="shared" si="111"/>
        <v/>
      </c>
      <c r="EQ31" s="18" t="str">
        <f t="shared" si="112"/>
        <v/>
      </c>
      <c r="ER31" s="18"/>
      <c r="ES31" s="18" t="str">
        <f t="shared" si="113"/>
        <v/>
      </c>
      <c r="ET31" s="18" t="str">
        <f t="shared" si="114"/>
        <v/>
      </c>
      <c r="EU31" s="18" t="str">
        <f t="shared" si="115"/>
        <v/>
      </c>
      <c r="EV31" s="18" t="str">
        <f t="shared" si="116"/>
        <v/>
      </c>
      <c r="EW31" s="18"/>
      <c r="EX31" s="18" t="str">
        <f t="shared" si="117"/>
        <v/>
      </c>
      <c r="EY31" s="18" t="str">
        <f t="shared" si="118"/>
        <v/>
      </c>
      <c r="EZ31" s="18" t="str">
        <f t="shared" si="119"/>
        <v/>
      </c>
      <c r="FA31" s="18" t="str">
        <f t="shared" si="120"/>
        <v/>
      </c>
      <c r="FB31" s="19" t="str">
        <f t="shared" si="121"/>
        <v xml:space="preserve">Memiliki sikap , </v>
      </c>
      <c r="FD31" s="10">
        <f t="shared" si="66"/>
        <v>0</v>
      </c>
      <c r="FE31" s="17" t="str">
        <f t="shared" si="67"/>
        <v/>
      </c>
      <c r="FF31" s="22">
        <f t="shared" si="68"/>
        <v>0</v>
      </c>
      <c r="FG31" s="23" t="str">
        <f>HLOOKUP(FF31,CP31:CX71,21,0)</f>
        <v>a</v>
      </c>
      <c r="FH31" s="21" t="str">
        <f t="shared" si="122"/>
        <v>perlu peningkatan pemahaman</v>
      </c>
      <c r="FI31" s="22">
        <f t="shared" si="69"/>
        <v>0</v>
      </c>
      <c r="FJ31" s="23" t="str">
        <f>HLOOKUP(FI31,CP31:CX71,21,0)</f>
        <v>a</v>
      </c>
      <c r="FK31" s="21" t="str">
        <f t="shared" si="123"/>
        <v>perlu peningkatan pemahaman</v>
      </c>
      <c r="FL31" s="24" t="str">
        <f t="shared" si="124"/>
        <v>Memiliki kompetensi pengetahuan tentang a yang perlu peningkatan pemahaman dan kompetensi pengetahuan tentang a yang perlu peningkatan pemahaman</v>
      </c>
      <c r="FN31" s="25">
        <f t="shared" si="125"/>
        <v>0</v>
      </c>
      <c r="FO31" s="10" t="str">
        <f t="shared" si="126"/>
        <v>kurang</v>
      </c>
      <c r="FP31" s="23" t="str">
        <f>HLOOKUP(FN31,$CZ31:$DH71,21,0)</f>
        <v>a</v>
      </c>
      <c r="FQ31" s="25">
        <f t="shared" si="127"/>
        <v>0</v>
      </c>
      <c r="FR31" s="17" t="str">
        <f t="shared" si="70"/>
        <v/>
      </c>
      <c r="FS31" s="26" t="str">
        <f t="shared" si="128"/>
        <v>Memiliki kompetensi keterampilan a yang kurang</v>
      </c>
    </row>
    <row r="32" spans="2:175" ht="26.1" customHeight="1" x14ac:dyDescent="0.2">
      <c r="B32" s="80" t="s">
        <v>39</v>
      </c>
      <c r="C32" s="24" t="str">
        <f>VLOOKUP($B32,[1]Nilai!$A$13:$AF$52,2,0)</f>
        <v>22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1"/>
      <c r="W32" s="8"/>
      <c r="X32" s="24">
        <f>VLOOKUP($B32,[1]Nilai!$A$13:$AF$52,26,0)</f>
        <v>0</v>
      </c>
      <c r="Y32" s="10">
        <f t="shared" si="71"/>
        <v>0</v>
      </c>
      <c r="Z32" s="1"/>
      <c r="AA32" s="8"/>
      <c r="AB32" s="24">
        <f>VLOOKUP($B32,[1]Nilai!$A$13:$AF$52,27,0)</f>
        <v>0</v>
      </c>
      <c r="AC32" s="10">
        <f t="shared" si="72"/>
        <v>0</v>
      </c>
      <c r="AD32" s="1"/>
      <c r="AE32" s="8"/>
      <c r="AF32" s="24">
        <f>VLOOKUP($B32,[1]Nilai!$A$13:$AF$52,28,0)</f>
        <v>0</v>
      </c>
      <c r="AG32" s="10">
        <f t="shared" si="73"/>
        <v>0</v>
      </c>
      <c r="AH32" s="1"/>
      <c r="AI32" s="8"/>
      <c r="AJ32" s="24">
        <f>VLOOKUP($B32,[1]Nilai!$A$13:$AF$52,29,0)</f>
        <v>0</v>
      </c>
      <c r="AK32" s="10">
        <f t="shared" si="74"/>
        <v>0</v>
      </c>
      <c r="AL32" s="1"/>
      <c r="AM32" s="8"/>
      <c r="AN32" s="24">
        <f>VLOOKUP($B32,[1]Nilai!$A$13:$AF$52,30,0)</f>
        <v>0</v>
      </c>
      <c r="AO32" s="10">
        <f t="shared" si="75"/>
        <v>0</v>
      </c>
      <c r="AP32" s="1"/>
      <c r="AQ32" s="24">
        <f>VLOOKUP($B32,[1]Nilai!$A$13:$AF$52,30,0)</f>
        <v>0</v>
      </c>
      <c r="AR32" s="10">
        <f t="shared" si="76"/>
        <v>0</v>
      </c>
      <c r="AS32" s="1"/>
      <c r="AT32" s="24">
        <f>VLOOKUP($B32,[1]Nilai!$A$13:$AF$52,30,0)</f>
        <v>0</v>
      </c>
      <c r="AU32" s="10">
        <f t="shared" si="77"/>
        <v>0</v>
      </c>
      <c r="AV32" s="1"/>
      <c r="AW32" s="24">
        <f>VLOOKUP($B32,[1]Nilai!$A$13:$AF$52,30,0)</f>
        <v>0</v>
      </c>
      <c r="AX32" s="10">
        <f t="shared" si="78"/>
        <v>0</v>
      </c>
      <c r="AY32" s="1"/>
      <c r="AZ32" s="24">
        <f>VLOOKUP($B32,[1]Nilai!$A$13:$AF$52,31,0)</f>
        <v>0</v>
      </c>
      <c r="BA32" s="10">
        <f t="shared" si="79"/>
        <v>0</v>
      </c>
      <c r="BB32" s="9"/>
      <c r="BC32" s="9"/>
      <c r="BD32" s="9"/>
      <c r="BE32" s="9"/>
      <c r="BF32" s="9"/>
      <c r="BG32" s="9"/>
      <c r="BH32" s="9"/>
      <c r="BI32" s="9"/>
      <c r="BJ32" s="9"/>
      <c r="BK32" s="11" t="str">
        <f t="shared" si="80"/>
        <v/>
      </c>
      <c r="BL32" s="12" t="str">
        <f t="shared" si="20"/>
        <v/>
      </c>
      <c r="BM32" s="11" t="str">
        <f t="shared" si="21"/>
        <v/>
      </c>
      <c r="BN32" s="12" t="str">
        <f t="shared" si="22"/>
        <v/>
      </c>
      <c r="BO32" s="10">
        <f t="shared" si="23"/>
        <v>0</v>
      </c>
      <c r="BP32" s="10" t="str">
        <f t="shared" si="24"/>
        <v/>
      </c>
      <c r="BQ32" s="13" t="str">
        <f t="shared" si="25"/>
        <v/>
      </c>
      <c r="BR32" s="10">
        <f t="shared" si="26"/>
        <v>0</v>
      </c>
      <c r="BS32" s="10" t="str">
        <f t="shared" si="27"/>
        <v/>
      </c>
      <c r="BT32" s="14" t="str">
        <f t="shared" si="28"/>
        <v/>
      </c>
      <c r="BU32" s="81"/>
      <c r="BV32" s="81">
        <f t="shared" si="29"/>
        <v>0</v>
      </c>
      <c r="BW32" s="81">
        <f t="shared" si="30"/>
        <v>0</v>
      </c>
      <c r="BX32" s="81">
        <f t="shared" si="31"/>
        <v>0</v>
      </c>
      <c r="BY32" s="81">
        <f t="shared" si="32"/>
        <v>0</v>
      </c>
      <c r="BZ32" s="81">
        <f t="shared" si="33"/>
        <v>0</v>
      </c>
      <c r="CA32" s="81">
        <f t="shared" si="34"/>
        <v>0</v>
      </c>
      <c r="CB32" s="81">
        <f t="shared" si="35"/>
        <v>0</v>
      </c>
      <c r="CC32" s="81">
        <f t="shared" si="36"/>
        <v>0</v>
      </c>
      <c r="CD32" s="81">
        <f t="shared" si="37"/>
        <v>0</v>
      </c>
      <c r="CE32" s="81"/>
      <c r="CF32" s="81">
        <f t="shared" si="38"/>
        <v>0</v>
      </c>
      <c r="CG32" s="81">
        <f t="shared" si="39"/>
        <v>0</v>
      </c>
      <c r="CH32" s="81">
        <f t="shared" si="40"/>
        <v>0</v>
      </c>
      <c r="CI32" s="81">
        <f t="shared" si="41"/>
        <v>0</v>
      </c>
      <c r="CJ32" s="81">
        <f t="shared" si="42"/>
        <v>0</v>
      </c>
      <c r="CK32" s="81">
        <f t="shared" si="43"/>
        <v>0</v>
      </c>
      <c r="CL32" s="81">
        <f t="shared" si="44"/>
        <v>0</v>
      </c>
      <c r="CM32" s="81">
        <f t="shared" si="45"/>
        <v>0</v>
      </c>
      <c r="CN32" s="81">
        <f t="shared" si="46"/>
        <v>0</v>
      </c>
      <c r="CP32" s="15">
        <f t="shared" si="47"/>
        <v>0</v>
      </c>
      <c r="CQ32" s="15">
        <f t="shared" si="48"/>
        <v>0</v>
      </c>
      <c r="CR32" s="15">
        <f t="shared" si="49"/>
        <v>0</v>
      </c>
      <c r="CS32" s="15">
        <f t="shared" si="50"/>
        <v>0</v>
      </c>
      <c r="CT32" s="15">
        <f t="shared" si="51"/>
        <v>0</v>
      </c>
      <c r="CU32" s="15">
        <f t="shared" si="52"/>
        <v>0</v>
      </c>
      <c r="CV32" s="15">
        <f t="shared" si="53"/>
        <v>0</v>
      </c>
      <c r="CW32" s="15">
        <f t="shared" si="54"/>
        <v>0</v>
      </c>
      <c r="CX32" s="15">
        <f t="shared" si="81"/>
        <v>0</v>
      </c>
      <c r="CZ32" s="16">
        <f t="shared" si="55"/>
        <v>0</v>
      </c>
      <c r="DA32" s="16">
        <f t="shared" si="56"/>
        <v>0</v>
      </c>
      <c r="DB32" s="16">
        <f t="shared" si="57"/>
        <v>0</v>
      </c>
      <c r="DC32" s="16">
        <f t="shared" si="58"/>
        <v>0</v>
      </c>
      <c r="DD32" s="16">
        <f t="shared" si="59"/>
        <v>0</v>
      </c>
      <c r="DE32" s="16">
        <f t="shared" si="60"/>
        <v>0</v>
      </c>
      <c r="DF32" s="16">
        <f t="shared" si="61"/>
        <v>0</v>
      </c>
      <c r="DG32" s="16">
        <f t="shared" si="62"/>
        <v>0</v>
      </c>
      <c r="DH32" s="16">
        <f t="shared" si="63"/>
        <v>0</v>
      </c>
      <c r="DJ32" s="46">
        <f t="shared" si="82"/>
        <v>0</v>
      </c>
      <c r="DK32" s="17" t="str">
        <f t="shared" si="83"/>
        <v/>
      </c>
      <c r="DL32" s="18" t="str">
        <f t="shared" si="84"/>
        <v/>
      </c>
      <c r="DM32" s="18" t="str">
        <f t="shared" si="85"/>
        <v/>
      </c>
      <c r="DN32" s="18" t="str">
        <f t="shared" si="86"/>
        <v/>
      </c>
      <c r="DO32" s="18" t="str">
        <f t="shared" si="87"/>
        <v/>
      </c>
      <c r="DP32" s="18" t="str">
        <f t="shared" si="88"/>
        <v/>
      </c>
      <c r="DQ32" s="18" t="str">
        <f t="shared" si="89"/>
        <v/>
      </c>
      <c r="DR32" s="18" t="str">
        <f t="shared" si="90"/>
        <v/>
      </c>
      <c r="DS32" s="18" t="str">
        <f t="shared" si="91"/>
        <v/>
      </c>
      <c r="DT32" s="18" t="str">
        <f t="shared" si="92"/>
        <v/>
      </c>
      <c r="DU32" s="18"/>
      <c r="DV32" s="18" t="str">
        <f t="shared" si="93"/>
        <v/>
      </c>
      <c r="DW32" s="18" t="str">
        <f t="shared" si="94"/>
        <v/>
      </c>
      <c r="DX32" s="18" t="str">
        <f t="shared" si="95"/>
        <v/>
      </c>
      <c r="DY32" s="18" t="str">
        <f t="shared" si="96"/>
        <v/>
      </c>
      <c r="DZ32" s="18"/>
      <c r="EA32" s="18" t="str">
        <f t="shared" si="97"/>
        <v/>
      </c>
      <c r="EB32" s="18" t="str">
        <f t="shared" si="98"/>
        <v/>
      </c>
      <c r="EC32" s="18" t="str">
        <f t="shared" si="99"/>
        <v/>
      </c>
      <c r="ED32" s="18" t="str">
        <f t="shared" si="100"/>
        <v/>
      </c>
      <c r="EE32" s="19" t="str">
        <f t="shared" si="101"/>
        <v xml:space="preserve">Memiliki sikap , </v>
      </c>
      <c r="EG32" s="22">
        <f t="shared" si="102"/>
        <v>0</v>
      </c>
      <c r="EH32" s="17" t="str">
        <f t="shared" si="103"/>
        <v/>
      </c>
      <c r="EI32" s="18" t="str">
        <f t="shared" si="104"/>
        <v/>
      </c>
      <c r="EJ32" s="18" t="str">
        <f t="shared" si="105"/>
        <v/>
      </c>
      <c r="EK32" s="18" t="str">
        <f t="shared" si="106"/>
        <v/>
      </c>
      <c r="EL32" s="18" t="str">
        <f t="shared" si="107"/>
        <v/>
      </c>
      <c r="EM32" s="18" t="str">
        <f t="shared" si="108"/>
        <v/>
      </c>
      <c r="EN32" s="18" t="str">
        <f t="shared" si="109"/>
        <v/>
      </c>
      <c r="EO32" s="18" t="str">
        <f t="shared" si="110"/>
        <v/>
      </c>
      <c r="EP32" s="18" t="str">
        <f t="shared" si="111"/>
        <v/>
      </c>
      <c r="EQ32" s="18" t="str">
        <f t="shared" si="112"/>
        <v/>
      </c>
      <c r="ER32" s="18"/>
      <c r="ES32" s="18" t="str">
        <f t="shared" si="113"/>
        <v/>
      </c>
      <c r="ET32" s="18" t="str">
        <f t="shared" si="114"/>
        <v/>
      </c>
      <c r="EU32" s="18" t="str">
        <f t="shared" si="115"/>
        <v/>
      </c>
      <c r="EV32" s="18" t="str">
        <f t="shared" si="116"/>
        <v/>
      </c>
      <c r="EW32" s="18"/>
      <c r="EX32" s="18" t="str">
        <f t="shared" si="117"/>
        <v/>
      </c>
      <c r="EY32" s="18" t="str">
        <f t="shared" si="118"/>
        <v/>
      </c>
      <c r="EZ32" s="18" t="str">
        <f t="shared" si="119"/>
        <v/>
      </c>
      <c r="FA32" s="18" t="str">
        <f t="shared" si="120"/>
        <v/>
      </c>
      <c r="FB32" s="19" t="str">
        <f t="shared" si="121"/>
        <v xml:space="preserve">Memiliki sikap , </v>
      </c>
      <c r="FD32" s="10">
        <f t="shared" si="66"/>
        <v>0</v>
      </c>
      <c r="FE32" s="17" t="str">
        <f t="shared" si="67"/>
        <v/>
      </c>
      <c r="FF32" s="22">
        <f t="shared" si="68"/>
        <v>0</v>
      </c>
      <c r="FG32" s="23" t="str">
        <f>HLOOKUP(FF32,CP32:CX72,20,0)</f>
        <v>a</v>
      </c>
      <c r="FH32" s="21" t="str">
        <f t="shared" si="122"/>
        <v>perlu peningkatan pemahaman</v>
      </c>
      <c r="FI32" s="22">
        <f t="shared" si="69"/>
        <v>0</v>
      </c>
      <c r="FJ32" s="23" t="str">
        <f>HLOOKUP(FI32,CP32:CX72,20,0)</f>
        <v>a</v>
      </c>
      <c r="FK32" s="21" t="str">
        <f t="shared" si="123"/>
        <v>perlu peningkatan pemahaman</v>
      </c>
      <c r="FL32" s="24" t="str">
        <f t="shared" si="124"/>
        <v>Memiliki kompetensi pengetahuan tentang a yang perlu peningkatan pemahaman dan kompetensi pengetahuan tentang a yang perlu peningkatan pemahaman</v>
      </c>
      <c r="FN32" s="25">
        <f t="shared" si="125"/>
        <v>0</v>
      </c>
      <c r="FO32" s="10" t="str">
        <f t="shared" si="126"/>
        <v>kurang</v>
      </c>
      <c r="FP32" s="23" t="str">
        <f>HLOOKUP(FN32,$CZ32:$DH72,20,0)</f>
        <v>a</v>
      </c>
      <c r="FQ32" s="25">
        <f t="shared" si="127"/>
        <v>0</v>
      </c>
      <c r="FR32" s="17" t="str">
        <f t="shared" si="70"/>
        <v/>
      </c>
      <c r="FS32" s="26" t="str">
        <f t="shared" si="128"/>
        <v>Memiliki kompetensi keterampilan a yang kurang</v>
      </c>
    </row>
    <row r="33" spans="2:175" ht="26.1" customHeight="1" x14ac:dyDescent="0.2">
      <c r="B33" s="80" t="s">
        <v>40</v>
      </c>
      <c r="C33" s="24" t="str">
        <f>VLOOKUP($B33,[1]Nilai!$A$13:$AF$52,2,0)</f>
        <v>23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1"/>
      <c r="W33" s="8"/>
      <c r="X33" s="24">
        <f>VLOOKUP($B33,[1]Nilai!$A$13:$AF$52,26,0)</f>
        <v>0</v>
      </c>
      <c r="Y33" s="10">
        <f t="shared" si="71"/>
        <v>0</v>
      </c>
      <c r="Z33" s="1"/>
      <c r="AA33" s="8"/>
      <c r="AB33" s="24">
        <f>VLOOKUP($B33,[1]Nilai!$A$13:$AF$52,27,0)</f>
        <v>0</v>
      </c>
      <c r="AC33" s="10">
        <f t="shared" si="72"/>
        <v>0</v>
      </c>
      <c r="AD33" s="1"/>
      <c r="AE33" s="8"/>
      <c r="AF33" s="24">
        <f>VLOOKUP($B33,[1]Nilai!$A$13:$AF$52,28,0)</f>
        <v>0</v>
      </c>
      <c r="AG33" s="10">
        <f t="shared" si="73"/>
        <v>0</v>
      </c>
      <c r="AH33" s="1"/>
      <c r="AI33" s="8"/>
      <c r="AJ33" s="24">
        <f>VLOOKUP($B33,[1]Nilai!$A$13:$AF$52,29,0)</f>
        <v>0</v>
      </c>
      <c r="AK33" s="10">
        <f t="shared" si="74"/>
        <v>0</v>
      </c>
      <c r="AL33" s="1"/>
      <c r="AM33" s="8"/>
      <c r="AN33" s="24">
        <f>VLOOKUP($B33,[1]Nilai!$A$13:$AF$52,30,0)</f>
        <v>0</v>
      </c>
      <c r="AO33" s="10">
        <f t="shared" si="75"/>
        <v>0</v>
      </c>
      <c r="AP33" s="1"/>
      <c r="AQ33" s="24">
        <f>VLOOKUP($B33,[1]Nilai!$A$13:$AF$52,30,0)</f>
        <v>0</v>
      </c>
      <c r="AR33" s="10">
        <f t="shared" si="76"/>
        <v>0</v>
      </c>
      <c r="AS33" s="1"/>
      <c r="AT33" s="24">
        <f>VLOOKUP($B33,[1]Nilai!$A$13:$AF$52,30,0)</f>
        <v>0</v>
      </c>
      <c r="AU33" s="10">
        <f t="shared" si="77"/>
        <v>0</v>
      </c>
      <c r="AV33" s="1"/>
      <c r="AW33" s="24">
        <f>VLOOKUP($B33,[1]Nilai!$A$13:$AF$52,30,0)</f>
        <v>0</v>
      </c>
      <c r="AX33" s="10">
        <f t="shared" si="78"/>
        <v>0</v>
      </c>
      <c r="AY33" s="1"/>
      <c r="AZ33" s="24">
        <f>VLOOKUP($B33,[1]Nilai!$A$13:$AF$52,31,0)</f>
        <v>0</v>
      </c>
      <c r="BA33" s="10">
        <f t="shared" si="79"/>
        <v>0</v>
      </c>
      <c r="BB33" s="9"/>
      <c r="BC33" s="9"/>
      <c r="BD33" s="9"/>
      <c r="BE33" s="9"/>
      <c r="BF33" s="9"/>
      <c r="BG33" s="9"/>
      <c r="BH33" s="9"/>
      <c r="BI33" s="9"/>
      <c r="BJ33" s="9"/>
      <c r="BK33" s="11" t="str">
        <f t="shared" si="80"/>
        <v/>
      </c>
      <c r="BL33" s="12" t="str">
        <f t="shared" si="20"/>
        <v/>
      </c>
      <c r="BM33" s="11" t="str">
        <f t="shared" si="21"/>
        <v/>
      </c>
      <c r="BN33" s="12" t="str">
        <f t="shared" si="22"/>
        <v/>
      </c>
      <c r="BO33" s="10">
        <f t="shared" si="23"/>
        <v>0</v>
      </c>
      <c r="BP33" s="10" t="str">
        <f t="shared" si="24"/>
        <v/>
      </c>
      <c r="BQ33" s="13" t="str">
        <f t="shared" si="25"/>
        <v/>
      </c>
      <c r="BR33" s="10">
        <f t="shared" si="26"/>
        <v>0</v>
      </c>
      <c r="BS33" s="10" t="str">
        <f t="shared" si="27"/>
        <v/>
      </c>
      <c r="BT33" s="14" t="str">
        <f t="shared" si="28"/>
        <v/>
      </c>
      <c r="BU33" s="81"/>
      <c r="BV33" s="81">
        <f t="shared" si="29"/>
        <v>0</v>
      </c>
      <c r="BW33" s="81">
        <f t="shared" si="30"/>
        <v>0</v>
      </c>
      <c r="BX33" s="81">
        <f t="shared" si="31"/>
        <v>0</v>
      </c>
      <c r="BY33" s="81">
        <f t="shared" si="32"/>
        <v>0</v>
      </c>
      <c r="BZ33" s="81">
        <f t="shared" si="33"/>
        <v>0</v>
      </c>
      <c r="CA33" s="81">
        <f t="shared" si="34"/>
        <v>0</v>
      </c>
      <c r="CB33" s="81">
        <f t="shared" si="35"/>
        <v>0</v>
      </c>
      <c r="CC33" s="81">
        <f t="shared" si="36"/>
        <v>0</v>
      </c>
      <c r="CD33" s="81">
        <f t="shared" si="37"/>
        <v>0</v>
      </c>
      <c r="CE33" s="81"/>
      <c r="CF33" s="81">
        <f t="shared" si="38"/>
        <v>0</v>
      </c>
      <c r="CG33" s="81">
        <f t="shared" si="39"/>
        <v>0</v>
      </c>
      <c r="CH33" s="81">
        <f t="shared" si="40"/>
        <v>0</v>
      </c>
      <c r="CI33" s="81">
        <f t="shared" si="41"/>
        <v>0</v>
      </c>
      <c r="CJ33" s="81">
        <f t="shared" si="42"/>
        <v>0</v>
      </c>
      <c r="CK33" s="81">
        <f t="shared" si="43"/>
        <v>0</v>
      </c>
      <c r="CL33" s="81">
        <f t="shared" si="44"/>
        <v>0</v>
      </c>
      <c r="CM33" s="81">
        <f t="shared" si="45"/>
        <v>0</v>
      </c>
      <c r="CN33" s="81">
        <f t="shared" si="46"/>
        <v>0</v>
      </c>
      <c r="CP33" s="15">
        <f t="shared" si="47"/>
        <v>0</v>
      </c>
      <c r="CQ33" s="15">
        <f t="shared" si="48"/>
        <v>0</v>
      </c>
      <c r="CR33" s="15">
        <f t="shared" si="49"/>
        <v>0</v>
      </c>
      <c r="CS33" s="15">
        <f t="shared" si="50"/>
        <v>0</v>
      </c>
      <c r="CT33" s="15">
        <f t="shared" si="51"/>
        <v>0</v>
      </c>
      <c r="CU33" s="15">
        <f t="shared" si="52"/>
        <v>0</v>
      </c>
      <c r="CV33" s="15">
        <f t="shared" si="53"/>
        <v>0</v>
      </c>
      <c r="CW33" s="15">
        <f t="shared" si="54"/>
        <v>0</v>
      </c>
      <c r="CX33" s="15">
        <f t="shared" si="81"/>
        <v>0</v>
      </c>
      <c r="CZ33" s="16">
        <f t="shared" si="55"/>
        <v>0</v>
      </c>
      <c r="DA33" s="16">
        <f t="shared" si="56"/>
        <v>0</v>
      </c>
      <c r="DB33" s="16">
        <f t="shared" si="57"/>
        <v>0</v>
      </c>
      <c r="DC33" s="16">
        <f t="shared" si="58"/>
        <v>0</v>
      </c>
      <c r="DD33" s="16">
        <f t="shared" si="59"/>
        <v>0</v>
      </c>
      <c r="DE33" s="16">
        <f t="shared" si="60"/>
        <v>0</v>
      </c>
      <c r="DF33" s="16">
        <f t="shared" si="61"/>
        <v>0</v>
      </c>
      <c r="DG33" s="16">
        <f t="shared" si="62"/>
        <v>0</v>
      </c>
      <c r="DH33" s="16">
        <f t="shared" si="63"/>
        <v>0</v>
      </c>
      <c r="DJ33" s="46">
        <f t="shared" si="82"/>
        <v>0</v>
      </c>
      <c r="DK33" s="17" t="str">
        <f t="shared" si="83"/>
        <v/>
      </c>
      <c r="DL33" s="18" t="str">
        <f t="shared" si="84"/>
        <v/>
      </c>
      <c r="DM33" s="18" t="str">
        <f t="shared" si="85"/>
        <v/>
      </c>
      <c r="DN33" s="18" t="str">
        <f t="shared" si="86"/>
        <v/>
      </c>
      <c r="DO33" s="18" t="str">
        <f t="shared" si="87"/>
        <v/>
      </c>
      <c r="DP33" s="18" t="str">
        <f t="shared" si="88"/>
        <v/>
      </c>
      <c r="DQ33" s="18" t="str">
        <f t="shared" si="89"/>
        <v/>
      </c>
      <c r="DR33" s="18" t="str">
        <f t="shared" si="90"/>
        <v/>
      </c>
      <c r="DS33" s="18" t="str">
        <f t="shared" si="91"/>
        <v/>
      </c>
      <c r="DT33" s="18" t="str">
        <f t="shared" si="92"/>
        <v/>
      </c>
      <c r="DU33" s="18"/>
      <c r="DV33" s="18" t="str">
        <f t="shared" si="93"/>
        <v/>
      </c>
      <c r="DW33" s="18" t="str">
        <f t="shared" si="94"/>
        <v/>
      </c>
      <c r="DX33" s="18" t="str">
        <f t="shared" si="95"/>
        <v/>
      </c>
      <c r="DY33" s="18" t="str">
        <f t="shared" si="96"/>
        <v/>
      </c>
      <c r="DZ33" s="18"/>
      <c r="EA33" s="18" t="str">
        <f t="shared" si="97"/>
        <v/>
      </c>
      <c r="EB33" s="18" t="str">
        <f t="shared" si="98"/>
        <v/>
      </c>
      <c r="EC33" s="18" t="str">
        <f t="shared" si="99"/>
        <v/>
      </c>
      <c r="ED33" s="18" t="str">
        <f t="shared" si="100"/>
        <v/>
      </c>
      <c r="EE33" s="19" t="str">
        <f t="shared" si="101"/>
        <v xml:space="preserve">Memiliki sikap , </v>
      </c>
      <c r="EG33" s="22">
        <f t="shared" si="102"/>
        <v>0</v>
      </c>
      <c r="EH33" s="17" t="str">
        <f t="shared" si="103"/>
        <v/>
      </c>
      <c r="EI33" s="18" t="str">
        <f t="shared" si="104"/>
        <v/>
      </c>
      <c r="EJ33" s="18" t="str">
        <f t="shared" si="105"/>
        <v/>
      </c>
      <c r="EK33" s="18" t="str">
        <f t="shared" si="106"/>
        <v/>
      </c>
      <c r="EL33" s="18" t="str">
        <f t="shared" si="107"/>
        <v/>
      </c>
      <c r="EM33" s="18" t="str">
        <f t="shared" si="108"/>
        <v/>
      </c>
      <c r="EN33" s="18" t="str">
        <f t="shared" si="109"/>
        <v/>
      </c>
      <c r="EO33" s="18" t="str">
        <f t="shared" si="110"/>
        <v/>
      </c>
      <c r="EP33" s="18" t="str">
        <f t="shared" si="111"/>
        <v/>
      </c>
      <c r="EQ33" s="18" t="str">
        <f t="shared" si="112"/>
        <v/>
      </c>
      <c r="ER33" s="18"/>
      <c r="ES33" s="18" t="str">
        <f t="shared" si="113"/>
        <v/>
      </c>
      <c r="ET33" s="18" t="str">
        <f t="shared" si="114"/>
        <v/>
      </c>
      <c r="EU33" s="18" t="str">
        <f t="shared" si="115"/>
        <v/>
      </c>
      <c r="EV33" s="18" t="str">
        <f t="shared" si="116"/>
        <v/>
      </c>
      <c r="EW33" s="18"/>
      <c r="EX33" s="18" t="str">
        <f t="shared" si="117"/>
        <v/>
      </c>
      <c r="EY33" s="18" t="str">
        <f t="shared" si="118"/>
        <v/>
      </c>
      <c r="EZ33" s="18" t="str">
        <f t="shared" si="119"/>
        <v/>
      </c>
      <c r="FA33" s="18" t="str">
        <f t="shared" si="120"/>
        <v/>
      </c>
      <c r="FB33" s="19" t="str">
        <f t="shared" si="121"/>
        <v xml:space="preserve">Memiliki sikap , </v>
      </c>
      <c r="FD33" s="10">
        <f t="shared" si="66"/>
        <v>0</v>
      </c>
      <c r="FE33" s="17" t="str">
        <f t="shared" si="67"/>
        <v/>
      </c>
      <c r="FF33" s="22">
        <f t="shared" si="68"/>
        <v>0</v>
      </c>
      <c r="FG33" s="23" t="str">
        <f>HLOOKUP(FF33,CP33:CX73,19,0)</f>
        <v>a</v>
      </c>
      <c r="FH33" s="21" t="str">
        <f t="shared" si="122"/>
        <v>perlu peningkatan pemahaman</v>
      </c>
      <c r="FI33" s="22">
        <f t="shared" si="69"/>
        <v>0</v>
      </c>
      <c r="FJ33" s="23" t="str">
        <f>HLOOKUP(FI33,CP33:CX73,19,0)</f>
        <v>a</v>
      </c>
      <c r="FK33" s="21" t="str">
        <f t="shared" si="123"/>
        <v>perlu peningkatan pemahaman</v>
      </c>
      <c r="FL33" s="24" t="str">
        <f t="shared" si="124"/>
        <v>Memiliki kompetensi pengetahuan tentang a yang perlu peningkatan pemahaman dan kompetensi pengetahuan tentang a yang perlu peningkatan pemahaman</v>
      </c>
      <c r="FN33" s="25">
        <f t="shared" si="125"/>
        <v>0</v>
      </c>
      <c r="FO33" s="10" t="str">
        <f t="shared" si="126"/>
        <v>kurang</v>
      </c>
      <c r="FP33" s="23" t="str">
        <f>HLOOKUP(FN33,$CZ33:$DH73,19,0)</f>
        <v>a</v>
      </c>
      <c r="FQ33" s="25">
        <f t="shared" si="127"/>
        <v>0</v>
      </c>
      <c r="FR33" s="17" t="str">
        <f t="shared" si="70"/>
        <v/>
      </c>
      <c r="FS33" s="26" t="str">
        <f t="shared" si="128"/>
        <v>Memiliki kompetensi keterampilan a yang kurang</v>
      </c>
    </row>
    <row r="34" spans="2:175" ht="26.1" customHeight="1" x14ac:dyDescent="0.2">
      <c r="B34" s="80" t="s">
        <v>41</v>
      </c>
      <c r="C34" s="24" t="str">
        <f>VLOOKUP($B34,[1]Nilai!$A$13:$AF$52,2,0)</f>
        <v>24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1"/>
      <c r="W34" s="8"/>
      <c r="X34" s="24">
        <f>VLOOKUP($B34,[1]Nilai!$A$13:$AF$52,26,0)</f>
        <v>0</v>
      </c>
      <c r="Y34" s="10">
        <f t="shared" si="71"/>
        <v>0</v>
      </c>
      <c r="Z34" s="1"/>
      <c r="AA34" s="8"/>
      <c r="AB34" s="24">
        <f>VLOOKUP($B34,[1]Nilai!$A$13:$AF$52,27,0)</f>
        <v>0</v>
      </c>
      <c r="AC34" s="10">
        <f t="shared" si="72"/>
        <v>0</v>
      </c>
      <c r="AD34" s="1"/>
      <c r="AE34" s="8"/>
      <c r="AF34" s="24">
        <f>VLOOKUP($B34,[1]Nilai!$A$13:$AF$52,28,0)</f>
        <v>0</v>
      </c>
      <c r="AG34" s="10">
        <f t="shared" si="73"/>
        <v>0</v>
      </c>
      <c r="AH34" s="1"/>
      <c r="AI34" s="8"/>
      <c r="AJ34" s="24">
        <f>VLOOKUP($B34,[1]Nilai!$A$13:$AF$52,29,0)</f>
        <v>0</v>
      </c>
      <c r="AK34" s="10">
        <f t="shared" si="74"/>
        <v>0</v>
      </c>
      <c r="AL34" s="1"/>
      <c r="AM34" s="8"/>
      <c r="AN34" s="24">
        <f>VLOOKUP($B34,[1]Nilai!$A$13:$AF$52,30,0)</f>
        <v>0</v>
      </c>
      <c r="AO34" s="10">
        <f t="shared" si="75"/>
        <v>0</v>
      </c>
      <c r="AP34" s="1"/>
      <c r="AQ34" s="24">
        <f>VLOOKUP($B34,[1]Nilai!$A$13:$AF$52,30,0)</f>
        <v>0</v>
      </c>
      <c r="AR34" s="10">
        <f t="shared" si="76"/>
        <v>0</v>
      </c>
      <c r="AS34" s="1"/>
      <c r="AT34" s="24">
        <f>VLOOKUP($B34,[1]Nilai!$A$13:$AF$52,30,0)</f>
        <v>0</v>
      </c>
      <c r="AU34" s="10">
        <f t="shared" si="77"/>
        <v>0</v>
      </c>
      <c r="AV34" s="1"/>
      <c r="AW34" s="24">
        <f>VLOOKUP($B34,[1]Nilai!$A$13:$AF$52,30,0)</f>
        <v>0</v>
      </c>
      <c r="AX34" s="10">
        <f t="shared" si="78"/>
        <v>0</v>
      </c>
      <c r="AY34" s="1"/>
      <c r="AZ34" s="24">
        <f>VLOOKUP($B34,[1]Nilai!$A$13:$AF$52,31,0)</f>
        <v>0</v>
      </c>
      <c r="BA34" s="10">
        <f t="shared" si="79"/>
        <v>0</v>
      </c>
      <c r="BB34" s="9"/>
      <c r="BC34" s="9"/>
      <c r="BD34" s="9"/>
      <c r="BE34" s="9"/>
      <c r="BF34" s="9"/>
      <c r="BG34" s="9"/>
      <c r="BH34" s="9"/>
      <c r="BI34" s="9"/>
      <c r="BJ34" s="9"/>
      <c r="BK34" s="11" t="str">
        <f t="shared" si="80"/>
        <v/>
      </c>
      <c r="BL34" s="12" t="str">
        <f t="shared" si="20"/>
        <v/>
      </c>
      <c r="BM34" s="11" t="str">
        <f t="shared" si="21"/>
        <v/>
      </c>
      <c r="BN34" s="12" t="str">
        <f t="shared" si="22"/>
        <v/>
      </c>
      <c r="BO34" s="10">
        <f t="shared" si="23"/>
        <v>0</v>
      </c>
      <c r="BP34" s="10" t="str">
        <f t="shared" si="24"/>
        <v/>
      </c>
      <c r="BQ34" s="13" t="str">
        <f t="shared" si="25"/>
        <v/>
      </c>
      <c r="BR34" s="10">
        <f t="shared" si="26"/>
        <v>0</v>
      </c>
      <c r="BS34" s="10" t="str">
        <f t="shared" si="27"/>
        <v/>
      </c>
      <c r="BT34" s="14" t="str">
        <f t="shared" si="28"/>
        <v/>
      </c>
      <c r="BU34" s="81"/>
      <c r="BV34" s="81">
        <f t="shared" si="29"/>
        <v>0</v>
      </c>
      <c r="BW34" s="81">
        <f t="shared" si="30"/>
        <v>0</v>
      </c>
      <c r="BX34" s="81">
        <f t="shared" si="31"/>
        <v>0</v>
      </c>
      <c r="BY34" s="81">
        <f t="shared" si="32"/>
        <v>0</v>
      </c>
      <c r="BZ34" s="81">
        <f t="shared" si="33"/>
        <v>0</v>
      </c>
      <c r="CA34" s="81">
        <f t="shared" si="34"/>
        <v>0</v>
      </c>
      <c r="CB34" s="81">
        <f t="shared" si="35"/>
        <v>0</v>
      </c>
      <c r="CC34" s="81">
        <f t="shared" si="36"/>
        <v>0</v>
      </c>
      <c r="CD34" s="81">
        <f t="shared" si="37"/>
        <v>0</v>
      </c>
      <c r="CE34" s="81"/>
      <c r="CF34" s="81">
        <f t="shared" si="38"/>
        <v>0</v>
      </c>
      <c r="CG34" s="81">
        <f t="shared" si="39"/>
        <v>0</v>
      </c>
      <c r="CH34" s="81">
        <f t="shared" si="40"/>
        <v>0</v>
      </c>
      <c r="CI34" s="81">
        <f t="shared" si="41"/>
        <v>0</v>
      </c>
      <c r="CJ34" s="81">
        <f t="shared" si="42"/>
        <v>0</v>
      </c>
      <c r="CK34" s="81">
        <f t="shared" si="43"/>
        <v>0</v>
      </c>
      <c r="CL34" s="81">
        <f t="shared" si="44"/>
        <v>0</v>
      </c>
      <c r="CM34" s="81">
        <f t="shared" si="45"/>
        <v>0</v>
      </c>
      <c r="CN34" s="81">
        <f t="shared" si="46"/>
        <v>0</v>
      </c>
      <c r="CP34" s="15">
        <f t="shared" si="47"/>
        <v>0</v>
      </c>
      <c r="CQ34" s="15">
        <f t="shared" si="48"/>
        <v>0</v>
      </c>
      <c r="CR34" s="15">
        <f t="shared" si="49"/>
        <v>0</v>
      </c>
      <c r="CS34" s="15">
        <f t="shared" si="50"/>
        <v>0</v>
      </c>
      <c r="CT34" s="15">
        <f t="shared" si="51"/>
        <v>0</v>
      </c>
      <c r="CU34" s="15">
        <f t="shared" si="52"/>
        <v>0</v>
      </c>
      <c r="CV34" s="15">
        <f t="shared" si="53"/>
        <v>0</v>
      </c>
      <c r="CW34" s="15">
        <f t="shared" si="54"/>
        <v>0</v>
      </c>
      <c r="CX34" s="15">
        <f t="shared" si="81"/>
        <v>0</v>
      </c>
      <c r="CZ34" s="16">
        <f t="shared" si="55"/>
        <v>0</v>
      </c>
      <c r="DA34" s="16">
        <f t="shared" si="56"/>
        <v>0</v>
      </c>
      <c r="DB34" s="16">
        <f t="shared" si="57"/>
        <v>0</v>
      </c>
      <c r="DC34" s="16">
        <f t="shared" si="58"/>
        <v>0</v>
      </c>
      <c r="DD34" s="16">
        <f t="shared" si="59"/>
        <v>0</v>
      </c>
      <c r="DE34" s="16">
        <f t="shared" si="60"/>
        <v>0</v>
      </c>
      <c r="DF34" s="16">
        <f t="shared" si="61"/>
        <v>0</v>
      </c>
      <c r="DG34" s="16">
        <f t="shared" si="62"/>
        <v>0</v>
      </c>
      <c r="DH34" s="16">
        <f t="shared" si="63"/>
        <v>0</v>
      </c>
      <c r="DJ34" s="46">
        <f t="shared" si="82"/>
        <v>0</v>
      </c>
      <c r="DK34" s="17" t="str">
        <f t="shared" si="83"/>
        <v/>
      </c>
      <c r="DL34" s="18" t="str">
        <f t="shared" si="84"/>
        <v/>
      </c>
      <c r="DM34" s="18" t="str">
        <f t="shared" si="85"/>
        <v/>
      </c>
      <c r="DN34" s="18" t="str">
        <f t="shared" si="86"/>
        <v/>
      </c>
      <c r="DO34" s="18" t="str">
        <f t="shared" si="87"/>
        <v/>
      </c>
      <c r="DP34" s="18" t="str">
        <f t="shared" si="88"/>
        <v/>
      </c>
      <c r="DQ34" s="18" t="str">
        <f t="shared" si="89"/>
        <v/>
      </c>
      <c r="DR34" s="18" t="str">
        <f t="shared" si="90"/>
        <v/>
      </c>
      <c r="DS34" s="18" t="str">
        <f t="shared" si="91"/>
        <v/>
      </c>
      <c r="DT34" s="18" t="str">
        <f t="shared" si="92"/>
        <v/>
      </c>
      <c r="DU34" s="18"/>
      <c r="DV34" s="18" t="str">
        <f t="shared" si="93"/>
        <v/>
      </c>
      <c r="DW34" s="18" t="str">
        <f t="shared" si="94"/>
        <v/>
      </c>
      <c r="DX34" s="18" t="str">
        <f t="shared" si="95"/>
        <v/>
      </c>
      <c r="DY34" s="18" t="str">
        <f t="shared" si="96"/>
        <v/>
      </c>
      <c r="DZ34" s="18"/>
      <c r="EA34" s="18" t="str">
        <f t="shared" si="97"/>
        <v/>
      </c>
      <c r="EB34" s="18" t="str">
        <f t="shared" si="98"/>
        <v/>
      </c>
      <c r="EC34" s="18" t="str">
        <f t="shared" si="99"/>
        <v/>
      </c>
      <c r="ED34" s="18" t="str">
        <f t="shared" si="100"/>
        <v/>
      </c>
      <c r="EE34" s="19" t="str">
        <f t="shared" si="101"/>
        <v xml:space="preserve">Memiliki sikap , </v>
      </c>
      <c r="EG34" s="22">
        <f t="shared" si="102"/>
        <v>0</v>
      </c>
      <c r="EH34" s="17" t="str">
        <f t="shared" si="103"/>
        <v/>
      </c>
      <c r="EI34" s="18" t="str">
        <f t="shared" si="104"/>
        <v/>
      </c>
      <c r="EJ34" s="18" t="str">
        <f t="shared" si="105"/>
        <v/>
      </c>
      <c r="EK34" s="18" t="str">
        <f t="shared" si="106"/>
        <v/>
      </c>
      <c r="EL34" s="18" t="str">
        <f t="shared" si="107"/>
        <v/>
      </c>
      <c r="EM34" s="18" t="str">
        <f t="shared" si="108"/>
        <v/>
      </c>
      <c r="EN34" s="18" t="str">
        <f t="shared" si="109"/>
        <v/>
      </c>
      <c r="EO34" s="18" t="str">
        <f t="shared" si="110"/>
        <v/>
      </c>
      <c r="EP34" s="18" t="str">
        <f t="shared" si="111"/>
        <v/>
      </c>
      <c r="EQ34" s="18" t="str">
        <f t="shared" si="112"/>
        <v/>
      </c>
      <c r="ER34" s="18"/>
      <c r="ES34" s="18" t="str">
        <f t="shared" si="113"/>
        <v/>
      </c>
      <c r="ET34" s="18" t="str">
        <f t="shared" si="114"/>
        <v/>
      </c>
      <c r="EU34" s="18" t="str">
        <f t="shared" si="115"/>
        <v/>
      </c>
      <c r="EV34" s="18" t="str">
        <f t="shared" si="116"/>
        <v/>
      </c>
      <c r="EW34" s="18"/>
      <c r="EX34" s="18" t="str">
        <f t="shared" si="117"/>
        <v/>
      </c>
      <c r="EY34" s="18" t="str">
        <f t="shared" si="118"/>
        <v/>
      </c>
      <c r="EZ34" s="18" t="str">
        <f t="shared" si="119"/>
        <v/>
      </c>
      <c r="FA34" s="18" t="str">
        <f t="shared" si="120"/>
        <v/>
      </c>
      <c r="FB34" s="19" t="str">
        <f t="shared" si="121"/>
        <v xml:space="preserve">Memiliki sikap , </v>
      </c>
      <c r="FD34" s="10">
        <f t="shared" si="66"/>
        <v>0</v>
      </c>
      <c r="FE34" s="17" t="str">
        <f t="shared" si="67"/>
        <v/>
      </c>
      <c r="FF34" s="22">
        <f t="shared" si="68"/>
        <v>0</v>
      </c>
      <c r="FG34" s="23" t="str">
        <f>HLOOKUP(FF34,CP34:CX74,18,0)</f>
        <v>a</v>
      </c>
      <c r="FH34" s="21" t="str">
        <f t="shared" si="122"/>
        <v>perlu peningkatan pemahaman</v>
      </c>
      <c r="FI34" s="22">
        <f t="shared" si="69"/>
        <v>0</v>
      </c>
      <c r="FJ34" s="23" t="str">
        <f>HLOOKUP(FI34,CP34:CX74,18,0)</f>
        <v>a</v>
      </c>
      <c r="FK34" s="21" t="str">
        <f t="shared" si="123"/>
        <v>perlu peningkatan pemahaman</v>
      </c>
      <c r="FL34" s="24" t="str">
        <f t="shared" si="124"/>
        <v>Memiliki kompetensi pengetahuan tentang a yang perlu peningkatan pemahaman dan kompetensi pengetahuan tentang a yang perlu peningkatan pemahaman</v>
      </c>
      <c r="FN34" s="25">
        <f t="shared" si="125"/>
        <v>0</v>
      </c>
      <c r="FO34" s="10" t="str">
        <f t="shared" si="126"/>
        <v>kurang</v>
      </c>
      <c r="FP34" s="23" t="str">
        <f>HLOOKUP(FN34,$CZ34:$DH74,18,0)</f>
        <v>a</v>
      </c>
      <c r="FQ34" s="25">
        <f t="shared" si="127"/>
        <v>0</v>
      </c>
      <c r="FR34" s="17" t="str">
        <f t="shared" si="70"/>
        <v/>
      </c>
      <c r="FS34" s="26" t="str">
        <f t="shared" si="128"/>
        <v>Memiliki kompetensi keterampilan a yang kurang</v>
      </c>
    </row>
    <row r="35" spans="2:175" ht="26.1" customHeight="1" x14ac:dyDescent="0.2">
      <c r="B35" s="80" t="s">
        <v>42</v>
      </c>
      <c r="C35" s="24" t="str">
        <f>VLOOKUP($B35,[1]Nilai!$A$13:$AF$52,2,0)</f>
        <v>25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1"/>
      <c r="W35" s="8"/>
      <c r="X35" s="24">
        <f>VLOOKUP($B35,[1]Nilai!$A$13:$AF$52,26,0)</f>
        <v>0</v>
      </c>
      <c r="Y35" s="10">
        <f t="shared" si="71"/>
        <v>0</v>
      </c>
      <c r="Z35" s="1"/>
      <c r="AA35" s="8"/>
      <c r="AB35" s="24">
        <f>VLOOKUP($B35,[1]Nilai!$A$13:$AF$52,27,0)</f>
        <v>0</v>
      </c>
      <c r="AC35" s="10">
        <f t="shared" si="72"/>
        <v>0</v>
      </c>
      <c r="AD35" s="1"/>
      <c r="AE35" s="8"/>
      <c r="AF35" s="24">
        <f>VLOOKUP($B35,[1]Nilai!$A$13:$AF$52,28,0)</f>
        <v>0</v>
      </c>
      <c r="AG35" s="10">
        <f t="shared" si="73"/>
        <v>0</v>
      </c>
      <c r="AH35" s="1"/>
      <c r="AI35" s="8"/>
      <c r="AJ35" s="24">
        <f>VLOOKUP($B35,[1]Nilai!$A$13:$AF$52,29,0)</f>
        <v>0</v>
      </c>
      <c r="AK35" s="10">
        <f t="shared" si="74"/>
        <v>0</v>
      </c>
      <c r="AL35" s="1"/>
      <c r="AM35" s="8"/>
      <c r="AN35" s="24">
        <f>VLOOKUP($B35,[1]Nilai!$A$13:$AF$52,30,0)</f>
        <v>0</v>
      </c>
      <c r="AO35" s="10">
        <f t="shared" si="75"/>
        <v>0</v>
      </c>
      <c r="AP35" s="1"/>
      <c r="AQ35" s="24">
        <f>VLOOKUP($B35,[1]Nilai!$A$13:$AF$52,30,0)</f>
        <v>0</v>
      </c>
      <c r="AR35" s="10">
        <f t="shared" si="76"/>
        <v>0</v>
      </c>
      <c r="AS35" s="1"/>
      <c r="AT35" s="24">
        <f>VLOOKUP($B35,[1]Nilai!$A$13:$AF$52,30,0)</f>
        <v>0</v>
      </c>
      <c r="AU35" s="10">
        <f t="shared" si="77"/>
        <v>0</v>
      </c>
      <c r="AV35" s="1"/>
      <c r="AW35" s="24">
        <f>VLOOKUP($B35,[1]Nilai!$A$13:$AF$52,30,0)</f>
        <v>0</v>
      </c>
      <c r="AX35" s="10">
        <f t="shared" si="78"/>
        <v>0</v>
      </c>
      <c r="AY35" s="1"/>
      <c r="AZ35" s="24">
        <f>VLOOKUP($B35,[1]Nilai!$A$13:$AF$52,31,0)</f>
        <v>0</v>
      </c>
      <c r="BA35" s="10">
        <f t="shared" si="79"/>
        <v>0</v>
      </c>
      <c r="BB35" s="9"/>
      <c r="BC35" s="9"/>
      <c r="BD35" s="9"/>
      <c r="BE35" s="9"/>
      <c r="BF35" s="9"/>
      <c r="BG35" s="9"/>
      <c r="BH35" s="9"/>
      <c r="BI35" s="9"/>
      <c r="BJ35" s="9"/>
      <c r="BK35" s="11" t="str">
        <f t="shared" si="80"/>
        <v/>
      </c>
      <c r="BL35" s="12" t="str">
        <f t="shared" si="20"/>
        <v/>
      </c>
      <c r="BM35" s="11" t="str">
        <f t="shared" si="21"/>
        <v/>
      </c>
      <c r="BN35" s="12" t="str">
        <f t="shared" si="22"/>
        <v/>
      </c>
      <c r="BO35" s="10">
        <f t="shared" si="23"/>
        <v>0</v>
      </c>
      <c r="BP35" s="10" t="str">
        <f t="shared" si="24"/>
        <v/>
      </c>
      <c r="BQ35" s="13" t="str">
        <f t="shared" si="25"/>
        <v/>
      </c>
      <c r="BR35" s="10">
        <f t="shared" si="26"/>
        <v>0</v>
      </c>
      <c r="BS35" s="10" t="str">
        <f t="shared" si="27"/>
        <v/>
      </c>
      <c r="BT35" s="14" t="str">
        <f t="shared" si="28"/>
        <v/>
      </c>
      <c r="BU35" s="81"/>
      <c r="BV35" s="81">
        <f t="shared" si="29"/>
        <v>0</v>
      </c>
      <c r="BW35" s="81">
        <f t="shared" si="30"/>
        <v>0</v>
      </c>
      <c r="BX35" s="81">
        <f t="shared" si="31"/>
        <v>0</v>
      </c>
      <c r="BY35" s="81">
        <f t="shared" si="32"/>
        <v>0</v>
      </c>
      <c r="BZ35" s="81">
        <f t="shared" si="33"/>
        <v>0</v>
      </c>
      <c r="CA35" s="81">
        <f t="shared" si="34"/>
        <v>0</v>
      </c>
      <c r="CB35" s="81">
        <f t="shared" si="35"/>
        <v>0</v>
      </c>
      <c r="CC35" s="81">
        <f t="shared" si="36"/>
        <v>0</v>
      </c>
      <c r="CD35" s="81">
        <f t="shared" si="37"/>
        <v>0</v>
      </c>
      <c r="CE35" s="81"/>
      <c r="CF35" s="81">
        <f t="shared" si="38"/>
        <v>0</v>
      </c>
      <c r="CG35" s="81">
        <f t="shared" si="39"/>
        <v>0</v>
      </c>
      <c r="CH35" s="81">
        <f t="shared" si="40"/>
        <v>0</v>
      </c>
      <c r="CI35" s="81">
        <f t="shared" si="41"/>
        <v>0</v>
      </c>
      <c r="CJ35" s="81">
        <f t="shared" si="42"/>
        <v>0</v>
      </c>
      <c r="CK35" s="81">
        <f t="shared" si="43"/>
        <v>0</v>
      </c>
      <c r="CL35" s="81">
        <f t="shared" si="44"/>
        <v>0</v>
      </c>
      <c r="CM35" s="81">
        <f t="shared" si="45"/>
        <v>0</v>
      </c>
      <c r="CN35" s="81">
        <f t="shared" si="46"/>
        <v>0</v>
      </c>
      <c r="CP35" s="15">
        <f t="shared" si="47"/>
        <v>0</v>
      </c>
      <c r="CQ35" s="15">
        <f t="shared" si="48"/>
        <v>0</v>
      </c>
      <c r="CR35" s="15">
        <f t="shared" si="49"/>
        <v>0</v>
      </c>
      <c r="CS35" s="15">
        <f t="shared" si="50"/>
        <v>0</v>
      </c>
      <c r="CT35" s="15">
        <f t="shared" si="51"/>
        <v>0</v>
      </c>
      <c r="CU35" s="15">
        <f t="shared" si="52"/>
        <v>0</v>
      </c>
      <c r="CV35" s="15">
        <f t="shared" si="53"/>
        <v>0</v>
      </c>
      <c r="CW35" s="15">
        <f t="shared" si="54"/>
        <v>0</v>
      </c>
      <c r="CX35" s="15">
        <f t="shared" si="81"/>
        <v>0</v>
      </c>
      <c r="CZ35" s="16">
        <f t="shared" si="55"/>
        <v>0</v>
      </c>
      <c r="DA35" s="16">
        <f t="shared" si="56"/>
        <v>0</v>
      </c>
      <c r="DB35" s="16">
        <f t="shared" si="57"/>
        <v>0</v>
      </c>
      <c r="DC35" s="16">
        <f t="shared" si="58"/>
        <v>0</v>
      </c>
      <c r="DD35" s="16">
        <f t="shared" si="59"/>
        <v>0</v>
      </c>
      <c r="DE35" s="16">
        <f t="shared" si="60"/>
        <v>0</v>
      </c>
      <c r="DF35" s="16">
        <f t="shared" si="61"/>
        <v>0</v>
      </c>
      <c r="DG35" s="16">
        <f t="shared" si="62"/>
        <v>0</v>
      </c>
      <c r="DH35" s="16">
        <f t="shared" si="63"/>
        <v>0</v>
      </c>
      <c r="DJ35" s="46">
        <f t="shared" si="82"/>
        <v>0</v>
      </c>
      <c r="DK35" s="17" t="str">
        <f t="shared" si="83"/>
        <v/>
      </c>
      <c r="DL35" s="18" t="str">
        <f t="shared" si="84"/>
        <v/>
      </c>
      <c r="DM35" s="18" t="str">
        <f t="shared" si="85"/>
        <v/>
      </c>
      <c r="DN35" s="18" t="str">
        <f t="shared" si="86"/>
        <v/>
      </c>
      <c r="DO35" s="18" t="str">
        <f t="shared" si="87"/>
        <v/>
      </c>
      <c r="DP35" s="18" t="str">
        <f t="shared" si="88"/>
        <v/>
      </c>
      <c r="DQ35" s="18" t="str">
        <f t="shared" si="89"/>
        <v/>
      </c>
      <c r="DR35" s="18" t="str">
        <f t="shared" si="90"/>
        <v/>
      </c>
      <c r="DS35" s="18" t="str">
        <f t="shared" si="91"/>
        <v/>
      </c>
      <c r="DT35" s="18" t="str">
        <f t="shared" si="92"/>
        <v/>
      </c>
      <c r="DU35" s="18"/>
      <c r="DV35" s="18" t="str">
        <f t="shared" si="93"/>
        <v/>
      </c>
      <c r="DW35" s="18" t="str">
        <f t="shared" si="94"/>
        <v/>
      </c>
      <c r="DX35" s="18" t="str">
        <f t="shared" si="95"/>
        <v/>
      </c>
      <c r="DY35" s="18" t="str">
        <f t="shared" si="96"/>
        <v/>
      </c>
      <c r="DZ35" s="18"/>
      <c r="EA35" s="18" t="str">
        <f t="shared" si="97"/>
        <v/>
      </c>
      <c r="EB35" s="18" t="str">
        <f t="shared" si="98"/>
        <v/>
      </c>
      <c r="EC35" s="18" t="str">
        <f t="shared" si="99"/>
        <v/>
      </c>
      <c r="ED35" s="18" t="str">
        <f t="shared" si="100"/>
        <v/>
      </c>
      <c r="EE35" s="19" t="str">
        <f t="shared" si="101"/>
        <v xml:space="preserve">Memiliki sikap , </v>
      </c>
      <c r="EG35" s="22">
        <f t="shared" si="102"/>
        <v>0</v>
      </c>
      <c r="EH35" s="17" t="str">
        <f t="shared" si="103"/>
        <v/>
      </c>
      <c r="EI35" s="18" t="str">
        <f t="shared" si="104"/>
        <v/>
      </c>
      <c r="EJ35" s="18" t="str">
        <f t="shared" si="105"/>
        <v/>
      </c>
      <c r="EK35" s="18" t="str">
        <f t="shared" si="106"/>
        <v/>
      </c>
      <c r="EL35" s="18" t="str">
        <f t="shared" si="107"/>
        <v/>
      </c>
      <c r="EM35" s="18" t="str">
        <f t="shared" si="108"/>
        <v/>
      </c>
      <c r="EN35" s="18" t="str">
        <f t="shared" si="109"/>
        <v/>
      </c>
      <c r="EO35" s="18" t="str">
        <f t="shared" si="110"/>
        <v/>
      </c>
      <c r="EP35" s="18" t="str">
        <f t="shared" si="111"/>
        <v/>
      </c>
      <c r="EQ35" s="18" t="str">
        <f t="shared" si="112"/>
        <v/>
      </c>
      <c r="ER35" s="18"/>
      <c r="ES35" s="18" t="str">
        <f t="shared" si="113"/>
        <v/>
      </c>
      <c r="ET35" s="18" t="str">
        <f t="shared" si="114"/>
        <v/>
      </c>
      <c r="EU35" s="18" t="str">
        <f t="shared" si="115"/>
        <v/>
      </c>
      <c r="EV35" s="18" t="str">
        <f t="shared" si="116"/>
        <v/>
      </c>
      <c r="EW35" s="18"/>
      <c r="EX35" s="18" t="str">
        <f t="shared" si="117"/>
        <v/>
      </c>
      <c r="EY35" s="18" t="str">
        <f t="shared" si="118"/>
        <v/>
      </c>
      <c r="EZ35" s="18" t="str">
        <f t="shared" si="119"/>
        <v/>
      </c>
      <c r="FA35" s="18" t="str">
        <f t="shared" si="120"/>
        <v/>
      </c>
      <c r="FB35" s="19" t="str">
        <f t="shared" si="121"/>
        <v xml:space="preserve">Memiliki sikap , </v>
      </c>
      <c r="FD35" s="10">
        <f t="shared" si="66"/>
        <v>0</v>
      </c>
      <c r="FE35" s="17" t="str">
        <f t="shared" si="67"/>
        <v/>
      </c>
      <c r="FF35" s="22">
        <f t="shared" si="68"/>
        <v>0</v>
      </c>
      <c r="FG35" s="23" t="str">
        <f>HLOOKUP(FF35,CP35:CX75,17,0)</f>
        <v>a</v>
      </c>
      <c r="FH35" s="21" t="str">
        <f t="shared" si="122"/>
        <v>perlu peningkatan pemahaman</v>
      </c>
      <c r="FI35" s="22">
        <f t="shared" si="69"/>
        <v>0</v>
      </c>
      <c r="FJ35" s="23" t="str">
        <f>HLOOKUP(FI35,CP35:CX75,17,0)</f>
        <v>a</v>
      </c>
      <c r="FK35" s="21" t="str">
        <f t="shared" si="123"/>
        <v>perlu peningkatan pemahaman</v>
      </c>
      <c r="FL35" s="24" t="str">
        <f t="shared" si="124"/>
        <v>Memiliki kompetensi pengetahuan tentang a yang perlu peningkatan pemahaman dan kompetensi pengetahuan tentang a yang perlu peningkatan pemahaman</v>
      </c>
      <c r="FN35" s="25">
        <f t="shared" si="125"/>
        <v>0</v>
      </c>
      <c r="FO35" s="10" t="str">
        <f t="shared" si="126"/>
        <v>kurang</v>
      </c>
      <c r="FP35" s="23" t="str">
        <f>HLOOKUP(FN35,$CZ35:$DH75,17,0)</f>
        <v>a</v>
      </c>
      <c r="FQ35" s="25">
        <f t="shared" si="127"/>
        <v>0</v>
      </c>
      <c r="FR35" s="17" t="str">
        <f t="shared" si="70"/>
        <v/>
      </c>
      <c r="FS35" s="26" t="str">
        <f t="shared" si="128"/>
        <v>Memiliki kompetensi keterampilan a yang kurang</v>
      </c>
    </row>
    <row r="36" spans="2:175" ht="26.1" customHeight="1" x14ac:dyDescent="0.2">
      <c r="B36" s="80" t="s">
        <v>43</v>
      </c>
      <c r="C36" s="24" t="str">
        <f>VLOOKUP($B36,[1]Nilai!$A$13:$AF$52,2,0)</f>
        <v>26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1"/>
      <c r="W36" s="8"/>
      <c r="X36" s="24">
        <f>VLOOKUP($B36,[1]Nilai!$A$13:$AF$52,26,0)</f>
        <v>0</v>
      </c>
      <c r="Y36" s="10">
        <f t="shared" si="71"/>
        <v>0</v>
      </c>
      <c r="Z36" s="1"/>
      <c r="AA36" s="8"/>
      <c r="AB36" s="24">
        <f>VLOOKUP($B36,[1]Nilai!$A$13:$AF$52,27,0)</f>
        <v>0</v>
      </c>
      <c r="AC36" s="10">
        <f t="shared" si="72"/>
        <v>0</v>
      </c>
      <c r="AD36" s="1"/>
      <c r="AE36" s="8"/>
      <c r="AF36" s="24">
        <f>VLOOKUP($B36,[1]Nilai!$A$13:$AF$52,28,0)</f>
        <v>0</v>
      </c>
      <c r="AG36" s="10">
        <f t="shared" si="73"/>
        <v>0</v>
      </c>
      <c r="AH36" s="1"/>
      <c r="AI36" s="8"/>
      <c r="AJ36" s="24">
        <f>VLOOKUP($B36,[1]Nilai!$A$13:$AF$52,29,0)</f>
        <v>0</v>
      </c>
      <c r="AK36" s="10">
        <f t="shared" si="74"/>
        <v>0</v>
      </c>
      <c r="AL36" s="1"/>
      <c r="AM36" s="8"/>
      <c r="AN36" s="24">
        <f>VLOOKUP($B36,[1]Nilai!$A$13:$AF$52,30,0)</f>
        <v>0</v>
      </c>
      <c r="AO36" s="10">
        <f t="shared" si="75"/>
        <v>0</v>
      </c>
      <c r="AP36" s="1"/>
      <c r="AQ36" s="24">
        <f>VLOOKUP($B36,[1]Nilai!$A$13:$AF$52,30,0)</f>
        <v>0</v>
      </c>
      <c r="AR36" s="10">
        <f t="shared" si="76"/>
        <v>0</v>
      </c>
      <c r="AS36" s="1"/>
      <c r="AT36" s="24">
        <f>VLOOKUP($B36,[1]Nilai!$A$13:$AF$52,30,0)</f>
        <v>0</v>
      </c>
      <c r="AU36" s="10">
        <f t="shared" si="77"/>
        <v>0</v>
      </c>
      <c r="AV36" s="1"/>
      <c r="AW36" s="24">
        <f>VLOOKUP($B36,[1]Nilai!$A$13:$AF$52,30,0)</f>
        <v>0</v>
      </c>
      <c r="AX36" s="10">
        <f t="shared" si="78"/>
        <v>0</v>
      </c>
      <c r="AY36" s="1"/>
      <c r="AZ36" s="24">
        <f>VLOOKUP($B36,[1]Nilai!$A$13:$AF$52,31,0)</f>
        <v>0</v>
      </c>
      <c r="BA36" s="10">
        <f t="shared" si="79"/>
        <v>0</v>
      </c>
      <c r="BB36" s="9"/>
      <c r="BC36" s="9"/>
      <c r="BD36" s="9"/>
      <c r="BE36" s="9"/>
      <c r="BF36" s="9"/>
      <c r="BG36" s="9"/>
      <c r="BH36" s="9"/>
      <c r="BI36" s="9"/>
      <c r="BJ36" s="9"/>
      <c r="BK36" s="11" t="str">
        <f t="shared" si="80"/>
        <v/>
      </c>
      <c r="BL36" s="12" t="str">
        <f t="shared" si="20"/>
        <v/>
      </c>
      <c r="BM36" s="11" t="str">
        <f t="shared" si="21"/>
        <v/>
      </c>
      <c r="BN36" s="12" t="str">
        <f t="shared" si="22"/>
        <v/>
      </c>
      <c r="BO36" s="10">
        <f t="shared" si="23"/>
        <v>0</v>
      </c>
      <c r="BP36" s="10" t="str">
        <f t="shared" si="24"/>
        <v/>
      </c>
      <c r="BQ36" s="13" t="str">
        <f t="shared" si="25"/>
        <v/>
      </c>
      <c r="BR36" s="10">
        <f t="shared" si="26"/>
        <v>0</v>
      </c>
      <c r="BS36" s="10" t="str">
        <f t="shared" si="27"/>
        <v/>
      </c>
      <c r="BT36" s="14" t="str">
        <f t="shared" si="28"/>
        <v/>
      </c>
      <c r="BU36" s="81"/>
      <c r="BV36" s="81">
        <f t="shared" si="29"/>
        <v>0</v>
      </c>
      <c r="BW36" s="81">
        <f t="shared" si="30"/>
        <v>0</v>
      </c>
      <c r="BX36" s="81">
        <f t="shared" si="31"/>
        <v>0</v>
      </c>
      <c r="BY36" s="81">
        <f t="shared" si="32"/>
        <v>0</v>
      </c>
      <c r="BZ36" s="81">
        <f t="shared" si="33"/>
        <v>0</v>
      </c>
      <c r="CA36" s="81">
        <f t="shared" si="34"/>
        <v>0</v>
      </c>
      <c r="CB36" s="81">
        <f t="shared" si="35"/>
        <v>0</v>
      </c>
      <c r="CC36" s="81">
        <f t="shared" si="36"/>
        <v>0</v>
      </c>
      <c r="CD36" s="81">
        <f t="shared" si="37"/>
        <v>0</v>
      </c>
      <c r="CE36" s="81"/>
      <c r="CF36" s="81">
        <f t="shared" si="38"/>
        <v>0</v>
      </c>
      <c r="CG36" s="81">
        <f t="shared" si="39"/>
        <v>0</v>
      </c>
      <c r="CH36" s="81">
        <f t="shared" si="40"/>
        <v>0</v>
      </c>
      <c r="CI36" s="81">
        <f t="shared" si="41"/>
        <v>0</v>
      </c>
      <c r="CJ36" s="81">
        <f t="shared" si="42"/>
        <v>0</v>
      </c>
      <c r="CK36" s="81">
        <f t="shared" si="43"/>
        <v>0</v>
      </c>
      <c r="CL36" s="81">
        <f t="shared" si="44"/>
        <v>0</v>
      </c>
      <c r="CM36" s="81">
        <f t="shared" si="45"/>
        <v>0</v>
      </c>
      <c r="CN36" s="81">
        <f t="shared" si="46"/>
        <v>0</v>
      </c>
      <c r="CP36" s="15">
        <f t="shared" si="47"/>
        <v>0</v>
      </c>
      <c r="CQ36" s="15">
        <f t="shared" si="48"/>
        <v>0</v>
      </c>
      <c r="CR36" s="15">
        <f t="shared" si="49"/>
        <v>0</v>
      </c>
      <c r="CS36" s="15">
        <f t="shared" si="50"/>
        <v>0</v>
      </c>
      <c r="CT36" s="15">
        <f t="shared" si="51"/>
        <v>0</v>
      </c>
      <c r="CU36" s="15">
        <f t="shared" si="52"/>
        <v>0</v>
      </c>
      <c r="CV36" s="15">
        <f t="shared" si="53"/>
        <v>0</v>
      </c>
      <c r="CW36" s="15">
        <f t="shared" si="54"/>
        <v>0</v>
      </c>
      <c r="CX36" s="15">
        <f t="shared" si="81"/>
        <v>0</v>
      </c>
      <c r="CZ36" s="16">
        <f t="shared" si="55"/>
        <v>0</v>
      </c>
      <c r="DA36" s="16">
        <f t="shared" si="56"/>
        <v>0</v>
      </c>
      <c r="DB36" s="16">
        <f t="shared" si="57"/>
        <v>0</v>
      </c>
      <c r="DC36" s="16">
        <f t="shared" si="58"/>
        <v>0</v>
      </c>
      <c r="DD36" s="16">
        <f t="shared" si="59"/>
        <v>0</v>
      </c>
      <c r="DE36" s="16">
        <f t="shared" si="60"/>
        <v>0</v>
      </c>
      <c r="DF36" s="16">
        <f t="shared" si="61"/>
        <v>0</v>
      </c>
      <c r="DG36" s="16">
        <f t="shared" si="62"/>
        <v>0</v>
      </c>
      <c r="DH36" s="16">
        <f t="shared" si="63"/>
        <v>0</v>
      </c>
      <c r="DJ36" s="46">
        <f t="shared" si="82"/>
        <v>0</v>
      </c>
      <c r="DK36" s="17" t="str">
        <f t="shared" si="83"/>
        <v/>
      </c>
      <c r="DL36" s="18" t="str">
        <f t="shared" si="84"/>
        <v/>
      </c>
      <c r="DM36" s="18" t="str">
        <f t="shared" si="85"/>
        <v/>
      </c>
      <c r="DN36" s="18" t="str">
        <f t="shared" si="86"/>
        <v/>
      </c>
      <c r="DO36" s="18" t="str">
        <f t="shared" si="87"/>
        <v/>
      </c>
      <c r="DP36" s="18" t="str">
        <f t="shared" si="88"/>
        <v/>
      </c>
      <c r="DQ36" s="18" t="str">
        <f t="shared" si="89"/>
        <v/>
      </c>
      <c r="DR36" s="18" t="str">
        <f t="shared" si="90"/>
        <v/>
      </c>
      <c r="DS36" s="18" t="str">
        <f t="shared" si="91"/>
        <v/>
      </c>
      <c r="DT36" s="18" t="str">
        <f t="shared" si="92"/>
        <v/>
      </c>
      <c r="DU36" s="18"/>
      <c r="DV36" s="18" t="str">
        <f t="shared" si="93"/>
        <v/>
      </c>
      <c r="DW36" s="18" t="str">
        <f t="shared" si="94"/>
        <v/>
      </c>
      <c r="DX36" s="18" t="str">
        <f t="shared" si="95"/>
        <v/>
      </c>
      <c r="DY36" s="18" t="str">
        <f t="shared" si="96"/>
        <v/>
      </c>
      <c r="DZ36" s="18"/>
      <c r="EA36" s="18" t="str">
        <f t="shared" si="97"/>
        <v/>
      </c>
      <c r="EB36" s="18" t="str">
        <f t="shared" si="98"/>
        <v/>
      </c>
      <c r="EC36" s="18" t="str">
        <f t="shared" si="99"/>
        <v/>
      </c>
      <c r="ED36" s="18" t="str">
        <f t="shared" si="100"/>
        <v/>
      </c>
      <c r="EE36" s="19" t="str">
        <f t="shared" si="101"/>
        <v xml:space="preserve">Memiliki sikap , </v>
      </c>
      <c r="EG36" s="22">
        <f t="shared" si="102"/>
        <v>0</v>
      </c>
      <c r="EH36" s="17" t="str">
        <f t="shared" si="103"/>
        <v/>
      </c>
      <c r="EI36" s="18" t="str">
        <f t="shared" si="104"/>
        <v/>
      </c>
      <c r="EJ36" s="18" t="str">
        <f t="shared" si="105"/>
        <v/>
      </c>
      <c r="EK36" s="18" t="str">
        <f t="shared" si="106"/>
        <v/>
      </c>
      <c r="EL36" s="18" t="str">
        <f t="shared" si="107"/>
        <v/>
      </c>
      <c r="EM36" s="18" t="str">
        <f t="shared" si="108"/>
        <v/>
      </c>
      <c r="EN36" s="18" t="str">
        <f t="shared" si="109"/>
        <v/>
      </c>
      <c r="EO36" s="18" t="str">
        <f t="shared" si="110"/>
        <v/>
      </c>
      <c r="EP36" s="18" t="str">
        <f t="shared" si="111"/>
        <v/>
      </c>
      <c r="EQ36" s="18" t="str">
        <f t="shared" si="112"/>
        <v/>
      </c>
      <c r="ER36" s="18"/>
      <c r="ES36" s="18" t="str">
        <f t="shared" si="113"/>
        <v/>
      </c>
      <c r="ET36" s="18" t="str">
        <f t="shared" si="114"/>
        <v/>
      </c>
      <c r="EU36" s="18" t="str">
        <f t="shared" si="115"/>
        <v/>
      </c>
      <c r="EV36" s="18" t="str">
        <f t="shared" si="116"/>
        <v/>
      </c>
      <c r="EW36" s="18"/>
      <c r="EX36" s="18" t="str">
        <f t="shared" si="117"/>
        <v/>
      </c>
      <c r="EY36" s="18" t="str">
        <f t="shared" si="118"/>
        <v/>
      </c>
      <c r="EZ36" s="18" t="str">
        <f t="shared" si="119"/>
        <v/>
      </c>
      <c r="FA36" s="18" t="str">
        <f t="shared" si="120"/>
        <v/>
      </c>
      <c r="FB36" s="19" t="str">
        <f t="shared" si="121"/>
        <v xml:space="preserve">Memiliki sikap , </v>
      </c>
      <c r="FD36" s="10">
        <f t="shared" si="66"/>
        <v>0</v>
      </c>
      <c r="FE36" s="17" t="str">
        <f t="shared" si="67"/>
        <v/>
      </c>
      <c r="FF36" s="22">
        <f t="shared" si="68"/>
        <v>0</v>
      </c>
      <c r="FG36" s="23" t="str">
        <f>HLOOKUP(FF36,CP36:CX76,16,0)</f>
        <v>a</v>
      </c>
      <c r="FH36" s="21" t="str">
        <f t="shared" si="122"/>
        <v>perlu peningkatan pemahaman</v>
      </c>
      <c r="FI36" s="22">
        <f t="shared" si="69"/>
        <v>0</v>
      </c>
      <c r="FJ36" s="23" t="str">
        <f>HLOOKUP(FI36,CP36:CX76,16,0)</f>
        <v>a</v>
      </c>
      <c r="FK36" s="21" t="str">
        <f t="shared" si="123"/>
        <v>perlu peningkatan pemahaman</v>
      </c>
      <c r="FL36" s="24" t="str">
        <f t="shared" si="124"/>
        <v>Memiliki kompetensi pengetahuan tentang a yang perlu peningkatan pemahaman dan kompetensi pengetahuan tentang a yang perlu peningkatan pemahaman</v>
      </c>
      <c r="FN36" s="25">
        <f t="shared" si="125"/>
        <v>0</v>
      </c>
      <c r="FO36" s="10" t="str">
        <f t="shared" si="126"/>
        <v>kurang</v>
      </c>
      <c r="FP36" s="23" t="str">
        <f>HLOOKUP(FN36,$CZ36:$DH76,16,0)</f>
        <v>a</v>
      </c>
      <c r="FQ36" s="25">
        <f t="shared" si="127"/>
        <v>0</v>
      </c>
      <c r="FR36" s="17" t="str">
        <f t="shared" si="70"/>
        <v/>
      </c>
      <c r="FS36" s="26" t="str">
        <f t="shared" si="128"/>
        <v>Memiliki kompetensi keterampilan a yang kurang</v>
      </c>
    </row>
    <row r="37" spans="2:175" ht="26.1" customHeight="1" x14ac:dyDescent="0.2">
      <c r="B37" s="80" t="s">
        <v>44</v>
      </c>
      <c r="C37" s="24" t="str">
        <f>VLOOKUP($B37,[1]Nilai!$A$13:$AF$52,2,0)</f>
        <v>27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1"/>
      <c r="W37" s="8"/>
      <c r="X37" s="24">
        <f>VLOOKUP($B37,[1]Nilai!$A$13:$AF$52,26,0)</f>
        <v>0</v>
      </c>
      <c r="Y37" s="10">
        <f t="shared" si="71"/>
        <v>0</v>
      </c>
      <c r="Z37" s="1"/>
      <c r="AA37" s="8"/>
      <c r="AB37" s="24">
        <f>VLOOKUP($B37,[1]Nilai!$A$13:$AF$52,27,0)</f>
        <v>0</v>
      </c>
      <c r="AC37" s="10">
        <f t="shared" si="72"/>
        <v>0</v>
      </c>
      <c r="AD37" s="1"/>
      <c r="AE37" s="8"/>
      <c r="AF37" s="24">
        <f>VLOOKUP($B37,[1]Nilai!$A$13:$AF$52,28,0)</f>
        <v>0</v>
      </c>
      <c r="AG37" s="10">
        <f t="shared" si="73"/>
        <v>0</v>
      </c>
      <c r="AH37" s="1"/>
      <c r="AI37" s="8"/>
      <c r="AJ37" s="24">
        <f>VLOOKUP($B37,[1]Nilai!$A$13:$AF$52,29,0)</f>
        <v>0</v>
      </c>
      <c r="AK37" s="10">
        <f t="shared" si="74"/>
        <v>0</v>
      </c>
      <c r="AL37" s="1"/>
      <c r="AM37" s="8"/>
      <c r="AN37" s="24">
        <f>VLOOKUP($B37,[1]Nilai!$A$13:$AF$52,30,0)</f>
        <v>0</v>
      </c>
      <c r="AO37" s="10">
        <f t="shared" si="75"/>
        <v>0</v>
      </c>
      <c r="AP37" s="1"/>
      <c r="AQ37" s="24">
        <f>VLOOKUP($B37,[1]Nilai!$A$13:$AF$52,30,0)</f>
        <v>0</v>
      </c>
      <c r="AR37" s="10">
        <f t="shared" si="76"/>
        <v>0</v>
      </c>
      <c r="AS37" s="1"/>
      <c r="AT37" s="24">
        <f>VLOOKUP($B37,[1]Nilai!$A$13:$AF$52,30,0)</f>
        <v>0</v>
      </c>
      <c r="AU37" s="10">
        <f t="shared" si="77"/>
        <v>0</v>
      </c>
      <c r="AV37" s="1"/>
      <c r="AW37" s="24">
        <f>VLOOKUP($B37,[1]Nilai!$A$13:$AF$52,30,0)</f>
        <v>0</v>
      </c>
      <c r="AX37" s="10">
        <f t="shared" si="78"/>
        <v>0</v>
      </c>
      <c r="AY37" s="1"/>
      <c r="AZ37" s="24">
        <f>VLOOKUP($B37,[1]Nilai!$A$13:$AF$52,31,0)</f>
        <v>0</v>
      </c>
      <c r="BA37" s="10">
        <f t="shared" si="79"/>
        <v>0</v>
      </c>
      <c r="BB37" s="9"/>
      <c r="BC37" s="9"/>
      <c r="BD37" s="9"/>
      <c r="BE37" s="9"/>
      <c r="BF37" s="9"/>
      <c r="BG37" s="9"/>
      <c r="BH37" s="9"/>
      <c r="BI37" s="9"/>
      <c r="BJ37" s="9"/>
      <c r="BK37" s="11" t="str">
        <f t="shared" si="80"/>
        <v/>
      </c>
      <c r="BL37" s="12" t="str">
        <f t="shared" si="20"/>
        <v/>
      </c>
      <c r="BM37" s="11" t="str">
        <f t="shared" si="21"/>
        <v/>
      </c>
      <c r="BN37" s="12" t="str">
        <f t="shared" si="22"/>
        <v/>
      </c>
      <c r="BO37" s="10">
        <f t="shared" si="23"/>
        <v>0</v>
      </c>
      <c r="BP37" s="10" t="str">
        <f t="shared" si="24"/>
        <v/>
      </c>
      <c r="BQ37" s="13" t="str">
        <f t="shared" si="25"/>
        <v/>
      </c>
      <c r="BR37" s="10">
        <f t="shared" si="26"/>
        <v>0</v>
      </c>
      <c r="BS37" s="10" t="str">
        <f t="shared" si="27"/>
        <v/>
      </c>
      <c r="BT37" s="14" t="str">
        <f t="shared" si="28"/>
        <v/>
      </c>
      <c r="BU37" s="81"/>
      <c r="BV37" s="81">
        <f t="shared" si="29"/>
        <v>0</v>
      </c>
      <c r="BW37" s="81">
        <f t="shared" si="30"/>
        <v>0</v>
      </c>
      <c r="BX37" s="81">
        <f t="shared" si="31"/>
        <v>0</v>
      </c>
      <c r="BY37" s="81">
        <f t="shared" si="32"/>
        <v>0</v>
      </c>
      <c r="BZ37" s="81">
        <f t="shared" si="33"/>
        <v>0</v>
      </c>
      <c r="CA37" s="81">
        <f t="shared" si="34"/>
        <v>0</v>
      </c>
      <c r="CB37" s="81">
        <f t="shared" si="35"/>
        <v>0</v>
      </c>
      <c r="CC37" s="81">
        <f t="shared" si="36"/>
        <v>0</v>
      </c>
      <c r="CD37" s="81">
        <f t="shared" si="37"/>
        <v>0</v>
      </c>
      <c r="CE37" s="81"/>
      <c r="CF37" s="81">
        <f t="shared" si="38"/>
        <v>0</v>
      </c>
      <c r="CG37" s="81">
        <f t="shared" si="39"/>
        <v>0</v>
      </c>
      <c r="CH37" s="81">
        <f t="shared" si="40"/>
        <v>0</v>
      </c>
      <c r="CI37" s="81">
        <f t="shared" si="41"/>
        <v>0</v>
      </c>
      <c r="CJ37" s="81">
        <f t="shared" si="42"/>
        <v>0</v>
      </c>
      <c r="CK37" s="81">
        <f t="shared" si="43"/>
        <v>0</v>
      </c>
      <c r="CL37" s="81">
        <f t="shared" si="44"/>
        <v>0</v>
      </c>
      <c r="CM37" s="81">
        <f t="shared" si="45"/>
        <v>0</v>
      </c>
      <c r="CN37" s="81">
        <f t="shared" si="46"/>
        <v>0</v>
      </c>
      <c r="CP37" s="15">
        <f t="shared" si="47"/>
        <v>0</v>
      </c>
      <c r="CQ37" s="15">
        <f t="shared" si="48"/>
        <v>0</v>
      </c>
      <c r="CR37" s="15">
        <f t="shared" si="49"/>
        <v>0</v>
      </c>
      <c r="CS37" s="15">
        <f t="shared" si="50"/>
        <v>0</v>
      </c>
      <c r="CT37" s="15">
        <f t="shared" si="51"/>
        <v>0</v>
      </c>
      <c r="CU37" s="15">
        <f t="shared" si="52"/>
        <v>0</v>
      </c>
      <c r="CV37" s="15">
        <f t="shared" si="53"/>
        <v>0</v>
      </c>
      <c r="CW37" s="15">
        <f t="shared" si="54"/>
        <v>0</v>
      </c>
      <c r="CX37" s="15">
        <f t="shared" si="81"/>
        <v>0</v>
      </c>
      <c r="CZ37" s="16">
        <f t="shared" si="55"/>
        <v>0</v>
      </c>
      <c r="DA37" s="16">
        <f t="shared" si="56"/>
        <v>0</v>
      </c>
      <c r="DB37" s="16">
        <f t="shared" si="57"/>
        <v>0</v>
      </c>
      <c r="DC37" s="16">
        <f t="shared" si="58"/>
        <v>0</v>
      </c>
      <c r="DD37" s="16">
        <f t="shared" si="59"/>
        <v>0</v>
      </c>
      <c r="DE37" s="16">
        <f t="shared" si="60"/>
        <v>0</v>
      </c>
      <c r="DF37" s="16">
        <f t="shared" si="61"/>
        <v>0</v>
      </c>
      <c r="DG37" s="16">
        <f t="shared" si="62"/>
        <v>0</v>
      </c>
      <c r="DH37" s="16">
        <f t="shared" si="63"/>
        <v>0</v>
      </c>
      <c r="DJ37" s="46">
        <f t="shared" si="82"/>
        <v>0</v>
      </c>
      <c r="DK37" s="17" t="str">
        <f t="shared" si="83"/>
        <v/>
      </c>
      <c r="DL37" s="18" t="str">
        <f t="shared" si="84"/>
        <v/>
      </c>
      <c r="DM37" s="18" t="str">
        <f t="shared" si="85"/>
        <v/>
      </c>
      <c r="DN37" s="18" t="str">
        <f t="shared" si="86"/>
        <v/>
      </c>
      <c r="DO37" s="18" t="str">
        <f t="shared" si="87"/>
        <v/>
      </c>
      <c r="DP37" s="18" t="str">
        <f t="shared" si="88"/>
        <v/>
      </c>
      <c r="DQ37" s="18" t="str">
        <f t="shared" si="89"/>
        <v/>
      </c>
      <c r="DR37" s="18" t="str">
        <f t="shared" si="90"/>
        <v/>
      </c>
      <c r="DS37" s="18" t="str">
        <f t="shared" si="91"/>
        <v/>
      </c>
      <c r="DT37" s="18" t="str">
        <f t="shared" si="92"/>
        <v/>
      </c>
      <c r="DU37" s="18"/>
      <c r="DV37" s="18" t="str">
        <f t="shared" si="93"/>
        <v/>
      </c>
      <c r="DW37" s="18" t="str">
        <f t="shared" si="94"/>
        <v/>
      </c>
      <c r="DX37" s="18" t="str">
        <f t="shared" si="95"/>
        <v/>
      </c>
      <c r="DY37" s="18" t="str">
        <f t="shared" si="96"/>
        <v/>
      </c>
      <c r="DZ37" s="18"/>
      <c r="EA37" s="18" t="str">
        <f t="shared" si="97"/>
        <v/>
      </c>
      <c r="EB37" s="18" t="str">
        <f t="shared" si="98"/>
        <v/>
      </c>
      <c r="EC37" s="18" t="str">
        <f t="shared" si="99"/>
        <v/>
      </c>
      <c r="ED37" s="18" t="str">
        <f t="shared" si="100"/>
        <v/>
      </c>
      <c r="EE37" s="19" t="str">
        <f t="shared" si="101"/>
        <v xml:space="preserve">Memiliki sikap , </v>
      </c>
      <c r="EG37" s="22">
        <f t="shared" si="102"/>
        <v>0</v>
      </c>
      <c r="EH37" s="17" t="str">
        <f t="shared" si="103"/>
        <v/>
      </c>
      <c r="EI37" s="18" t="str">
        <f t="shared" si="104"/>
        <v/>
      </c>
      <c r="EJ37" s="18" t="str">
        <f t="shared" si="105"/>
        <v/>
      </c>
      <c r="EK37" s="18" t="str">
        <f t="shared" si="106"/>
        <v/>
      </c>
      <c r="EL37" s="18" t="str">
        <f t="shared" si="107"/>
        <v/>
      </c>
      <c r="EM37" s="18" t="str">
        <f t="shared" si="108"/>
        <v/>
      </c>
      <c r="EN37" s="18" t="str">
        <f t="shared" si="109"/>
        <v/>
      </c>
      <c r="EO37" s="18" t="str">
        <f t="shared" si="110"/>
        <v/>
      </c>
      <c r="EP37" s="18" t="str">
        <f t="shared" si="111"/>
        <v/>
      </c>
      <c r="EQ37" s="18" t="str">
        <f t="shared" si="112"/>
        <v/>
      </c>
      <c r="ER37" s="18"/>
      <c r="ES37" s="18" t="str">
        <f t="shared" si="113"/>
        <v/>
      </c>
      <c r="ET37" s="18" t="str">
        <f t="shared" si="114"/>
        <v/>
      </c>
      <c r="EU37" s="18" t="str">
        <f t="shared" si="115"/>
        <v/>
      </c>
      <c r="EV37" s="18" t="str">
        <f t="shared" si="116"/>
        <v/>
      </c>
      <c r="EW37" s="18"/>
      <c r="EX37" s="18" t="str">
        <f t="shared" si="117"/>
        <v/>
      </c>
      <c r="EY37" s="18" t="str">
        <f t="shared" si="118"/>
        <v/>
      </c>
      <c r="EZ37" s="18" t="str">
        <f t="shared" si="119"/>
        <v/>
      </c>
      <c r="FA37" s="18" t="str">
        <f t="shared" si="120"/>
        <v/>
      </c>
      <c r="FB37" s="19" t="str">
        <f t="shared" si="121"/>
        <v xml:space="preserve">Memiliki sikap , </v>
      </c>
      <c r="FD37" s="10">
        <f t="shared" si="66"/>
        <v>0</v>
      </c>
      <c r="FE37" s="17" t="str">
        <f t="shared" si="67"/>
        <v/>
      </c>
      <c r="FF37" s="22">
        <f t="shared" si="68"/>
        <v>0</v>
      </c>
      <c r="FG37" s="23" t="str">
        <f>HLOOKUP(FF37,CP37:CX77,15,0)</f>
        <v>a</v>
      </c>
      <c r="FH37" s="21" t="str">
        <f t="shared" si="122"/>
        <v>perlu peningkatan pemahaman</v>
      </c>
      <c r="FI37" s="22">
        <f t="shared" si="69"/>
        <v>0</v>
      </c>
      <c r="FJ37" s="23" t="str">
        <f>HLOOKUP(FI37,CP37:CX77,15,0)</f>
        <v>a</v>
      </c>
      <c r="FK37" s="21" t="str">
        <f t="shared" si="123"/>
        <v>perlu peningkatan pemahaman</v>
      </c>
      <c r="FL37" s="24" t="str">
        <f t="shared" si="124"/>
        <v>Memiliki kompetensi pengetahuan tentang a yang perlu peningkatan pemahaman dan kompetensi pengetahuan tentang a yang perlu peningkatan pemahaman</v>
      </c>
      <c r="FN37" s="25">
        <f t="shared" si="125"/>
        <v>0</v>
      </c>
      <c r="FO37" s="10" t="str">
        <f t="shared" si="126"/>
        <v>kurang</v>
      </c>
      <c r="FP37" s="23" t="str">
        <f>HLOOKUP(FN37,$CZ37:$DH77,15,0)</f>
        <v>a</v>
      </c>
      <c r="FQ37" s="25">
        <f t="shared" si="127"/>
        <v>0</v>
      </c>
      <c r="FR37" s="17" t="str">
        <f t="shared" si="70"/>
        <v/>
      </c>
      <c r="FS37" s="26" t="str">
        <f t="shared" si="128"/>
        <v>Memiliki kompetensi keterampilan a yang kurang</v>
      </c>
    </row>
    <row r="38" spans="2:175" ht="26.1" customHeight="1" x14ac:dyDescent="0.2">
      <c r="B38" s="80" t="s">
        <v>45</v>
      </c>
      <c r="C38" s="24" t="str">
        <f>VLOOKUP($B38,[1]Nilai!$A$13:$AF$52,2,0)</f>
        <v>28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1"/>
      <c r="W38" s="8"/>
      <c r="X38" s="24">
        <f>VLOOKUP($B38,[1]Nilai!$A$13:$AF$52,26,0)</f>
        <v>0</v>
      </c>
      <c r="Y38" s="10">
        <f t="shared" si="71"/>
        <v>0</v>
      </c>
      <c r="Z38" s="1"/>
      <c r="AA38" s="8"/>
      <c r="AB38" s="24">
        <f>VLOOKUP($B38,[1]Nilai!$A$13:$AF$52,27,0)</f>
        <v>0</v>
      </c>
      <c r="AC38" s="10">
        <f t="shared" si="72"/>
        <v>0</v>
      </c>
      <c r="AD38" s="1"/>
      <c r="AE38" s="8"/>
      <c r="AF38" s="24">
        <f>VLOOKUP($B38,[1]Nilai!$A$13:$AF$52,28,0)</f>
        <v>0</v>
      </c>
      <c r="AG38" s="10">
        <f t="shared" si="73"/>
        <v>0</v>
      </c>
      <c r="AH38" s="1"/>
      <c r="AI38" s="8"/>
      <c r="AJ38" s="24">
        <f>VLOOKUP($B38,[1]Nilai!$A$13:$AF$52,29,0)</f>
        <v>0</v>
      </c>
      <c r="AK38" s="10">
        <f t="shared" si="74"/>
        <v>0</v>
      </c>
      <c r="AL38" s="1"/>
      <c r="AM38" s="8"/>
      <c r="AN38" s="24">
        <f>VLOOKUP($B38,[1]Nilai!$A$13:$AF$52,30,0)</f>
        <v>0</v>
      </c>
      <c r="AO38" s="10">
        <f t="shared" si="75"/>
        <v>0</v>
      </c>
      <c r="AP38" s="1"/>
      <c r="AQ38" s="24">
        <f>VLOOKUP($B38,[1]Nilai!$A$13:$AF$52,30,0)</f>
        <v>0</v>
      </c>
      <c r="AR38" s="10">
        <f t="shared" si="76"/>
        <v>0</v>
      </c>
      <c r="AS38" s="1"/>
      <c r="AT38" s="24">
        <f>VLOOKUP($B38,[1]Nilai!$A$13:$AF$52,30,0)</f>
        <v>0</v>
      </c>
      <c r="AU38" s="10">
        <f t="shared" si="77"/>
        <v>0</v>
      </c>
      <c r="AV38" s="1"/>
      <c r="AW38" s="24">
        <f>VLOOKUP($B38,[1]Nilai!$A$13:$AF$52,30,0)</f>
        <v>0</v>
      </c>
      <c r="AX38" s="10">
        <f t="shared" si="78"/>
        <v>0</v>
      </c>
      <c r="AY38" s="1"/>
      <c r="AZ38" s="24">
        <f>VLOOKUP($B38,[1]Nilai!$A$13:$AF$52,31,0)</f>
        <v>0</v>
      </c>
      <c r="BA38" s="10">
        <f t="shared" si="79"/>
        <v>0</v>
      </c>
      <c r="BB38" s="9"/>
      <c r="BC38" s="9"/>
      <c r="BD38" s="9"/>
      <c r="BE38" s="9"/>
      <c r="BF38" s="9"/>
      <c r="BG38" s="9"/>
      <c r="BH38" s="9"/>
      <c r="BI38" s="9"/>
      <c r="BJ38" s="9"/>
      <c r="BK38" s="11" t="str">
        <f t="shared" si="80"/>
        <v/>
      </c>
      <c r="BL38" s="12" t="str">
        <f t="shared" si="20"/>
        <v/>
      </c>
      <c r="BM38" s="11" t="str">
        <f t="shared" si="21"/>
        <v/>
      </c>
      <c r="BN38" s="12" t="str">
        <f t="shared" si="22"/>
        <v/>
      </c>
      <c r="BO38" s="10">
        <f t="shared" si="23"/>
        <v>0</v>
      </c>
      <c r="BP38" s="10" t="str">
        <f t="shared" si="24"/>
        <v/>
      </c>
      <c r="BQ38" s="13" t="str">
        <f t="shared" si="25"/>
        <v/>
      </c>
      <c r="BR38" s="10">
        <f t="shared" si="26"/>
        <v>0</v>
      </c>
      <c r="BS38" s="10" t="str">
        <f t="shared" si="27"/>
        <v/>
      </c>
      <c r="BT38" s="14" t="str">
        <f t="shared" si="28"/>
        <v/>
      </c>
      <c r="BU38" s="81"/>
      <c r="BV38" s="81">
        <f t="shared" si="29"/>
        <v>0</v>
      </c>
      <c r="BW38" s="81">
        <f t="shared" si="30"/>
        <v>0</v>
      </c>
      <c r="BX38" s="81">
        <f t="shared" si="31"/>
        <v>0</v>
      </c>
      <c r="BY38" s="81">
        <f t="shared" si="32"/>
        <v>0</v>
      </c>
      <c r="BZ38" s="81">
        <f t="shared" si="33"/>
        <v>0</v>
      </c>
      <c r="CA38" s="81">
        <f t="shared" si="34"/>
        <v>0</v>
      </c>
      <c r="CB38" s="81">
        <f t="shared" si="35"/>
        <v>0</v>
      </c>
      <c r="CC38" s="81">
        <f t="shared" si="36"/>
        <v>0</v>
      </c>
      <c r="CD38" s="81">
        <f t="shared" si="37"/>
        <v>0</v>
      </c>
      <c r="CE38" s="81"/>
      <c r="CF38" s="81">
        <f t="shared" si="38"/>
        <v>0</v>
      </c>
      <c r="CG38" s="81">
        <f t="shared" si="39"/>
        <v>0</v>
      </c>
      <c r="CH38" s="81">
        <f t="shared" si="40"/>
        <v>0</v>
      </c>
      <c r="CI38" s="81">
        <f t="shared" si="41"/>
        <v>0</v>
      </c>
      <c r="CJ38" s="81">
        <f t="shared" si="42"/>
        <v>0</v>
      </c>
      <c r="CK38" s="81">
        <f t="shared" si="43"/>
        <v>0</v>
      </c>
      <c r="CL38" s="81">
        <f t="shared" si="44"/>
        <v>0</v>
      </c>
      <c r="CM38" s="81">
        <f t="shared" si="45"/>
        <v>0</v>
      </c>
      <c r="CN38" s="81">
        <f t="shared" si="46"/>
        <v>0</v>
      </c>
      <c r="CP38" s="15">
        <f t="shared" si="47"/>
        <v>0</v>
      </c>
      <c r="CQ38" s="15">
        <f t="shared" si="48"/>
        <v>0</v>
      </c>
      <c r="CR38" s="15">
        <f t="shared" si="49"/>
        <v>0</v>
      </c>
      <c r="CS38" s="15">
        <f t="shared" si="50"/>
        <v>0</v>
      </c>
      <c r="CT38" s="15">
        <f t="shared" si="51"/>
        <v>0</v>
      </c>
      <c r="CU38" s="15">
        <f t="shared" si="52"/>
        <v>0</v>
      </c>
      <c r="CV38" s="15">
        <f t="shared" si="53"/>
        <v>0</v>
      </c>
      <c r="CW38" s="15">
        <f t="shared" si="54"/>
        <v>0</v>
      </c>
      <c r="CX38" s="15">
        <f t="shared" si="81"/>
        <v>0</v>
      </c>
      <c r="CZ38" s="16">
        <f t="shared" si="55"/>
        <v>0</v>
      </c>
      <c r="DA38" s="16">
        <f t="shared" si="56"/>
        <v>0</v>
      </c>
      <c r="DB38" s="16">
        <f t="shared" si="57"/>
        <v>0</v>
      </c>
      <c r="DC38" s="16">
        <f t="shared" si="58"/>
        <v>0</v>
      </c>
      <c r="DD38" s="16">
        <f t="shared" si="59"/>
        <v>0</v>
      </c>
      <c r="DE38" s="16">
        <f t="shared" si="60"/>
        <v>0</v>
      </c>
      <c r="DF38" s="16">
        <f t="shared" si="61"/>
        <v>0</v>
      </c>
      <c r="DG38" s="16">
        <f t="shared" si="62"/>
        <v>0</v>
      </c>
      <c r="DH38" s="16">
        <f t="shared" si="63"/>
        <v>0</v>
      </c>
      <c r="DJ38" s="46">
        <f t="shared" si="82"/>
        <v>0</v>
      </c>
      <c r="DK38" s="17" t="str">
        <f t="shared" si="83"/>
        <v/>
      </c>
      <c r="DL38" s="18" t="str">
        <f t="shared" si="84"/>
        <v/>
      </c>
      <c r="DM38" s="18" t="str">
        <f t="shared" si="85"/>
        <v/>
      </c>
      <c r="DN38" s="18" t="str">
        <f t="shared" si="86"/>
        <v/>
      </c>
      <c r="DO38" s="18" t="str">
        <f t="shared" si="87"/>
        <v/>
      </c>
      <c r="DP38" s="18" t="str">
        <f t="shared" si="88"/>
        <v/>
      </c>
      <c r="DQ38" s="18" t="str">
        <f t="shared" si="89"/>
        <v/>
      </c>
      <c r="DR38" s="18" t="str">
        <f t="shared" si="90"/>
        <v/>
      </c>
      <c r="DS38" s="18" t="str">
        <f t="shared" si="91"/>
        <v/>
      </c>
      <c r="DT38" s="18" t="str">
        <f t="shared" si="92"/>
        <v/>
      </c>
      <c r="DU38" s="18"/>
      <c r="DV38" s="18" t="str">
        <f t="shared" si="93"/>
        <v/>
      </c>
      <c r="DW38" s="18" t="str">
        <f t="shared" si="94"/>
        <v/>
      </c>
      <c r="DX38" s="18" t="str">
        <f t="shared" si="95"/>
        <v/>
      </c>
      <c r="DY38" s="18" t="str">
        <f t="shared" si="96"/>
        <v/>
      </c>
      <c r="DZ38" s="18"/>
      <c r="EA38" s="18" t="str">
        <f t="shared" si="97"/>
        <v/>
      </c>
      <c r="EB38" s="18" t="str">
        <f t="shared" si="98"/>
        <v/>
      </c>
      <c r="EC38" s="18" t="str">
        <f t="shared" si="99"/>
        <v/>
      </c>
      <c r="ED38" s="18" t="str">
        <f t="shared" si="100"/>
        <v/>
      </c>
      <c r="EE38" s="19" t="str">
        <f t="shared" si="101"/>
        <v xml:space="preserve">Memiliki sikap , </v>
      </c>
      <c r="EG38" s="22">
        <f t="shared" si="102"/>
        <v>0</v>
      </c>
      <c r="EH38" s="17" t="str">
        <f t="shared" si="103"/>
        <v/>
      </c>
      <c r="EI38" s="18" t="str">
        <f t="shared" si="104"/>
        <v/>
      </c>
      <c r="EJ38" s="18" t="str">
        <f t="shared" si="105"/>
        <v/>
      </c>
      <c r="EK38" s="18" t="str">
        <f t="shared" si="106"/>
        <v/>
      </c>
      <c r="EL38" s="18" t="str">
        <f t="shared" si="107"/>
        <v/>
      </c>
      <c r="EM38" s="18" t="str">
        <f t="shared" si="108"/>
        <v/>
      </c>
      <c r="EN38" s="18" t="str">
        <f t="shared" si="109"/>
        <v/>
      </c>
      <c r="EO38" s="18" t="str">
        <f t="shared" si="110"/>
        <v/>
      </c>
      <c r="EP38" s="18" t="str">
        <f t="shared" si="111"/>
        <v/>
      </c>
      <c r="EQ38" s="18" t="str">
        <f t="shared" si="112"/>
        <v/>
      </c>
      <c r="ER38" s="18"/>
      <c r="ES38" s="18" t="str">
        <f t="shared" si="113"/>
        <v/>
      </c>
      <c r="ET38" s="18" t="str">
        <f t="shared" si="114"/>
        <v/>
      </c>
      <c r="EU38" s="18" t="str">
        <f t="shared" si="115"/>
        <v/>
      </c>
      <c r="EV38" s="18" t="str">
        <f t="shared" si="116"/>
        <v/>
      </c>
      <c r="EW38" s="18"/>
      <c r="EX38" s="18" t="str">
        <f t="shared" si="117"/>
        <v/>
      </c>
      <c r="EY38" s="18" t="str">
        <f t="shared" si="118"/>
        <v/>
      </c>
      <c r="EZ38" s="18" t="str">
        <f t="shared" si="119"/>
        <v/>
      </c>
      <c r="FA38" s="18" t="str">
        <f t="shared" si="120"/>
        <v/>
      </c>
      <c r="FB38" s="19" t="str">
        <f t="shared" si="121"/>
        <v xml:space="preserve">Memiliki sikap , </v>
      </c>
      <c r="FD38" s="10">
        <f t="shared" si="66"/>
        <v>0</v>
      </c>
      <c r="FE38" s="17" t="str">
        <f t="shared" si="67"/>
        <v/>
      </c>
      <c r="FF38" s="22">
        <f t="shared" si="68"/>
        <v>0</v>
      </c>
      <c r="FG38" s="23" t="str">
        <f>HLOOKUP(FF38,CP38:CX78,14,0)</f>
        <v>a</v>
      </c>
      <c r="FH38" s="21" t="str">
        <f t="shared" si="122"/>
        <v>perlu peningkatan pemahaman</v>
      </c>
      <c r="FI38" s="22">
        <f t="shared" si="69"/>
        <v>0</v>
      </c>
      <c r="FJ38" s="23" t="str">
        <f>HLOOKUP(FI38,CP38:CX78,14,0)</f>
        <v>a</v>
      </c>
      <c r="FK38" s="21" t="str">
        <f t="shared" si="123"/>
        <v>perlu peningkatan pemahaman</v>
      </c>
      <c r="FL38" s="24" t="str">
        <f t="shared" si="124"/>
        <v>Memiliki kompetensi pengetahuan tentang a yang perlu peningkatan pemahaman dan kompetensi pengetahuan tentang a yang perlu peningkatan pemahaman</v>
      </c>
      <c r="FN38" s="25">
        <f t="shared" si="125"/>
        <v>0</v>
      </c>
      <c r="FO38" s="10" t="str">
        <f t="shared" si="126"/>
        <v>kurang</v>
      </c>
      <c r="FP38" s="23" t="str">
        <f>HLOOKUP(FN38,$CZ38:$DH78,14,0)</f>
        <v>a</v>
      </c>
      <c r="FQ38" s="25">
        <f t="shared" si="127"/>
        <v>0</v>
      </c>
      <c r="FR38" s="17" t="str">
        <f t="shared" si="70"/>
        <v/>
      </c>
      <c r="FS38" s="26" t="str">
        <f t="shared" si="128"/>
        <v>Memiliki kompetensi keterampilan a yang kurang</v>
      </c>
    </row>
    <row r="39" spans="2:175" ht="26.1" customHeight="1" x14ac:dyDescent="0.2">
      <c r="B39" s="80" t="s">
        <v>46</v>
      </c>
      <c r="C39" s="24" t="str">
        <f>VLOOKUP($B39,[1]Nilai!$A$13:$AF$52,2,0)</f>
        <v>29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1"/>
      <c r="W39" s="8"/>
      <c r="X39" s="24">
        <f>VLOOKUP($B39,[1]Nilai!$A$13:$AF$52,26,0)</f>
        <v>0</v>
      </c>
      <c r="Y39" s="10">
        <f t="shared" si="71"/>
        <v>0</v>
      </c>
      <c r="Z39" s="1"/>
      <c r="AA39" s="8"/>
      <c r="AB39" s="24">
        <f>VLOOKUP($B39,[1]Nilai!$A$13:$AF$52,27,0)</f>
        <v>0</v>
      </c>
      <c r="AC39" s="10">
        <f t="shared" si="72"/>
        <v>0</v>
      </c>
      <c r="AD39" s="1"/>
      <c r="AE39" s="8"/>
      <c r="AF39" s="24">
        <f>VLOOKUP($B39,[1]Nilai!$A$13:$AF$52,28,0)</f>
        <v>0</v>
      </c>
      <c r="AG39" s="10">
        <f t="shared" si="73"/>
        <v>0</v>
      </c>
      <c r="AH39" s="1"/>
      <c r="AI39" s="8"/>
      <c r="AJ39" s="24">
        <f>VLOOKUP($B39,[1]Nilai!$A$13:$AF$52,29,0)</f>
        <v>0</v>
      </c>
      <c r="AK39" s="10">
        <f t="shared" si="74"/>
        <v>0</v>
      </c>
      <c r="AL39" s="1"/>
      <c r="AM39" s="8"/>
      <c r="AN39" s="24">
        <f>VLOOKUP($B39,[1]Nilai!$A$13:$AF$52,30,0)</f>
        <v>0</v>
      </c>
      <c r="AO39" s="10">
        <f t="shared" si="75"/>
        <v>0</v>
      </c>
      <c r="AP39" s="1"/>
      <c r="AQ39" s="24">
        <f>VLOOKUP($B39,[1]Nilai!$A$13:$AF$52,30,0)</f>
        <v>0</v>
      </c>
      <c r="AR39" s="10">
        <f t="shared" si="76"/>
        <v>0</v>
      </c>
      <c r="AS39" s="1"/>
      <c r="AT39" s="24">
        <f>VLOOKUP($B39,[1]Nilai!$A$13:$AF$52,30,0)</f>
        <v>0</v>
      </c>
      <c r="AU39" s="10">
        <f t="shared" si="77"/>
        <v>0</v>
      </c>
      <c r="AV39" s="1"/>
      <c r="AW39" s="24">
        <f>VLOOKUP($B39,[1]Nilai!$A$13:$AF$52,30,0)</f>
        <v>0</v>
      </c>
      <c r="AX39" s="10">
        <f t="shared" si="78"/>
        <v>0</v>
      </c>
      <c r="AY39" s="1"/>
      <c r="AZ39" s="24">
        <f>VLOOKUP($B39,[1]Nilai!$A$13:$AF$52,31,0)</f>
        <v>0</v>
      </c>
      <c r="BA39" s="10">
        <f t="shared" si="79"/>
        <v>0</v>
      </c>
      <c r="BB39" s="9"/>
      <c r="BC39" s="9"/>
      <c r="BD39" s="9"/>
      <c r="BE39" s="9"/>
      <c r="BF39" s="9"/>
      <c r="BG39" s="9"/>
      <c r="BH39" s="9"/>
      <c r="BI39" s="9"/>
      <c r="BJ39" s="9"/>
      <c r="BK39" s="11" t="str">
        <f t="shared" si="80"/>
        <v/>
      </c>
      <c r="BL39" s="12" t="str">
        <f t="shared" si="20"/>
        <v/>
      </c>
      <c r="BM39" s="11" t="str">
        <f t="shared" si="21"/>
        <v/>
      </c>
      <c r="BN39" s="12" t="str">
        <f t="shared" si="22"/>
        <v/>
      </c>
      <c r="BO39" s="10">
        <f t="shared" si="23"/>
        <v>0</v>
      </c>
      <c r="BP39" s="10" t="str">
        <f t="shared" si="24"/>
        <v/>
      </c>
      <c r="BQ39" s="13" t="str">
        <f t="shared" si="25"/>
        <v/>
      </c>
      <c r="BR39" s="10">
        <f t="shared" si="26"/>
        <v>0</v>
      </c>
      <c r="BS39" s="10" t="str">
        <f t="shared" si="27"/>
        <v/>
      </c>
      <c r="BT39" s="14" t="str">
        <f t="shared" si="28"/>
        <v/>
      </c>
      <c r="BU39" s="81"/>
      <c r="BV39" s="81">
        <f t="shared" si="29"/>
        <v>0</v>
      </c>
      <c r="BW39" s="81">
        <f t="shared" si="30"/>
        <v>0</v>
      </c>
      <c r="BX39" s="81">
        <f t="shared" si="31"/>
        <v>0</v>
      </c>
      <c r="BY39" s="81">
        <f t="shared" si="32"/>
        <v>0</v>
      </c>
      <c r="BZ39" s="81">
        <f t="shared" si="33"/>
        <v>0</v>
      </c>
      <c r="CA39" s="81">
        <f t="shared" si="34"/>
        <v>0</v>
      </c>
      <c r="CB39" s="81">
        <f t="shared" si="35"/>
        <v>0</v>
      </c>
      <c r="CC39" s="81">
        <f t="shared" si="36"/>
        <v>0</v>
      </c>
      <c r="CD39" s="81">
        <f t="shared" si="37"/>
        <v>0</v>
      </c>
      <c r="CE39" s="81"/>
      <c r="CF39" s="81">
        <f t="shared" si="38"/>
        <v>0</v>
      </c>
      <c r="CG39" s="81">
        <f t="shared" si="39"/>
        <v>0</v>
      </c>
      <c r="CH39" s="81">
        <f t="shared" si="40"/>
        <v>0</v>
      </c>
      <c r="CI39" s="81">
        <f t="shared" si="41"/>
        <v>0</v>
      </c>
      <c r="CJ39" s="81">
        <f t="shared" si="42"/>
        <v>0</v>
      </c>
      <c r="CK39" s="81">
        <f t="shared" si="43"/>
        <v>0</v>
      </c>
      <c r="CL39" s="81">
        <f t="shared" si="44"/>
        <v>0</v>
      </c>
      <c r="CM39" s="81">
        <f t="shared" si="45"/>
        <v>0</v>
      </c>
      <c r="CN39" s="81">
        <f t="shared" si="46"/>
        <v>0</v>
      </c>
      <c r="CP39" s="15">
        <f t="shared" si="47"/>
        <v>0</v>
      </c>
      <c r="CQ39" s="15">
        <f t="shared" si="48"/>
        <v>0</v>
      </c>
      <c r="CR39" s="15">
        <f t="shared" si="49"/>
        <v>0</v>
      </c>
      <c r="CS39" s="15">
        <f t="shared" si="50"/>
        <v>0</v>
      </c>
      <c r="CT39" s="15">
        <f t="shared" si="51"/>
        <v>0</v>
      </c>
      <c r="CU39" s="15">
        <f t="shared" si="52"/>
        <v>0</v>
      </c>
      <c r="CV39" s="15">
        <f t="shared" si="53"/>
        <v>0</v>
      </c>
      <c r="CW39" s="15">
        <f t="shared" si="54"/>
        <v>0</v>
      </c>
      <c r="CX39" s="15">
        <f t="shared" si="81"/>
        <v>0</v>
      </c>
      <c r="CZ39" s="16">
        <f t="shared" si="55"/>
        <v>0</v>
      </c>
      <c r="DA39" s="16">
        <f t="shared" si="56"/>
        <v>0</v>
      </c>
      <c r="DB39" s="16">
        <f t="shared" si="57"/>
        <v>0</v>
      </c>
      <c r="DC39" s="16">
        <f t="shared" si="58"/>
        <v>0</v>
      </c>
      <c r="DD39" s="16">
        <f t="shared" si="59"/>
        <v>0</v>
      </c>
      <c r="DE39" s="16">
        <f t="shared" si="60"/>
        <v>0</v>
      </c>
      <c r="DF39" s="16">
        <f t="shared" si="61"/>
        <v>0</v>
      </c>
      <c r="DG39" s="16">
        <f t="shared" si="62"/>
        <v>0</v>
      </c>
      <c r="DH39" s="16">
        <f t="shared" si="63"/>
        <v>0</v>
      </c>
      <c r="DJ39" s="46">
        <f t="shared" si="82"/>
        <v>0</v>
      </c>
      <c r="DK39" s="17" t="str">
        <f t="shared" si="83"/>
        <v/>
      </c>
      <c r="DL39" s="18" t="str">
        <f t="shared" si="84"/>
        <v/>
      </c>
      <c r="DM39" s="18" t="str">
        <f t="shared" si="85"/>
        <v/>
      </c>
      <c r="DN39" s="18" t="str">
        <f t="shared" si="86"/>
        <v/>
      </c>
      <c r="DO39" s="18" t="str">
        <f t="shared" si="87"/>
        <v/>
      </c>
      <c r="DP39" s="18" t="str">
        <f t="shared" si="88"/>
        <v/>
      </c>
      <c r="DQ39" s="18" t="str">
        <f t="shared" si="89"/>
        <v/>
      </c>
      <c r="DR39" s="18" t="str">
        <f t="shared" si="90"/>
        <v/>
      </c>
      <c r="DS39" s="18" t="str">
        <f t="shared" si="91"/>
        <v/>
      </c>
      <c r="DT39" s="18" t="str">
        <f t="shared" si="92"/>
        <v/>
      </c>
      <c r="DU39" s="18"/>
      <c r="DV39" s="18" t="str">
        <f t="shared" si="93"/>
        <v/>
      </c>
      <c r="DW39" s="18" t="str">
        <f t="shared" si="94"/>
        <v/>
      </c>
      <c r="DX39" s="18" t="str">
        <f t="shared" si="95"/>
        <v/>
      </c>
      <c r="DY39" s="18" t="str">
        <f t="shared" si="96"/>
        <v/>
      </c>
      <c r="DZ39" s="18"/>
      <c r="EA39" s="18" t="str">
        <f t="shared" si="97"/>
        <v/>
      </c>
      <c r="EB39" s="18" t="str">
        <f t="shared" si="98"/>
        <v/>
      </c>
      <c r="EC39" s="18" t="str">
        <f t="shared" si="99"/>
        <v/>
      </c>
      <c r="ED39" s="18" t="str">
        <f t="shared" si="100"/>
        <v/>
      </c>
      <c r="EE39" s="19" t="str">
        <f t="shared" si="101"/>
        <v xml:space="preserve">Memiliki sikap , </v>
      </c>
      <c r="EG39" s="22">
        <f t="shared" si="102"/>
        <v>0</v>
      </c>
      <c r="EH39" s="17" t="str">
        <f t="shared" si="103"/>
        <v/>
      </c>
      <c r="EI39" s="18" t="str">
        <f t="shared" si="104"/>
        <v/>
      </c>
      <c r="EJ39" s="18" t="str">
        <f t="shared" si="105"/>
        <v/>
      </c>
      <c r="EK39" s="18" t="str">
        <f t="shared" si="106"/>
        <v/>
      </c>
      <c r="EL39" s="18" t="str">
        <f t="shared" si="107"/>
        <v/>
      </c>
      <c r="EM39" s="18" t="str">
        <f t="shared" si="108"/>
        <v/>
      </c>
      <c r="EN39" s="18" t="str">
        <f t="shared" si="109"/>
        <v/>
      </c>
      <c r="EO39" s="18" t="str">
        <f t="shared" si="110"/>
        <v/>
      </c>
      <c r="EP39" s="18" t="str">
        <f t="shared" si="111"/>
        <v/>
      </c>
      <c r="EQ39" s="18" t="str">
        <f t="shared" si="112"/>
        <v/>
      </c>
      <c r="ER39" s="18"/>
      <c r="ES39" s="18" t="str">
        <f t="shared" si="113"/>
        <v/>
      </c>
      <c r="ET39" s="18" t="str">
        <f t="shared" si="114"/>
        <v/>
      </c>
      <c r="EU39" s="18" t="str">
        <f t="shared" si="115"/>
        <v/>
      </c>
      <c r="EV39" s="18" t="str">
        <f t="shared" si="116"/>
        <v/>
      </c>
      <c r="EW39" s="18"/>
      <c r="EX39" s="18" t="str">
        <f t="shared" si="117"/>
        <v/>
      </c>
      <c r="EY39" s="18" t="str">
        <f t="shared" si="118"/>
        <v/>
      </c>
      <c r="EZ39" s="18" t="str">
        <f t="shared" si="119"/>
        <v/>
      </c>
      <c r="FA39" s="18" t="str">
        <f t="shared" si="120"/>
        <v/>
      </c>
      <c r="FB39" s="19" t="str">
        <f t="shared" si="121"/>
        <v xml:space="preserve">Memiliki sikap , </v>
      </c>
      <c r="FD39" s="10">
        <f t="shared" si="66"/>
        <v>0</v>
      </c>
      <c r="FE39" s="17" t="str">
        <f t="shared" si="67"/>
        <v/>
      </c>
      <c r="FF39" s="22">
        <f t="shared" si="68"/>
        <v>0</v>
      </c>
      <c r="FG39" s="23" t="str">
        <f>HLOOKUP(FF39,CP39:CX79,13,0)</f>
        <v>a</v>
      </c>
      <c r="FH39" s="21" t="str">
        <f t="shared" si="122"/>
        <v>perlu peningkatan pemahaman</v>
      </c>
      <c r="FI39" s="22">
        <f t="shared" si="69"/>
        <v>0</v>
      </c>
      <c r="FJ39" s="23" t="str">
        <f>HLOOKUP(FI39,CP39:CX79,13,0)</f>
        <v>a</v>
      </c>
      <c r="FK39" s="21" t="str">
        <f t="shared" si="123"/>
        <v>perlu peningkatan pemahaman</v>
      </c>
      <c r="FL39" s="24" t="str">
        <f t="shared" si="124"/>
        <v>Memiliki kompetensi pengetahuan tentang a yang perlu peningkatan pemahaman dan kompetensi pengetahuan tentang a yang perlu peningkatan pemahaman</v>
      </c>
      <c r="FN39" s="25">
        <f t="shared" si="125"/>
        <v>0</v>
      </c>
      <c r="FO39" s="10" t="str">
        <f t="shared" si="126"/>
        <v>kurang</v>
      </c>
      <c r="FP39" s="23" t="str">
        <f>HLOOKUP(FN39,$CZ39:$DH79,13,0)</f>
        <v>a</v>
      </c>
      <c r="FQ39" s="25">
        <f t="shared" si="127"/>
        <v>0</v>
      </c>
      <c r="FR39" s="17" t="str">
        <f t="shared" si="70"/>
        <v/>
      </c>
      <c r="FS39" s="26" t="str">
        <f t="shared" si="128"/>
        <v>Memiliki kompetensi keterampilan a yang kurang</v>
      </c>
    </row>
    <row r="40" spans="2:175" ht="26.1" customHeight="1" x14ac:dyDescent="0.2">
      <c r="B40" s="80" t="s">
        <v>47</v>
      </c>
      <c r="C40" s="24" t="str">
        <f>VLOOKUP($B40,[1]Nilai!$A$13:$AF$52,2,0)</f>
        <v>30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1"/>
      <c r="W40" s="8"/>
      <c r="X40" s="24">
        <f>VLOOKUP($B40,[1]Nilai!$A$13:$AF$52,26,0)</f>
        <v>0</v>
      </c>
      <c r="Y40" s="10">
        <f t="shared" si="71"/>
        <v>0</v>
      </c>
      <c r="Z40" s="1"/>
      <c r="AA40" s="8"/>
      <c r="AB40" s="24">
        <f>VLOOKUP($B40,[1]Nilai!$A$13:$AF$52,27,0)</f>
        <v>0</v>
      </c>
      <c r="AC40" s="10">
        <f t="shared" si="72"/>
        <v>0</v>
      </c>
      <c r="AD40" s="1"/>
      <c r="AE40" s="8"/>
      <c r="AF40" s="24">
        <f>VLOOKUP($B40,[1]Nilai!$A$13:$AF$52,28,0)</f>
        <v>0</v>
      </c>
      <c r="AG40" s="10">
        <f t="shared" si="73"/>
        <v>0</v>
      </c>
      <c r="AH40" s="1"/>
      <c r="AI40" s="8"/>
      <c r="AJ40" s="24">
        <f>VLOOKUP($B40,[1]Nilai!$A$13:$AF$52,29,0)</f>
        <v>0</v>
      </c>
      <c r="AK40" s="10">
        <f t="shared" si="74"/>
        <v>0</v>
      </c>
      <c r="AL40" s="1"/>
      <c r="AM40" s="8"/>
      <c r="AN40" s="24">
        <f>VLOOKUP($B40,[1]Nilai!$A$13:$AF$52,30,0)</f>
        <v>0</v>
      </c>
      <c r="AO40" s="10">
        <f t="shared" si="75"/>
        <v>0</v>
      </c>
      <c r="AP40" s="1"/>
      <c r="AQ40" s="24">
        <f>VLOOKUP($B40,[1]Nilai!$A$13:$AF$52,30,0)</f>
        <v>0</v>
      </c>
      <c r="AR40" s="10">
        <f t="shared" si="76"/>
        <v>0</v>
      </c>
      <c r="AS40" s="1"/>
      <c r="AT40" s="24">
        <f>VLOOKUP($B40,[1]Nilai!$A$13:$AF$52,30,0)</f>
        <v>0</v>
      </c>
      <c r="AU40" s="10">
        <f t="shared" si="77"/>
        <v>0</v>
      </c>
      <c r="AV40" s="1"/>
      <c r="AW40" s="24">
        <f>VLOOKUP($B40,[1]Nilai!$A$13:$AF$52,30,0)</f>
        <v>0</v>
      </c>
      <c r="AX40" s="10">
        <f t="shared" si="78"/>
        <v>0</v>
      </c>
      <c r="AY40" s="1"/>
      <c r="AZ40" s="24">
        <f>VLOOKUP($B40,[1]Nilai!$A$13:$AF$52,31,0)</f>
        <v>0</v>
      </c>
      <c r="BA40" s="10">
        <f t="shared" si="79"/>
        <v>0</v>
      </c>
      <c r="BB40" s="9"/>
      <c r="BC40" s="9"/>
      <c r="BD40" s="9"/>
      <c r="BE40" s="9"/>
      <c r="BF40" s="9"/>
      <c r="BG40" s="9"/>
      <c r="BH40" s="9"/>
      <c r="BI40" s="9"/>
      <c r="BJ40" s="9"/>
      <c r="BK40" s="11" t="str">
        <f t="shared" si="80"/>
        <v/>
      </c>
      <c r="BL40" s="12" t="str">
        <f t="shared" si="20"/>
        <v/>
      </c>
      <c r="BM40" s="11" t="str">
        <f t="shared" si="21"/>
        <v/>
      </c>
      <c r="BN40" s="12" t="str">
        <f t="shared" si="22"/>
        <v/>
      </c>
      <c r="BO40" s="10">
        <f t="shared" si="23"/>
        <v>0</v>
      </c>
      <c r="BP40" s="10" t="str">
        <f t="shared" si="24"/>
        <v/>
      </c>
      <c r="BQ40" s="13" t="str">
        <f t="shared" si="25"/>
        <v/>
      </c>
      <c r="BR40" s="10">
        <f t="shared" si="26"/>
        <v>0</v>
      </c>
      <c r="BS40" s="10" t="str">
        <f t="shared" si="27"/>
        <v/>
      </c>
      <c r="BT40" s="14" t="str">
        <f t="shared" si="28"/>
        <v/>
      </c>
      <c r="BU40" s="81"/>
      <c r="BV40" s="81">
        <f t="shared" si="29"/>
        <v>0</v>
      </c>
      <c r="BW40" s="81">
        <f t="shared" si="30"/>
        <v>0</v>
      </c>
      <c r="BX40" s="81">
        <f t="shared" si="31"/>
        <v>0</v>
      </c>
      <c r="BY40" s="81">
        <f t="shared" si="32"/>
        <v>0</v>
      </c>
      <c r="BZ40" s="81">
        <f t="shared" si="33"/>
        <v>0</v>
      </c>
      <c r="CA40" s="81">
        <f t="shared" si="34"/>
        <v>0</v>
      </c>
      <c r="CB40" s="81">
        <f t="shared" si="35"/>
        <v>0</v>
      </c>
      <c r="CC40" s="81">
        <f t="shared" si="36"/>
        <v>0</v>
      </c>
      <c r="CD40" s="81">
        <f t="shared" si="37"/>
        <v>0</v>
      </c>
      <c r="CE40" s="81"/>
      <c r="CF40" s="81">
        <f t="shared" si="38"/>
        <v>0</v>
      </c>
      <c r="CG40" s="81">
        <f t="shared" si="39"/>
        <v>0</v>
      </c>
      <c r="CH40" s="81">
        <f t="shared" si="40"/>
        <v>0</v>
      </c>
      <c r="CI40" s="81">
        <f t="shared" si="41"/>
        <v>0</v>
      </c>
      <c r="CJ40" s="81">
        <f t="shared" si="42"/>
        <v>0</v>
      </c>
      <c r="CK40" s="81">
        <f t="shared" si="43"/>
        <v>0</v>
      </c>
      <c r="CL40" s="81">
        <f t="shared" si="44"/>
        <v>0</v>
      </c>
      <c r="CM40" s="81">
        <f t="shared" si="45"/>
        <v>0</v>
      </c>
      <c r="CN40" s="81">
        <f t="shared" si="46"/>
        <v>0</v>
      </c>
      <c r="CP40" s="15">
        <f t="shared" si="47"/>
        <v>0</v>
      </c>
      <c r="CQ40" s="15">
        <f t="shared" si="48"/>
        <v>0</v>
      </c>
      <c r="CR40" s="15">
        <f t="shared" si="49"/>
        <v>0</v>
      </c>
      <c r="CS40" s="15">
        <f t="shared" si="50"/>
        <v>0</v>
      </c>
      <c r="CT40" s="15">
        <f t="shared" si="51"/>
        <v>0</v>
      </c>
      <c r="CU40" s="15">
        <f t="shared" si="52"/>
        <v>0</v>
      </c>
      <c r="CV40" s="15">
        <f t="shared" si="53"/>
        <v>0</v>
      </c>
      <c r="CW40" s="15">
        <f t="shared" si="54"/>
        <v>0</v>
      </c>
      <c r="CX40" s="15">
        <f t="shared" si="81"/>
        <v>0</v>
      </c>
      <c r="CZ40" s="16">
        <f t="shared" si="55"/>
        <v>0</v>
      </c>
      <c r="DA40" s="16">
        <f t="shared" si="56"/>
        <v>0</v>
      </c>
      <c r="DB40" s="16">
        <f t="shared" si="57"/>
        <v>0</v>
      </c>
      <c r="DC40" s="16">
        <f t="shared" si="58"/>
        <v>0</v>
      </c>
      <c r="DD40" s="16">
        <f t="shared" si="59"/>
        <v>0</v>
      </c>
      <c r="DE40" s="16">
        <f t="shared" si="60"/>
        <v>0</v>
      </c>
      <c r="DF40" s="16">
        <f t="shared" si="61"/>
        <v>0</v>
      </c>
      <c r="DG40" s="16">
        <f t="shared" si="62"/>
        <v>0</v>
      </c>
      <c r="DH40" s="16">
        <f t="shared" si="63"/>
        <v>0</v>
      </c>
      <c r="DJ40" s="46">
        <f t="shared" si="82"/>
        <v>0</v>
      </c>
      <c r="DK40" s="17" t="str">
        <f t="shared" si="83"/>
        <v/>
      </c>
      <c r="DL40" s="18" t="str">
        <f t="shared" si="84"/>
        <v/>
      </c>
      <c r="DM40" s="18" t="str">
        <f t="shared" si="85"/>
        <v/>
      </c>
      <c r="DN40" s="18" t="str">
        <f t="shared" si="86"/>
        <v/>
      </c>
      <c r="DO40" s="18" t="str">
        <f t="shared" si="87"/>
        <v/>
      </c>
      <c r="DP40" s="18" t="str">
        <f t="shared" si="88"/>
        <v/>
      </c>
      <c r="DQ40" s="18" t="str">
        <f t="shared" si="89"/>
        <v/>
      </c>
      <c r="DR40" s="18" t="str">
        <f t="shared" si="90"/>
        <v/>
      </c>
      <c r="DS40" s="18" t="str">
        <f t="shared" si="91"/>
        <v/>
      </c>
      <c r="DT40" s="18" t="str">
        <f t="shared" si="92"/>
        <v/>
      </c>
      <c r="DU40" s="18"/>
      <c r="DV40" s="18" t="str">
        <f t="shared" si="93"/>
        <v/>
      </c>
      <c r="DW40" s="18" t="str">
        <f t="shared" si="94"/>
        <v/>
      </c>
      <c r="DX40" s="18" t="str">
        <f t="shared" si="95"/>
        <v/>
      </c>
      <c r="DY40" s="18" t="str">
        <f t="shared" si="96"/>
        <v/>
      </c>
      <c r="DZ40" s="18"/>
      <c r="EA40" s="18" t="str">
        <f t="shared" si="97"/>
        <v/>
      </c>
      <c r="EB40" s="18" t="str">
        <f t="shared" si="98"/>
        <v/>
      </c>
      <c r="EC40" s="18" t="str">
        <f t="shared" si="99"/>
        <v/>
      </c>
      <c r="ED40" s="18" t="str">
        <f t="shared" si="100"/>
        <v/>
      </c>
      <c r="EE40" s="19" t="str">
        <f t="shared" si="101"/>
        <v xml:space="preserve">Memiliki sikap , </v>
      </c>
      <c r="EG40" s="22">
        <f t="shared" si="102"/>
        <v>0</v>
      </c>
      <c r="EH40" s="17" t="str">
        <f t="shared" si="103"/>
        <v/>
      </c>
      <c r="EI40" s="18" t="str">
        <f t="shared" si="104"/>
        <v/>
      </c>
      <c r="EJ40" s="18" t="str">
        <f t="shared" si="105"/>
        <v/>
      </c>
      <c r="EK40" s="18" t="str">
        <f t="shared" si="106"/>
        <v/>
      </c>
      <c r="EL40" s="18" t="str">
        <f t="shared" si="107"/>
        <v/>
      </c>
      <c r="EM40" s="18" t="str">
        <f t="shared" si="108"/>
        <v/>
      </c>
      <c r="EN40" s="18" t="str">
        <f t="shared" si="109"/>
        <v/>
      </c>
      <c r="EO40" s="18" t="str">
        <f t="shared" si="110"/>
        <v/>
      </c>
      <c r="EP40" s="18" t="str">
        <f t="shared" si="111"/>
        <v/>
      </c>
      <c r="EQ40" s="18" t="str">
        <f t="shared" si="112"/>
        <v/>
      </c>
      <c r="ER40" s="18"/>
      <c r="ES40" s="18" t="str">
        <f t="shared" si="113"/>
        <v/>
      </c>
      <c r="ET40" s="18" t="str">
        <f t="shared" si="114"/>
        <v/>
      </c>
      <c r="EU40" s="18" t="str">
        <f t="shared" si="115"/>
        <v/>
      </c>
      <c r="EV40" s="18" t="str">
        <f t="shared" si="116"/>
        <v/>
      </c>
      <c r="EW40" s="18"/>
      <c r="EX40" s="18" t="str">
        <f t="shared" si="117"/>
        <v/>
      </c>
      <c r="EY40" s="18" t="str">
        <f t="shared" si="118"/>
        <v/>
      </c>
      <c r="EZ40" s="18" t="str">
        <f t="shared" si="119"/>
        <v/>
      </c>
      <c r="FA40" s="18" t="str">
        <f t="shared" si="120"/>
        <v/>
      </c>
      <c r="FB40" s="19" t="str">
        <f t="shared" si="121"/>
        <v xml:space="preserve">Memiliki sikap , </v>
      </c>
      <c r="FD40" s="10">
        <f t="shared" si="66"/>
        <v>0</v>
      </c>
      <c r="FE40" s="17" t="str">
        <f t="shared" si="67"/>
        <v/>
      </c>
      <c r="FF40" s="22">
        <f t="shared" si="68"/>
        <v>0</v>
      </c>
      <c r="FG40" s="23" t="str">
        <f>HLOOKUP(FF40,CP40:CX80,12,0)</f>
        <v>a</v>
      </c>
      <c r="FH40" s="21" t="str">
        <f t="shared" si="122"/>
        <v>perlu peningkatan pemahaman</v>
      </c>
      <c r="FI40" s="22">
        <f t="shared" si="69"/>
        <v>0</v>
      </c>
      <c r="FJ40" s="23" t="str">
        <f>HLOOKUP(FI40,CP40:CX80,12,0)</f>
        <v>a</v>
      </c>
      <c r="FK40" s="21" t="str">
        <f t="shared" si="123"/>
        <v>perlu peningkatan pemahaman</v>
      </c>
      <c r="FL40" s="24" t="str">
        <f t="shared" si="124"/>
        <v>Memiliki kompetensi pengetahuan tentang a yang perlu peningkatan pemahaman dan kompetensi pengetahuan tentang a yang perlu peningkatan pemahaman</v>
      </c>
      <c r="FN40" s="25">
        <f t="shared" si="125"/>
        <v>0</v>
      </c>
      <c r="FO40" s="10" t="str">
        <f t="shared" si="126"/>
        <v>kurang</v>
      </c>
      <c r="FP40" s="23" t="str">
        <f>HLOOKUP(FN40,$CZ40:$DH80,12,0)</f>
        <v>a</v>
      </c>
      <c r="FQ40" s="25">
        <f t="shared" si="127"/>
        <v>0</v>
      </c>
      <c r="FR40" s="17" t="str">
        <f t="shared" si="70"/>
        <v/>
      </c>
      <c r="FS40" s="26" t="str">
        <f t="shared" si="128"/>
        <v>Memiliki kompetensi keterampilan a yang kurang</v>
      </c>
    </row>
    <row r="41" spans="2:175" ht="26.1" customHeight="1" x14ac:dyDescent="0.2">
      <c r="B41" s="80" t="s">
        <v>48</v>
      </c>
      <c r="C41" s="24" t="str">
        <f>VLOOKUP($B41,[1]Nilai!$A$13:$AF$52,2,0)</f>
        <v>31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1"/>
      <c r="W41" s="8"/>
      <c r="X41" s="24">
        <f>VLOOKUP($B41,[1]Nilai!$A$13:$AF$52,26,0)</f>
        <v>0</v>
      </c>
      <c r="Y41" s="10">
        <f t="shared" si="71"/>
        <v>0</v>
      </c>
      <c r="Z41" s="1"/>
      <c r="AA41" s="8"/>
      <c r="AB41" s="24">
        <f>VLOOKUP($B41,[1]Nilai!$A$13:$AF$52,27,0)</f>
        <v>0</v>
      </c>
      <c r="AC41" s="10">
        <f t="shared" si="72"/>
        <v>0</v>
      </c>
      <c r="AD41" s="1"/>
      <c r="AE41" s="8"/>
      <c r="AF41" s="24">
        <f>VLOOKUP($B41,[1]Nilai!$A$13:$AF$52,28,0)</f>
        <v>0</v>
      </c>
      <c r="AG41" s="10">
        <f t="shared" si="73"/>
        <v>0</v>
      </c>
      <c r="AH41" s="1"/>
      <c r="AI41" s="8"/>
      <c r="AJ41" s="24">
        <f>VLOOKUP($B41,[1]Nilai!$A$13:$AF$52,29,0)</f>
        <v>0</v>
      </c>
      <c r="AK41" s="10">
        <f t="shared" si="74"/>
        <v>0</v>
      </c>
      <c r="AL41" s="1"/>
      <c r="AM41" s="8"/>
      <c r="AN41" s="24">
        <f>VLOOKUP($B41,[1]Nilai!$A$13:$AF$52,30,0)</f>
        <v>0</v>
      </c>
      <c r="AO41" s="10">
        <f t="shared" si="75"/>
        <v>0</v>
      </c>
      <c r="AP41" s="1"/>
      <c r="AQ41" s="24">
        <f>VLOOKUP($B41,[1]Nilai!$A$13:$AF$52,30,0)</f>
        <v>0</v>
      </c>
      <c r="AR41" s="10">
        <f t="shared" si="76"/>
        <v>0</v>
      </c>
      <c r="AS41" s="1"/>
      <c r="AT41" s="24">
        <f>VLOOKUP($B41,[1]Nilai!$A$13:$AF$52,30,0)</f>
        <v>0</v>
      </c>
      <c r="AU41" s="10">
        <f t="shared" si="77"/>
        <v>0</v>
      </c>
      <c r="AV41" s="1"/>
      <c r="AW41" s="24">
        <f>VLOOKUP($B41,[1]Nilai!$A$13:$AF$52,30,0)</f>
        <v>0</v>
      </c>
      <c r="AX41" s="10">
        <f t="shared" si="78"/>
        <v>0</v>
      </c>
      <c r="AY41" s="1"/>
      <c r="AZ41" s="24">
        <f>VLOOKUP($B41,[1]Nilai!$A$13:$AF$52,31,0)</f>
        <v>0</v>
      </c>
      <c r="BA41" s="10">
        <f t="shared" si="79"/>
        <v>0</v>
      </c>
      <c r="BB41" s="9"/>
      <c r="BC41" s="9"/>
      <c r="BD41" s="9"/>
      <c r="BE41" s="9"/>
      <c r="BF41" s="9"/>
      <c r="BG41" s="9"/>
      <c r="BH41" s="9"/>
      <c r="BI41" s="9"/>
      <c r="BJ41" s="9"/>
      <c r="BK41" s="11" t="str">
        <f t="shared" si="80"/>
        <v/>
      </c>
      <c r="BL41" s="12" t="str">
        <f t="shared" si="20"/>
        <v/>
      </c>
      <c r="BM41" s="11" t="str">
        <f t="shared" si="21"/>
        <v/>
      </c>
      <c r="BN41" s="12" t="str">
        <f t="shared" si="22"/>
        <v/>
      </c>
      <c r="BO41" s="10">
        <f t="shared" si="23"/>
        <v>0</v>
      </c>
      <c r="BP41" s="10" t="str">
        <f t="shared" si="24"/>
        <v/>
      </c>
      <c r="BQ41" s="13" t="str">
        <f t="shared" si="25"/>
        <v/>
      </c>
      <c r="BR41" s="10">
        <f t="shared" si="26"/>
        <v>0</v>
      </c>
      <c r="BS41" s="10" t="str">
        <f t="shared" si="27"/>
        <v/>
      </c>
      <c r="BT41" s="14" t="str">
        <f t="shared" si="28"/>
        <v/>
      </c>
      <c r="BU41" s="81"/>
      <c r="BV41" s="81">
        <f t="shared" si="29"/>
        <v>0</v>
      </c>
      <c r="BW41" s="81">
        <f t="shared" si="30"/>
        <v>0</v>
      </c>
      <c r="BX41" s="81">
        <f t="shared" si="31"/>
        <v>0</v>
      </c>
      <c r="BY41" s="81">
        <f t="shared" si="32"/>
        <v>0</v>
      </c>
      <c r="BZ41" s="81">
        <f t="shared" si="33"/>
        <v>0</v>
      </c>
      <c r="CA41" s="81">
        <f t="shared" si="34"/>
        <v>0</v>
      </c>
      <c r="CB41" s="81">
        <f t="shared" si="35"/>
        <v>0</v>
      </c>
      <c r="CC41" s="81">
        <f t="shared" si="36"/>
        <v>0</v>
      </c>
      <c r="CD41" s="81">
        <f t="shared" si="37"/>
        <v>0</v>
      </c>
      <c r="CE41" s="81"/>
      <c r="CF41" s="81">
        <f t="shared" si="38"/>
        <v>0</v>
      </c>
      <c r="CG41" s="81">
        <f t="shared" si="39"/>
        <v>0</v>
      </c>
      <c r="CH41" s="81">
        <f t="shared" si="40"/>
        <v>0</v>
      </c>
      <c r="CI41" s="81">
        <f t="shared" si="41"/>
        <v>0</v>
      </c>
      <c r="CJ41" s="81">
        <f t="shared" si="42"/>
        <v>0</v>
      </c>
      <c r="CK41" s="81">
        <f t="shared" si="43"/>
        <v>0</v>
      </c>
      <c r="CL41" s="81">
        <f t="shared" si="44"/>
        <v>0</v>
      </c>
      <c r="CM41" s="81">
        <f t="shared" si="45"/>
        <v>0</v>
      </c>
      <c r="CN41" s="81">
        <f t="shared" si="46"/>
        <v>0</v>
      </c>
      <c r="CP41" s="15">
        <f t="shared" si="47"/>
        <v>0</v>
      </c>
      <c r="CQ41" s="15">
        <f t="shared" si="48"/>
        <v>0</v>
      </c>
      <c r="CR41" s="15">
        <f t="shared" si="49"/>
        <v>0</v>
      </c>
      <c r="CS41" s="15">
        <f t="shared" si="50"/>
        <v>0</v>
      </c>
      <c r="CT41" s="15">
        <f t="shared" si="51"/>
        <v>0</v>
      </c>
      <c r="CU41" s="15">
        <f t="shared" si="52"/>
        <v>0</v>
      </c>
      <c r="CV41" s="15">
        <f t="shared" si="53"/>
        <v>0</v>
      </c>
      <c r="CW41" s="15">
        <f t="shared" si="54"/>
        <v>0</v>
      </c>
      <c r="CX41" s="15">
        <f t="shared" si="81"/>
        <v>0</v>
      </c>
      <c r="CZ41" s="16">
        <f t="shared" si="55"/>
        <v>0</v>
      </c>
      <c r="DA41" s="16">
        <f t="shared" si="56"/>
        <v>0</v>
      </c>
      <c r="DB41" s="16">
        <f t="shared" si="57"/>
        <v>0</v>
      </c>
      <c r="DC41" s="16">
        <f t="shared" si="58"/>
        <v>0</v>
      </c>
      <c r="DD41" s="16">
        <f t="shared" si="59"/>
        <v>0</v>
      </c>
      <c r="DE41" s="16">
        <f t="shared" si="60"/>
        <v>0</v>
      </c>
      <c r="DF41" s="16">
        <f t="shared" si="61"/>
        <v>0</v>
      </c>
      <c r="DG41" s="16">
        <f t="shared" si="62"/>
        <v>0</v>
      </c>
      <c r="DH41" s="16">
        <f t="shared" si="63"/>
        <v>0</v>
      </c>
      <c r="DJ41" s="46">
        <f t="shared" si="82"/>
        <v>0</v>
      </c>
      <c r="DK41" s="17" t="str">
        <f t="shared" si="83"/>
        <v/>
      </c>
      <c r="DL41" s="18" t="str">
        <f t="shared" si="84"/>
        <v/>
      </c>
      <c r="DM41" s="18" t="str">
        <f t="shared" si="85"/>
        <v/>
      </c>
      <c r="DN41" s="18" t="str">
        <f t="shared" si="86"/>
        <v/>
      </c>
      <c r="DO41" s="18" t="str">
        <f t="shared" si="87"/>
        <v/>
      </c>
      <c r="DP41" s="18" t="str">
        <f t="shared" si="88"/>
        <v/>
      </c>
      <c r="DQ41" s="18" t="str">
        <f t="shared" si="89"/>
        <v/>
      </c>
      <c r="DR41" s="18" t="str">
        <f t="shared" si="90"/>
        <v/>
      </c>
      <c r="DS41" s="18" t="str">
        <f t="shared" si="91"/>
        <v/>
      </c>
      <c r="DT41" s="18" t="str">
        <f t="shared" si="92"/>
        <v/>
      </c>
      <c r="DU41" s="18"/>
      <c r="DV41" s="18" t="str">
        <f t="shared" si="93"/>
        <v/>
      </c>
      <c r="DW41" s="18" t="str">
        <f t="shared" si="94"/>
        <v/>
      </c>
      <c r="DX41" s="18" t="str">
        <f t="shared" si="95"/>
        <v/>
      </c>
      <c r="DY41" s="18" t="str">
        <f t="shared" si="96"/>
        <v/>
      </c>
      <c r="DZ41" s="18"/>
      <c r="EA41" s="18" t="str">
        <f t="shared" si="97"/>
        <v/>
      </c>
      <c r="EB41" s="18" t="str">
        <f t="shared" si="98"/>
        <v/>
      </c>
      <c r="EC41" s="18" t="str">
        <f t="shared" si="99"/>
        <v/>
      </c>
      <c r="ED41" s="18" t="str">
        <f t="shared" si="100"/>
        <v/>
      </c>
      <c r="EE41" s="19" t="str">
        <f t="shared" si="101"/>
        <v xml:space="preserve">Memiliki sikap , </v>
      </c>
      <c r="EG41" s="22">
        <f t="shared" si="102"/>
        <v>0</v>
      </c>
      <c r="EH41" s="17" t="str">
        <f t="shared" si="103"/>
        <v/>
      </c>
      <c r="EI41" s="18" t="str">
        <f t="shared" si="104"/>
        <v/>
      </c>
      <c r="EJ41" s="18" t="str">
        <f t="shared" si="105"/>
        <v/>
      </c>
      <c r="EK41" s="18" t="str">
        <f t="shared" si="106"/>
        <v/>
      </c>
      <c r="EL41" s="18" t="str">
        <f t="shared" si="107"/>
        <v/>
      </c>
      <c r="EM41" s="18" t="str">
        <f t="shared" si="108"/>
        <v/>
      </c>
      <c r="EN41" s="18" t="str">
        <f t="shared" si="109"/>
        <v/>
      </c>
      <c r="EO41" s="18" t="str">
        <f t="shared" si="110"/>
        <v/>
      </c>
      <c r="EP41" s="18" t="str">
        <f t="shared" si="111"/>
        <v/>
      </c>
      <c r="EQ41" s="18" t="str">
        <f t="shared" si="112"/>
        <v/>
      </c>
      <c r="ER41" s="18"/>
      <c r="ES41" s="18" t="str">
        <f t="shared" si="113"/>
        <v/>
      </c>
      <c r="ET41" s="18" t="str">
        <f t="shared" si="114"/>
        <v/>
      </c>
      <c r="EU41" s="18" t="str">
        <f t="shared" si="115"/>
        <v/>
      </c>
      <c r="EV41" s="18" t="str">
        <f t="shared" si="116"/>
        <v/>
      </c>
      <c r="EW41" s="18"/>
      <c r="EX41" s="18" t="str">
        <f t="shared" si="117"/>
        <v/>
      </c>
      <c r="EY41" s="18" t="str">
        <f t="shared" si="118"/>
        <v/>
      </c>
      <c r="EZ41" s="18" t="str">
        <f t="shared" si="119"/>
        <v/>
      </c>
      <c r="FA41" s="18" t="str">
        <f t="shared" si="120"/>
        <v/>
      </c>
      <c r="FB41" s="19" t="str">
        <f t="shared" si="121"/>
        <v xml:space="preserve">Memiliki sikap , </v>
      </c>
      <c r="FD41" s="10">
        <f t="shared" si="66"/>
        <v>0</v>
      </c>
      <c r="FE41" s="17" t="str">
        <f t="shared" si="67"/>
        <v/>
      </c>
      <c r="FF41" s="22">
        <f t="shared" si="68"/>
        <v>0</v>
      </c>
      <c r="FG41" s="23" t="str">
        <f>HLOOKUP(FF41,CP41:CX81,11,0)</f>
        <v>a</v>
      </c>
      <c r="FH41" s="21" t="str">
        <f t="shared" si="122"/>
        <v>perlu peningkatan pemahaman</v>
      </c>
      <c r="FI41" s="22">
        <f t="shared" si="69"/>
        <v>0</v>
      </c>
      <c r="FJ41" s="23" t="str">
        <f>HLOOKUP(FI41,CP41:CX81,11,0)</f>
        <v>a</v>
      </c>
      <c r="FK41" s="21" t="str">
        <f t="shared" si="123"/>
        <v>perlu peningkatan pemahaman</v>
      </c>
      <c r="FL41" s="24" t="str">
        <f t="shared" si="124"/>
        <v>Memiliki kompetensi pengetahuan tentang a yang perlu peningkatan pemahaman dan kompetensi pengetahuan tentang a yang perlu peningkatan pemahaman</v>
      </c>
      <c r="FN41" s="25">
        <f t="shared" si="125"/>
        <v>0</v>
      </c>
      <c r="FO41" s="10" t="str">
        <f t="shared" si="126"/>
        <v>kurang</v>
      </c>
      <c r="FP41" s="23" t="str">
        <f>HLOOKUP(FN41,$CZ41:$DH81,11,0)</f>
        <v>a</v>
      </c>
      <c r="FQ41" s="25">
        <f t="shared" si="127"/>
        <v>0</v>
      </c>
      <c r="FR41" s="17" t="str">
        <f t="shared" si="70"/>
        <v/>
      </c>
      <c r="FS41" s="26" t="str">
        <f t="shared" si="128"/>
        <v>Memiliki kompetensi keterampilan a yang kurang</v>
      </c>
    </row>
    <row r="42" spans="2:175" ht="26.1" customHeight="1" x14ac:dyDescent="0.2">
      <c r="B42" s="80" t="s">
        <v>49</v>
      </c>
      <c r="C42" s="24" t="str">
        <f>VLOOKUP($B42,[1]Nilai!$A$13:$AF$52,2,0)</f>
        <v>32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1"/>
      <c r="W42" s="8"/>
      <c r="X42" s="24">
        <f>VLOOKUP($B42,[1]Nilai!$A$13:$AF$52,26,0)</f>
        <v>0</v>
      </c>
      <c r="Y42" s="10">
        <f t="shared" si="71"/>
        <v>0</v>
      </c>
      <c r="Z42" s="1"/>
      <c r="AA42" s="8"/>
      <c r="AB42" s="24">
        <f>VLOOKUP($B42,[1]Nilai!$A$13:$AF$52,27,0)</f>
        <v>0</v>
      </c>
      <c r="AC42" s="10">
        <f t="shared" si="72"/>
        <v>0</v>
      </c>
      <c r="AD42" s="1"/>
      <c r="AE42" s="8"/>
      <c r="AF42" s="24">
        <f>VLOOKUP($B42,[1]Nilai!$A$13:$AF$52,28,0)</f>
        <v>0</v>
      </c>
      <c r="AG42" s="10">
        <f t="shared" si="73"/>
        <v>0</v>
      </c>
      <c r="AH42" s="1"/>
      <c r="AI42" s="8"/>
      <c r="AJ42" s="24">
        <f>VLOOKUP($B42,[1]Nilai!$A$13:$AF$52,29,0)</f>
        <v>0</v>
      </c>
      <c r="AK42" s="10">
        <f t="shared" si="74"/>
        <v>0</v>
      </c>
      <c r="AL42" s="1"/>
      <c r="AM42" s="8"/>
      <c r="AN42" s="24">
        <f>VLOOKUP($B42,[1]Nilai!$A$13:$AF$52,30,0)</f>
        <v>0</v>
      </c>
      <c r="AO42" s="10">
        <f t="shared" si="75"/>
        <v>0</v>
      </c>
      <c r="AP42" s="1"/>
      <c r="AQ42" s="24">
        <f>VLOOKUP($B42,[1]Nilai!$A$13:$AF$52,30,0)</f>
        <v>0</v>
      </c>
      <c r="AR42" s="10">
        <f t="shared" si="76"/>
        <v>0</v>
      </c>
      <c r="AS42" s="1"/>
      <c r="AT42" s="24">
        <f>VLOOKUP($B42,[1]Nilai!$A$13:$AF$52,30,0)</f>
        <v>0</v>
      </c>
      <c r="AU42" s="10">
        <f t="shared" si="77"/>
        <v>0</v>
      </c>
      <c r="AV42" s="1"/>
      <c r="AW42" s="24">
        <f>VLOOKUP($B42,[1]Nilai!$A$13:$AF$52,30,0)</f>
        <v>0</v>
      </c>
      <c r="AX42" s="10">
        <f t="shared" si="78"/>
        <v>0</v>
      </c>
      <c r="AY42" s="1"/>
      <c r="AZ42" s="24">
        <f>VLOOKUP($B42,[1]Nilai!$A$13:$AF$52,31,0)</f>
        <v>0</v>
      </c>
      <c r="BA42" s="10">
        <f t="shared" si="79"/>
        <v>0</v>
      </c>
      <c r="BB42" s="9"/>
      <c r="BC42" s="9"/>
      <c r="BD42" s="9"/>
      <c r="BE42" s="9"/>
      <c r="BF42" s="9"/>
      <c r="BG42" s="9"/>
      <c r="BH42" s="9"/>
      <c r="BI42" s="9"/>
      <c r="BJ42" s="9"/>
      <c r="BK42" s="11" t="str">
        <f t="shared" si="80"/>
        <v/>
      </c>
      <c r="BL42" s="12" t="str">
        <f t="shared" si="20"/>
        <v/>
      </c>
      <c r="BM42" s="11" t="str">
        <f t="shared" si="21"/>
        <v/>
      </c>
      <c r="BN42" s="12" t="str">
        <f t="shared" si="22"/>
        <v/>
      </c>
      <c r="BO42" s="10">
        <f t="shared" si="23"/>
        <v>0</v>
      </c>
      <c r="BP42" s="10" t="str">
        <f t="shared" si="24"/>
        <v/>
      </c>
      <c r="BQ42" s="13" t="str">
        <f t="shared" si="25"/>
        <v/>
      </c>
      <c r="BR42" s="10">
        <f t="shared" si="26"/>
        <v>0</v>
      </c>
      <c r="BS42" s="10" t="str">
        <f t="shared" si="27"/>
        <v/>
      </c>
      <c r="BT42" s="14" t="str">
        <f t="shared" si="28"/>
        <v/>
      </c>
      <c r="BU42" s="81"/>
      <c r="BV42" s="81">
        <f t="shared" si="29"/>
        <v>0</v>
      </c>
      <c r="BW42" s="81">
        <f t="shared" si="30"/>
        <v>0</v>
      </c>
      <c r="BX42" s="81">
        <f t="shared" si="31"/>
        <v>0</v>
      </c>
      <c r="BY42" s="81">
        <f t="shared" si="32"/>
        <v>0</v>
      </c>
      <c r="BZ42" s="81">
        <f t="shared" si="33"/>
        <v>0</v>
      </c>
      <c r="CA42" s="81">
        <f t="shared" si="34"/>
        <v>0</v>
      </c>
      <c r="CB42" s="81">
        <f t="shared" si="35"/>
        <v>0</v>
      </c>
      <c r="CC42" s="81">
        <f t="shared" si="36"/>
        <v>0</v>
      </c>
      <c r="CD42" s="81">
        <f t="shared" si="37"/>
        <v>0</v>
      </c>
      <c r="CE42" s="81"/>
      <c r="CF42" s="81">
        <f t="shared" si="38"/>
        <v>0</v>
      </c>
      <c r="CG42" s="81">
        <f t="shared" si="39"/>
        <v>0</v>
      </c>
      <c r="CH42" s="81">
        <f t="shared" si="40"/>
        <v>0</v>
      </c>
      <c r="CI42" s="81">
        <f t="shared" si="41"/>
        <v>0</v>
      </c>
      <c r="CJ42" s="81">
        <f t="shared" si="42"/>
        <v>0</v>
      </c>
      <c r="CK42" s="81">
        <f t="shared" si="43"/>
        <v>0</v>
      </c>
      <c r="CL42" s="81">
        <f t="shared" si="44"/>
        <v>0</v>
      </c>
      <c r="CM42" s="81">
        <f t="shared" si="45"/>
        <v>0</v>
      </c>
      <c r="CN42" s="81">
        <f t="shared" si="46"/>
        <v>0</v>
      </c>
      <c r="CP42" s="15">
        <f t="shared" si="47"/>
        <v>0</v>
      </c>
      <c r="CQ42" s="15">
        <f t="shared" si="48"/>
        <v>0</v>
      </c>
      <c r="CR42" s="15">
        <f t="shared" si="49"/>
        <v>0</v>
      </c>
      <c r="CS42" s="15">
        <f t="shared" si="50"/>
        <v>0</v>
      </c>
      <c r="CT42" s="15">
        <f t="shared" si="51"/>
        <v>0</v>
      </c>
      <c r="CU42" s="15">
        <f t="shared" si="52"/>
        <v>0</v>
      </c>
      <c r="CV42" s="15">
        <f t="shared" si="53"/>
        <v>0</v>
      </c>
      <c r="CW42" s="15">
        <f t="shared" si="54"/>
        <v>0</v>
      </c>
      <c r="CX42" s="15">
        <f t="shared" si="81"/>
        <v>0</v>
      </c>
      <c r="CZ42" s="16">
        <f t="shared" si="55"/>
        <v>0</v>
      </c>
      <c r="DA42" s="16">
        <f t="shared" si="56"/>
        <v>0</v>
      </c>
      <c r="DB42" s="16">
        <f t="shared" si="57"/>
        <v>0</v>
      </c>
      <c r="DC42" s="16">
        <f t="shared" si="58"/>
        <v>0</v>
      </c>
      <c r="DD42" s="16">
        <f t="shared" si="59"/>
        <v>0</v>
      </c>
      <c r="DE42" s="16">
        <f t="shared" si="60"/>
        <v>0</v>
      </c>
      <c r="DF42" s="16">
        <f t="shared" si="61"/>
        <v>0</v>
      </c>
      <c r="DG42" s="16">
        <f t="shared" si="62"/>
        <v>0</v>
      </c>
      <c r="DH42" s="16">
        <f t="shared" si="63"/>
        <v>0</v>
      </c>
      <c r="DJ42" s="46">
        <f t="shared" si="82"/>
        <v>0</v>
      </c>
      <c r="DK42" s="17" t="str">
        <f t="shared" si="83"/>
        <v/>
      </c>
      <c r="DL42" s="18" t="str">
        <f t="shared" si="84"/>
        <v/>
      </c>
      <c r="DM42" s="18" t="str">
        <f t="shared" si="85"/>
        <v/>
      </c>
      <c r="DN42" s="18" t="str">
        <f t="shared" si="86"/>
        <v/>
      </c>
      <c r="DO42" s="18" t="str">
        <f t="shared" si="87"/>
        <v/>
      </c>
      <c r="DP42" s="18" t="str">
        <f t="shared" si="88"/>
        <v/>
      </c>
      <c r="DQ42" s="18" t="str">
        <f t="shared" si="89"/>
        <v/>
      </c>
      <c r="DR42" s="18" t="str">
        <f t="shared" si="90"/>
        <v/>
      </c>
      <c r="DS42" s="18" t="str">
        <f t="shared" si="91"/>
        <v/>
      </c>
      <c r="DT42" s="18" t="str">
        <f t="shared" si="92"/>
        <v/>
      </c>
      <c r="DU42" s="18"/>
      <c r="DV42" s="18" t="str">
        <f t="shared" si="93"/>
        <v/>
      </c>
      <c r="DW42" s="18" t="str">
        <f t="shared" si="94"/>
        <v/>
      </c>
      <c r="DX42" s="18" t="str">
        <f t="shared" si="95"/>
        <v/>
      </c>
      <c r="DY42" s="18" t="str">
        <f t="shared" si="96"/>
        <v/>
      </c>
      <c r="DZ42" s="18"/>
      <c r="EA42" s="18" t="str">
        <f t="shared" si="97"/>
        <v/>
      </c>
      <c r="EB42" s="18" t="str">
        <f t="shared" si="98"/>
        <v/>
      </c>
      <c r="EC42" s="18" t="str">
        <f t="shared" si="99"/>
        <v/>
      </c>
      <c r="ED42" s="18" t="str">
        <f t="shared" si="100"/>
        <v/>
      </c>
      <c r="EE42" s="19" t="str">
        <f t="shared" si="101"/>
        <v xml:space="preserve">Memiliki sikap , </v>
      </c>
      <c r="EG42" s="22">
        <f t="shared" si="102"/>
        <v>0</v>
      </c>
      <c r="EH42" s="17" t="str">
        <f t="shared" si="103"/>
        <v/>
      </c>
      <c r="EI42" s="18" t="str">
        <f t="shared" si="104"/>
        <v/>
      </c>
      <c r="EJ42" s="18" t="str">
        <f t="shared" si="105"/>
        <v/>
      </c>
      <c r="EK42" s="18" t="str">
        <f t="shared" si="106"/>
        <v/>
      </c>
      <c r="EL42" s="18" t="str">
        <f t="shared" si="107"/>
        <v/>
      </c>
      <c r="EM42" s="18" t="str">
        <f t="shared" si="108"/>
        <v/>
      </c>
      <c r="EN42" s="18" t="str">
        <f t="shared" si="109"/>
        <v/>
      </c>
      <c r="EO42" s="18" t="str">
        <f t="shared" si="110"/>
        <v/>
      </c>
      <c r="EP42" s="18" t="str">
        <f t="shared" si="111"/>
        <v/>
      </c>
      <c r="EQ42" s="18" t="str">
        <f t="shared" si="112"/>
        <v/>
      </c>
      <c r="ER42" s="18"/>
      <c r="ES42" s="18" t="str">
        <f t="shared" si="113"/>
        <v/>
      </c>
      <c r="ET42" s="18" t="str">
        <f t="shared" si="114"/>
        <v/>
      </c>
      <c r="EU42" s="18" t="str">
        <f t="shared" si="115"/>
        <v/>
      </c>
      <c r="EV42" s="18" t="str">
        <f t="shared" si="116"/>
        <v/>
      </c>
      <c r="EW42" s="18"/>
      <c r="EX42" s="18" t="str">
        <f t="shared" si="117"/>
        <v/>
      </c>
      <c r="EY42" s="18" t="str">
        <f t="shared" si="118"/>
        <v/>
      </c>
      <c r="EZ42" s="18" t="str">
        <f t="shared" si="119"/>
        <v/>
      </c>
      <c r="FA42" s="18" t="str">
        <f t="shared" si="120"/>
        <v/>
      </c>
      <c r="FB42" s="19" t="str">
        <f t="shared" si="121"/>
        <v xml:space="preserve">Memiliki sikap , </v>
      </c>
      <c r="FD42" s="10">
        <f t="shared" si="66"/>
        <v>0</v>
      </c>
      <c r="FE42" s="17" t="str">
        <f t="shared" si="67"/>
        <v/>
      </c>
      <c r="FF42" s="22">
        <f t="shared" si="68"/>
        <v>0</v>
      </c>
      <c r="FG42" s="23" t="str">
        <f>HLOOKUP(FF42,CP42:CX82,10,0)</f>
        <v>a</v>
      </c>
      <c r="FH42" s="21" t="str">
        <f t="shared" si="122"/>
        <v>perlu peningkatan pemahaman</v>
      </c>
      <c r="FI42" s="22">
        <f t="shared" si="69"/>
        <v>0</v>
      </c>
      <c r="FJ42" s="23" t="str">
        <f>HLOOKUP(FI42,CP42:CX82,10,0)</f>
        <v>a</v>
      </c>
      <c r="FK42" s="21" t="str">
        <f t="shared" si="123"/>
        <v>perlu peningkatan pemahaman</v>
      </c>
      <c r="FL42" s="24" t="str">
        <f t="shared" si="124"/>
        <v>Memiliki kompetensi pengetahuan tentang a yang perlu peningkatan pemahaman dan kompetensi pengetahuan tentang a yang perlu peningkatan pemahaman</v>
      </c>
      <c r="FN42" s="25">
        <f t="shared" si="125"/>
        <v>0</v>
      </c>
      <c r="FO42" s="10" t="str">
        <f t="shared" si="126"/>
        <v>kurang</v>
      </c>
      <c r="FP42" s="23" t="str">
        <f>HLOOKUP(FN42,$CZ42:$DH82,10,0)</f>
        <v>a</v>
      </c>
      <c r="FQ42" s="25">
        <f t="shared" si="127"/>
        <v>0</v>
      </c>
      <c r="FR42" s="17" t="str">
        <f t="shared" si="70"/>
        <v/>
      </c>
      <c r="FS42" s="26" t="str">
        <f t="shared" si="128"/>
        <v>Memiliki kompetensi keterampilan a yang kurang</v>
      </c>
    </row>
    <row r="43" spans="2:175" ht="26.1" customHeight="1" x14ac:dyDescent="0.2">
      <c r="B43" s="80" t="s">
        <v>50</v>
      </c>
      <c r="C43" s="24" t="str">
        <f>VLOOKUP($B43,[1]Nilai!$A$13:$AF$52,2,0)</f>
        <v>33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1"/>
      <c r="W43" s="8"/>
      <c r="X43" s="24">
        <f>VLOOKUP($B43,[1]Nilai!$A$13:$AF$52,26,0)</f>
        <v>0</v>
      </c>
      <c r="Y43" s="10">
        <f t="shared" si="71"/>
        <v>0</v>
      </c>
      <c r="Z43" s="1"/>
      <c r="AA43" s="8"/>
      <c r="AB43" s="24">
        <f>VLOOKUP($B43,[1]Nilai!$A$13:$AF$52,27,0)</f>
        <v>0</v>
      </c>
      <c r="AC43" s="10">
        <f t="shared" si="72"/>
        <v>0</v>
      </c>
      <c r="AD43" s="1"/>
      <c r="AE43" s="8"/>
      <c r="AF43" s="24">
        <f>VLOOKUP($B43,[1]Nilai!$A$13:$AF$52,28,0)</f>
        <v>0</v>
      </c>
      <c r="AG43" s="10">
        <f t="shared" si="73"/>
        <v>0</v>
      </c>
      <c r="AH43" s="1"/>
      <c r="AI43" s="8"/>
      <c r="AJ43" s="24">
        <f>VLOOKUP($B43,[1]Nilai!$A$13:$AF$52,29,0)</f>
        <v>0</v>
      </c>
      <c r="AK43" s="10">
        <f t="shared" si="74"/>
        <v>0</v>
      </c>
      <c r="AL43" s="1"/>
      <c r="AM43" s="8"/>
      <c r="AN43" s="24">
        <f>VLOOKUP($B43,[1]Nilai!$A$13:$AF$52,30,0)</f>
        <v>0</v>
      </c>
      <c r="AO43" s="10">
        <f t="shared" si="75"/>
        <v>0</v>
      </c>
      <c r="AP43" s="1"/>
      <c r="AQ43" s="24">
        <f>VLOOKUP($B43,[1]Nilai!$A$13:$AF$52,30,0)</f>
        <v>0</v>
      </c>
      <c r="AR43" s="10">
        <f t="shared" si="76"/>
        <v>0</v>
      </c>
      <c r="AS43" s="1"/>
      <c r="AT43" s="24">
        <f>VLOOKUP($B43,[1]Nilai!$A$13:$AF$52,30,0)</f>
        <v>0</v>
      </c>
      <c r="AU43" s="10">
        <f t="shared" si="77"/>
        <v>0</v>
      </c>
      <c r="AV43" s="1"/>
      <c r="AW43" s="24">
        <f>VLOOKUP($B43,[1]Nilai!$A$13:$AF$52,30,0)</f>
        <v>0</v>
      </c>
      <c r="AX43" s="10">
        <f t="shared" si="78"/>
        <v>0</v>
      </c>
      <c r="AY43" s="1"/>
      <c r="AZ43" s="24">
        <f>VLOOKUP($B43,[1]Nilai!$A$13:$AF$52,31,0)</f>
        <v>0</v>
      </c>
      <c r="BA43" s="10">
        <f t="shared" si="79"/>
        <v>0</v>
      </c>
      <c r="BB43" s="9"/>
      <c r="BC43" s="9"/>
      <c r="BD43" s="9"/>
      <c r="BE43" s="9"/>
      <c r="BF43" s="9"/>
      <c r="BG43" s="9"/>
      <c r="BH43" s="9"/>
      <c r="BI43" s="9"/>
      <c r="BJ43" s="9"/>
      <c r="BK43" s="11" t="str">
        <f t="shared" si="80"/>
        <v/>
      </c>
      <c r="BL43" s="12" t="str">
        <f t="shared" si="20"/>
        <v/>
      </c>
      <c r="BM43" s="11" t="str">
        <f t="shared" si="21"/>
        <v/>
      </c>
      <c r="BN43" s="12" t="str">
        <f t="shared" si="22"/>
        <v/>
      </c>
      <c r="BO43" s="10">
        <f t="shared" si="23"/>
        <v>0</v>
      </c>
      <c r="BP43" s="10" t="str">
        <f t="shared" si="24"/>
        <v/>
      </c>
      <c r="BQ43" s="13" t="str">
        <f t="shared" si="25"/>
        <v/>
      </c>
      <c r="BR43" s="10">
        <f t="shared" si="26"/>
        <v>0</v>
      </c>
      <c r="BS43" s="10" t="str">
        <f t="shared" si="27"/>
        <v/>
      </c>
      <c r="BT43" s="14" t="str">
        <f t="shared" si="28"/>
        <v/>
      </c>
      <c r="BU43" s="81"/>
      <c r="BV43" s="81">
        <f t="shared" si="29"/>
        <v>0</v>
      </c>
      <c r="BW43" s="81">
        <f t="shared" si="30"/>
        <v>0</v>
      </c>
      <c r="BX43" s="81">
        <f t="shared" si="31"/>
        <v>0</v>
      </c>
      <c r="BY43" s="81">
        <f t="shared" si="32"/>
        <v>0</v>
      </c>
      <c r="BZ43" s="81">
        <f t="shared" si="33"/>
        <v>0</v>
      </c>
      <c r="CA43" s="81">
        <f t="shared" si="34"/>
        <v>0</v>
      </c>
      <c r="CB43" s="81">
        <f t="shared" si="35"/>
        <v>0</v>
      </c>
      <c r="CC43" s="81">
        <f t="shared" si="36"/>
        <v>0</v>
      </c>
      <c r="CD43" s="81">
        <f t="shared" si="37"/>
        <v>0</v>
      </c>
      <c r="CE43" s="81"/>
      <c r="CF43" s="81">
        <f t="shared" si="38"/>
        <v>0</v>
      </c>
      <c r="CG43" s="81">
        <f t="shared" si="39"/>
        <v>0</v>
      </c>
      <c r="CH43" s="81">
        <f t="shared" si="40"/>
        <v>0</v>
      </c>
      <c r="CI43" s="81">
        <f t="shared" si="41"/>
        <v>0</v>
      </c>
      <c r="CJ43" s="81">
        <f t="shared" si="42"/>
        <v>0</v>
      </c>
      <c r="CK43" s="81">
        <f t="shared" si="43"/>
        <v>0</v>
      </c>
      <c r="CL43" s="81">
        <f t="shared" si="44"/>
        <v>0</v>
      </c>
      <c r="CM43" s="81">
        <f t="shared" si="45"/>
        <v>0</v>
      </c>
      <c r="CN43" s="81">
        <f t="shared" si="46"/>
        <v>0</v>
      </c>
      <c r="CP43" s="15">
        <f t="shared" si="47"/>
        <v>0</v>
      </c>
      <c r="CQ43" s="15">
        <f t="shared" si="48"/>
        <v>0</v>
      </c>
      <c r="CR43" s="15">
        <f t="shared" si="49"/>
        <v>0</v>
      </c>
      <c r="CS43" s="15">
        <f t="shared" si="50"/>
        <v>0</v>
      </c>
      <c r="CT43" s="15">
        <f t="shared" si="51"/>
        <v>0</v>
      </c>
      <c r="CU43" s="15">
        <f t="shared" si="52"/>
        <v>0</v>
      </c>
      <c r="CV43" s="15">
        <f t="shared" si="53"/>
        <v>0</v>
      </c>
      <c r="CW43" s="15">
        <f t="shared" si="54"/>
        <v>0</v>
      </c>
      <c r="CX43" s="15">
        <f t="shared" si="81"/>
        <v>0</v>
      </c>
      <c r="CZ43" s="16">
        <f t="shared" si="55"/>
        <v>0</v>
      </c>
      <c r="DA43" s="16">
        <f t="shared" si="56"/>
        <v>0</v>
      </c>
      <c r="DB43" s="16">
        <f t="shared" si="57"/>
        <v>0</v>
      </c>
      <c r="DC43" s="16">
        <f t="shared" si="58"/>
        <v>0</v>
      </c>
      <c r="DD43" s="16">
        <f t="shared" si="59"/>
        <v>0</v>
      </c>
      <c r="DE43" s="16">
        <f t="shared" si="60"/>
        <v>0</v>
      </c>
      <c r="DF43" s="16">
        <f t="shared" si="61"/>
        <v>0</v>
      </c>
      <c r="DG43" s="16">
        <f t="shared" si="62"/>
        <v>0</v>
      </c>
      <c r="DH43" s="16">
        <f t="shared" si="63"/>
        <v>0</v>
      </c>
      <c r="DJ43" s="46">
        <f t="shared" si="82"/>
        <v>0</v>
      </c>
      <c r="DK43" s="17" t="str">
        <f t="shared" si="83"/>
        <v/>
      </c>
      <c r="DL43" s="18" t="str">
        <f t="shared" si="84"/>
        <v/>
      </c>
      <c r="DM43" s="18" t="str">
        <f t="shared" si="85"/>
        <v/>
      </c>
      <c r="DN43" s="18" t="str">
        <f t="shared" si="86"/>
        <v/>
      </c>
      <c r="DO43" s="18" t="str">
        <f t="shared" si="87"/>
        <v/>
      </c>
      <c r="DP43" s="18" t="str">
        <f t="shared" si="88"/>
        <v/>
      </c>
      <c r="DQ43" s="18" t="str">
        <f t="shared" si="89"/>
        <v/>
      </c>
      <c r="DR43" s="18" t="str">
        <f t="shared" si="90"/>
        <v/>
      </c>
      <c r="DS43" s="18" t="str">
        <f t="shared" si="91"/>
        <v/>
      </c>
      <c r="DT43" s="18" t="str">
        <f t="shared" si="92"/>
        <v/>
      </c>
      <c r="DU43" s="18"/>
      <c r="DV43" s="18" t="str">
        <f t="shared" si="93"/>
        <v/>
      </c>
      <c r="DW43" s="18" t="str">
        <f t="shared" si="94"/>
        <v/>
      </c>
      <c r="DX43" s="18" t="str">
        <f t="shared" si="95"/>
        <v/>
      </c>
      <c r="DY43" s="18" t="str">
        <f t="shared" si="96"/>
        <v/>
      </c>
      <c r="DZ43" s="18"/>
      <c r="EA43" s="18" t="str">
        <f t="shared" si="97"/>
        <v/>
      </c>
      <c r="EB43" s="18" t="str">
        <f t="shared" si="98"/>
        <v/>
      </c>
      <c r="EC43" s="18" t="str">
        <f t="shared" si="99"/>
        <v/>
      </c>
      <c r="ED43" s="18" t="str">
        <f t="shared" si="100"/>
        <v/>
      </c>
      <c r="EE43" s="19" t="str">
        <f t="shared" si="101"/>
        <v xml:space="preserve">Memiliki sikap , </v>
      </c>
      <c r="EG43" s="22">
        <f t="shared" si="102"/>
        <v>0</v>
      </c>
      <c r="EH43" s="17" t="str">
        <f t="shared" si="103"/>
        <v/>
      </c>
      <c r="EI43" s="18" t="str">
        <f t="shared" si="104"/>
        <v/>
      </c>
      <c r="EJ43" s="18" t="str">
        <f t="shared" si="105"/>
        <v/>
      </c>
      <c r="EK43" s="18" t="str">
        <f t="shared" si="106"/>
        <v/>
      </c>
      <c r="EL43" s="18" t="str">
        <f t="shared" si="107"/>
        <v/>
      </c>
      <c r="EM43" s="18" t="str">
        <f t="shared" si="108"/>
        <v/>
      </c>
      <c r="EN43" s="18" t="str">
        <f t="shared" si="109"/>
        <v/>
      </c>
      <c r="EO43" s="18" t="str">
        <f t="shared" si="110"/>
        <v/>
      </c>
      <c r="EP43" s="18" t="str">
        <f t="shared" si="111"/>
        <v/>
      </c>
      <c r="EQ43" s="18" t="str">
        <f t="shared" si="112"/>
        <v/>
      </c>
      <c r="ER43" s="18"/>
      <c r="ES43" s="18" t="str">
        <f t="shared" si="113"/>
        <v/>
      </c>
      <c r="ET43" s="18" t="str">
        <f t="shared" si="114"/>
        <v/>
      </c>
      <c r="EU43" s="18" t="str">
        <f t="shared" si="115"/>
        <v/>
      </c>
      <c r="EV43" s="18" t="str">
        <f t="shared" si="116"/>
        <v/>
      </c>
      <c r="EW43" s="18"/>
      <c r="EX43" s="18" t="str">
        <f t="shared" si="117"/>
        <v/>
      </c>
      <c r="EY43" s="18" t="str">
        <f t="shared" si="118"/>
        <v/>
      </c>
      <c r="EZ43" s="18" t="str">
        <f t="shared" si="119"/>
        <v/>
      </c>
      <c r="FA43" s="18" t="str">
        <f t="shared" si="120"/>
        <v/>
      </c>
      <c r="FB43" s="19" t="str">
        <f t="shared" si="121"/>
        <v xml:space="preserve">Memiliki sikap , </v>
      </c>
      <c r="FD43" s="10">
        <f t="shared" si="66"/>
        <v>0</v>
      </c>
      <c r="FE43" s="17" t="str">
        <f t="shared" si="67"/>
        <v/>
      </c>
      <c r="FF43" s="22">
        <f t="shared" si="68"/>
        <v>0</v>
      </c>
      <c r="FG43" s="23" t="str">
        <f>HLOOKUP(FF43,CP43:CX83,9,0)</f>
        <v>a</v>
      </c>
      <c r="FH43" s="21" t="str">
        <f t="shared" si="122"/>
        <v>perlu peningkatan pemahaman</v>
      </c>
      <c r="FI43" s="22">
        <f t="shared" si="69"/>
        <v>0</v>
      </c>
      <c r="FJ43" s="23" t="str">
        <f>HLOOKUP(FI43,CP43:CX83,9,0)</f>
        <v>a</v>
      </c>
      <c r="FK43" s="21" t="str">
        <f t="shared" si="123"/>
        <v>perlu peningkatan pemahaman</v>
      </c>
      <c r="FL43" s="24" t="str">
        <f t="shared" si="124"/>
        <v>Memiliki kompetensi pengetahuan tentang a yang perlu peningkatan pemahaman dan kompetensi pengetahuan tentang a yang perlu peningkatan pemahaman</v>
      </c>
      <c r="FN43" s="25">
        <f t="shared" si="125"/>
        <v>0</v>
      </c>
      <c r="FO43" s="10" t="str">
        <f t="shared" si="126"/>
        <v>kurang</v>
      </c>
      <c r="FP43" s="23" t="str">
        <f>HLOOKUP(FN43,$CZ43:$DH83,9,0)</f>
        <v>a</v>
      </c>
      <c r="FQ43" s="25">
        <f t="shared" si="127"/>
        <v>0</v>
      </c>
      <c r="FR43" s="17" t="str">
        <f t="shared" si="70"/>
        <v/>
      </c>
      <c r="FS43" s="26" t="str">
        <f t="shared" si="128"/>
        <v>Memiliki kompetensi keterampilan a yang kurang</v>
      </c>
    </row>
    <row r="44" spans="2:175" ht="26.1" customHeight="1" x14ac:dyDescent="0.2">
      <c r="B44" s="80" t="s">
        <v>51</v>
      </c>
      <c r="C44" s="24" t="str">
        <f>VLOOKUP($B44,[1]Nilai!$A$13:$AF$52,2,0)</f>
        <v>34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1"/>
      <c r="W44" s="8"/>
      <c r="X44" s="24">
        <f>VLOOKUP($B44,[1]Nilai!$A$13:$AF$52,26,0)</f>
        <v>0</v>
      </c>
      <c r="Y44" s="10">
        <f t="shared" si="71"/>
        <v>0</v>
      </c>
      <c r="Z44" s="1"/>
      <c r="AA44" s="8"/>
      <c r="AB44" s="24">
        <f>VLOOKUP($B44,[1]Nilai!$A$13:$AF$52,27,0)</f>
        <v>0</v>
      </c>
      <c r="AC44" s="10">
        <f t="shared" si="72"/>
        <v>0</v>
      </c>
      <c r="AD44" s="1"/>
      <c r="AE44" s="8"/>
      <c r="AF44" s="24">
        <f>VLOOKUP($B44,[1]Nilai!$A$13:$AF$52,28,0)</f>
        <v>0</v>
      </c>
      <c r="AG44" s="10">
        <f t="shared" si="73"/>
        <v>0</v>
      </c>
      <c r="AH44" s="1"/>
      <c r="AI44" s="8"/>
      <c r="AJ44" s="24">
        <f>VLOOKUP($B44,[1]Nilai!$A$13:$AF$52,29,0)</f>
        <v>0</v>
      </c>
      <c r="AK44" s="10">
        <f t="shared" si="74"/>
        <v>0</v>
      </c>
      <c r="AL44" s="1"/>
      <c r="AM44" s="8"/>
      <c r="AN44" s="24">
        <f>VLOOKUP($B44,[1]Nilai!$A$13:$AF$52,30,0)</f>
        <v>0</v>
      </c>
      <c r="AO44" s="10">
        <f t="shared" si="75"/>
        <v>0</v>
      </c>
      <c r="AP44" s="1"/>
      <c r="AQ44" s="24">
        <f>VLOOKUP($B44,[1]Nilai!$A$13:$AF$52,30,0)</f>
        <v>0</v>
      </c>
      <c r="AR44" s="10">
        <f t="shared" si="76"/>
        <v>0</v>
      </c>
      <c r="AS44" s="1"/>
      <c r="AT44" s="24">
        <f>VLOOKUP($B44,[1]Nilai!$A$13:$AF$52,30,0)</f>
        <v>0</v>
      </c>
      <c r="AU44" s="10">
        <f t="shared" si="77"/>
        <v>0</v>
      </c>
      <c r="AV44" s="1"/>
      <c r="AW44" s="24">
        <f>VLOOKUP($B44,[1]Nilai!$A$13:$AF$52,30,0)</f>
        <v>0</v>
      </c>
      <c r="AX44" s="10">
        <f t="shared" si="78"/>
        <v>0</v>
      </c>
      <c r="AY44" s="1"/>
      <c r="AZ44" s="24">
        <f>VLOOKUP($B44,[1]Nilai!$A$13:$AF$52,31,0)</f>
        <v>0</v>
      </c>
      <c r="BA44" s="10">
        <f t="shared" si="79"/>
        <v>0</v>
      </c>
      <c r="BB44" s="9"/>
      <c r="BC44" s="9"/>
      <c r="BD44" s="9"/>
      <c r="BE44" s="9"/>
      <c r="BF44" s="9"/>
      <c r="BG44" s="9"/>
      <c r="BH44" s="9"/>
      <c r="BI44" s="9"/>
      <c r="BJ44" s="9"/>
      <c r="BK44" s="11" t="str">
        <f t="shared" si="80"/>
        <v/>
      </c>
      <c r="BL44" s="12" t="str">
        <f t="shared" si="20"/>
        <v/>
      </c>
      <c r="BM44" s="11" t="str">
        <f t="shared" si="21"/>
        <v/>
      </c>
      <c r="BN44" s="12" t="str">
        <f t="shared" si="22"/>
        <v/>
      </c>
      <c r="BO44" s="10">
        <f t="shared" si="23"/>
        <v>0</v>
      </c>
      <c r="BP44" s="10" t="str">
        <f t="shared" si="24"/>
        <v/>
      </c>
      <c r="BQ44" s="13" t="str">
        <f t="shared" si="25"/>
        <v/>
      </c>
      <c r="BR44" s="10">
        <f t="shared" si="26"/>
        <v>0</v>
      </c>
      <c r="BS44" s="10" t="str">
        <f t="shared" si="27"/>
        <v/>
      </c>
      <c r="BT44" s="14" t="str">
        <f t="shared" si="28"/>
        <v/>
      </c>
      <c r="BU44" s="81"/>
      <c r="BV44" s="81">
        <f t="shared" si="29"/>
        <v>0</v>
      </c>
      <c r="BW44" s="81">
        <f t="shared" si="30"/>
        <v>0</v>
      </c>
      <c r="BX44" s="81">
        <f t="shared" si="31"/>
        <v>0</v>
      </c>
      <c r="BY44" s="81">
        <f t="shared" si="32"/>
        <v>0</v>
      </c>
      <c r="BZ44" s="81">
        <f t="shared" si="33"/>
        <v>0</v>
      </c>
      <c r="CA44" s="81">
        <f t="shared" si="34"/>
        <v>0</v>
      </c>
      <c r="CB44" s="81">
        <f t="shared" si="35"/>
        <v>0</v>
      </c>
      <c r="CC44" s="81">
        <f t="shared" si="36"/>
        <v>0</v>
      </c>
      <c r="CD44" s="81">
        <f t="shared" si="37"/>
        <v>0</v>
      </c>
      <c r="CE44" s="81"/>
      <c r="CF44" s="81">
        <f t="shared" si="38"/>
        <v>0</v>
      </c>
      <c r="CG44" s="81">
        <f t="shared" si="39"/>
        <v>0</v>
      </c>
      <c r="CH44" s="81">
        <f t="shared" si="40"/>
        <v>0</v>
      </c>
      <c r="CI44" s="81">
        <f t="shared" si="41"/>
        <v>0</v>
      </c>
      <c r="CJ44" s="81">
        <f t="shared" si="42"/>
        <v>0</v>
      </c>
      <c r="CK44" s="81">
        <f t="shared" si="43"/>
        <v>0</v>
      </c>
      <c r="CL44" s="81">
        <f t="shared" si="44"/>
        <v>0</v>
      </c>
      <c r="CM44" s="81">
        <f t="shared" si="45"/>
        <v>0</v>
      </c>
      <c r="CN44" s="81">
        <f t="shared" si="46"/>
        <v>0</v>
      </c>
      <c r="CP44" s="15">
        <f t="shared" si="47"/>
        <v>0</v>
      </c>
      <c r="CQ44" s="15">
        <f t="shared" si="48"/>
        <v>0</v>
      </c>
      <c r="CR44" s="15">
        <f t="shared" si="49"/>
        <v>0</v>
      </c>
      <c r="CS44" s="15">
        <f t="shared" si="50"/>
        <v>0</v>
      </c>
      <c r="CT44" s="15">
        <f t="shared" si="51"/>
        <v>0</v>
      </c>
      <c r="CU44" s="15">
        <f t="shared" si="52"/>
        <v>0</v>
      </c>
      <c r="CV44" s="15">
        <f t="shared" si="53"/>
        <v>0</v>
      </c>
      <c r="CW44" s="15">
        <f t="shared" si="54"/>
        <v>0</v>
      </c>
      <c r="CX44" s="15">
        <f t="shared" si="81"/>
        <v>0</v>
      </c>
      <c r="CZ44" s="16">
        <f t="shared" si="55"/>
        <v>0</v>
      </c>
      <c r="DA44" s="16">
        <f t="shared" si="56"/>
        <v>0</v>
      </c>
      <c r="DB44" s="16">
        <f t="shared" si="57"/>
        <v>0</v>
      </c>
      <c r="DC44" s="16">
        <f t="shared" si="58"/>
        <v>0</v>
      </c>
      <c r="DD44" s="16">
        <f t="shared" si="59"/>
        <v>0</v>
      </c>
      <c r="DE44" s="16">
        <f t="shared" si="60"/>
        <v>0</v>
      </c>
      <c r="DF44" s="16">
        <f t="shared" si="61"/>
        <v>0</v>
      </c>
      <c r="DG44" s="16">
        <f t="shared" si="62"/>
        <v>0</v>
      </c>
      <c r="DH44" s="16">
        <f t="shared" si="63"/>
        <v>0</v>
      </c>
      <c r="DJ44" s="46">
        <f t="shared" si="82"/>
        <v>0</v>
      </c>
      <c r="DK44" s="17" t="str">
        <f t="shared" si="83"/>
        <v/>
      </c>
      <c r="DL44" s="18" t="str">
        <f t="shared" si="84"/>
        <v/>
      </c>
      <c r="DM44" s="18" t="str">
        <f t="shared" si="85"/>
        <v/>
      </c>
      <c r="DN44" s="18" t="str">
        <f t="shared" si="86"/>
        <v/>
      </c>
      <c r="DO44" s="18" t="str">
        <f t="shared" si="87"/>
        <v/>
      </c>
      <c r="DP44" s="18" t="str">
        <f t="shared" si="88"/>
        <v/>
      </c>
      <c r="DQ44" s="18" t="str">
        <f t="shared" si="89"/>
        <v/>
      </c>
      <c r="DR44" s="18" t="str">
        <f t="shared" si="90"/>
        <v/>
      </c>
      <c r="DS44" s="18" t="str">
        <f t="shared" si="91"/>
        <v/>
      </c>
      <c r="DT44" s="18" t="str">
        <f t="shared" si="92"/>
        <v/>
      </c>
      <c r="DU44" s="18"/>
      <c r="DV44" s="18" t="str">
        <f t="shared" si="93"/>
        <v/>
      </c>
      <c r="DW44" s="18" t="str">
        <f t="shared" si="94"/>
        <v/>
      </c>
      <c r="DX44" s="18" t="str">
        <f t="shared" si="95"/>
        <v/>
      </c>
      <c r="DY44" s="18" t="str">
        <f t="shared" si="96"/>
        <v/>
      </c>
      <c r="DZ44" s="18"/>
      <c r="EA44" s="18" t="str">
        <f t="shared" si="97"/>
        <v/>
      </c>
      <c r="EB44" s="18" t="str">
        <f t="shared" si="98"/>
        <v/>
      </c>
      <c r="EC44" s="18" t="str">
        <f t="shared" si="99"/>
        <v/>
      </c>
      <c r="ED44" s="18" t="str">
        <f t="shared" si="100"/>
        <v/>
      </c>
      <c r="EE44" s="19" t="str">
        <f t="shared" si="101"/>
        <v xml:space="preserve">Memiliki sikap , </v>
      </c>
      <c r="EG44" s="22">
        <f t="shared" si="102"/>
        <v>0</v>
      </c>
      <c r="EH44" s="17" t="str">
        <f t="shared" si="103"/>
        <v/>
      </c>
      <c r="EI44" s="18" t="str">
        <f t="shared" si="104"/>
        <v/>
      </c>
      <c r="EJ44" s="18" t="str">
        <f t="shared" si="105"/>
        <v/>
      </c>
      <c r="EK44" s="18" t="str">
        <f t="shared" si="106"/>
        <v/>
      </c>
      <c r="EL44" s="18" t="str">
        <f t="shared" si="107"/>
        <v/>
      </c>
      <c r="EM44" s="18" t="str">
        <f t="shared" si="108"/>
        <v/>
      </c>
      <c r="EN44" s="18" t="str">
        <f t="shared" si="109"/>
        <v/>
      </c>
      <c r="EO44" s="18" t="str">
        <f t="shared" si="110"/>
        <v/>
      </c>
      <c r="EP44" s="18" t="str">
        <f t="shared" si="111"/>
        <v/>
      </c>
      <c r="EQ44" s="18" t="str">
        <f t="shared" si="112"/>
        <v/>
      </c>
      <c r="ER44" s="18"/>
      <c r="ES44" s="18" t="str">
        <f t="shared" si="113"/>
        <v/>
      </c>
      <c r="ET44" s="18" t="str">
        <f t="shared" si="114"/>
        <v/>
      </c>
      <c r="EU44" s="18" t="str">
        <f t="shared" si="115"/>
        <v/>
      </c>
      <c r="EV44" s="18" t="str">
        <f t="shared" si="116"/>
        <v/>
      </c>
      <c r="EW44" s="18"/>
      <c r="EX44" s="18" t="str">
        <f t="shared" si="117"/>
        <v/>
      </c>
      <c r="EY44" s="18" t="str">
        <f t="shared" si="118"/>
        <v/>
      </c>
      <c r="EZ44" s="18" t="str">
        <f t="shared" si="119"/>
        <v/>
      </c>
      <c r="FA44" s="18" t="str">
        <f t="shared" si="120"/>
        <v/>
      </c>
      <c r="FB44" s="19" t="str">
        <f t="shared" si="121"/>
        <v xml:space="preserve">Memiliki sikap , </v>
      </c>
      <c r="FD44" s="10">
        <f t="shared" si="66"/>
        <v>0</v>
      </c>
      <c r="FE44" s="17" t="str">
        <f t="shared" si="67"/>
        <v/>
      </c>
      <c r="FF44" s="22">
        <f t="shared" si="68"/>
        <v>0</v>
      </c>
      <c r="FG44" s="23" t="str">
        <f>HLOOKUP(FF44,CP44:CX84,8,0)</f>
        <v>a</v>
      </c>
      <c r="FH44" s="21" t="str">
        <f t="shared" si="122"/>
        <v>perlu peningkatan pemahaman</v>
      </c>
      <c r="FI44" s="22">
        <f t="shared" si="69"/>
        <v>0</v>
      </c>
      <c r="FJ44" s="23" t="str">
        <f>HLOOKUP(FI44,CP44:CX84,8,0)</f>
        <v>a</v>
      </c>
      <c r="FK44" s="21" t="str">
        <f t="shared" si="123"/>
        <v>perlu peningkatan pemahaman</v>
      </c>
      <c r="FL44" s="24" t="str">
        <f t="shared" si="124"/>
        <v>Memiliki kompetensi pengetahuan tentang a yang perlu peningkatan pemahaman dan kompetensi pengetahuan tentang a yang perlu peningkatan pemahaman</v>
      </c>
      <c r="FN44" s="25">
        <f t="shared" si="125"/>
        <v>0</v>
      </c>
      <c r="FO44" s="10" t="str">
        <f t="shared" si="126"/>
        <v>kurang</v>
      </c>
      <c r="FP44" s="23" t="str">
        <f>HLOOKUP(FN44,$CZ44:$DH84,8,0)</f>
        <v>a</v>
      </c>
      <c r="FQ44" s="25">
        <f t="shared" si="127"/>
        <v>0</v>
      </c>
      <c r="FR44" s="17" t="str">
        <f t="shared" si="70"/>
        <v/>
      </c>
      <c r="FS44" s="26" t="str">
        <f t="shared" si="128"/>
        <v>Memiliki kompetensi keterampilan a yang kurang</v>
      </c>
    </row>
    <row r="45" spans="2:175" ht="26.1" customHeight="1" x14ac:dyDescent="0.2">
      <c r="B45" s="80" t="s">
        <v>52</v>
      </c>
      <c r="C45" s="24" t="str">
        <f>VLOOKUP($B45,[1]Nilai!$A$13:$AF$52,2,0)</f>
        <v>35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1"/>
      <c r="W45" s="8"/>
      <c r="X45" s="24">
        <f>VLOOKUP($B45,[1]Nilai!$A$13:$AF$52,26,0)</f>
        <v>0</v>
      </c>
      <c r="Y45" s="10">
        <f t="shared" si="71"/>
        <v>0</v>
      </c>
      <c r="Z45" s="1"/>
      <c r="AA45" s="8"/>
      <c r="AB45" s="24">
        <f>VLOOKUP($B45,[1]Nilai!$A$13:$AF$52,27,0)</f>
        <v>0</v>
      </c>
      <c r="AC45" s="10">
        <f t="shared" si="72"/>
        <v>0</v>
      </c>
      <c r="AD45" s="1"/>
      <c r="AE45" s="8"/>
      <c r="AF45" s="24">
        <f>VLOOKUP($B45,[1]Nilai!$A$13:$AF$52,28,0)</f>
        <v>0</v>
      </c>
      <c r="AG45" s="10">
        <f t="shared" si="73"/>
        <v>0</v>
      </c>
      <c r="AH45" s="1"/>
      <c r="AI45" s="8"/>
      <c r="AJ45" s="24">
        <f>VLOOKUP($B45,[1]Nilai!$A$13:$AF$52,29,0)</f>
        <v>0</v>
      </c>
      <c r="AK45" s="10">
        <f t="shared" si="74"/>
        <v>0</v>
      </c>
      <c r="AL45" s="1"/>
      <c r="AM45" s="8"/>
      <c r="AN45" s="24">
        <f>VLOOKUP($B45,[1]Nilai!$A$13:$AF$52,30,0)</f>
        <v>0</v>
      </c>
      <c r="AO45" s="10">
        <f t="shared" si="75"/>
        <v>0</v>
      </c>
      <c r="AP45" s="1"/>
      <c r="AQ45" s="24">
        <f>VLOOKUP($B45,[1]Nilai!$A$13:$AF$52,30,0)</f>
        <v>0</v>
      </c>
      <c r="AR45" s="10">
        <f t="shared" si="76"/>
        <v>0</v>
      </c>
      <c r="AS45" s="1"/>
      <c r="AT45" s="24">
        <f>VLOOKUP($B45,[1]Nilai!$A$13:$AF$52,30,0)</f>
        <v>0</v>
      </c>
      <c r="AU45" s="10">
        <f t="shared" si="77"/>
        <v>0</v>
      </c>
      <c r="AV45" s="1"/>
      <c r="AW45" s="24">
        <f>VLOOKUP($B45,[1]Nilai!$A$13:$AF$52,30,0)</f>
        <v>0</v>
      </c>
      <c r="AX45" s="10">
        <f t="shared" si="78"/>
        <v>0</v>
      </c>
      <c r="AY45" s="1"/>
      <c r="AZ45" s="24">
        <f>VLOOKUP($B45,[1]Nilai!$A$13:$AF$52,31,0)</f>
        <v>0</v>
      </c>
      <c r="BA45" s="10">
        <f t="shared" si="79"/>
        <v>0</v>
      </c>
      <c r="BB45" s="9"/>
      <c r="BC45" s="9"/>
      <c r="BD45" s="9"/>
      <c r="BE45" s="9"/>
      <c r="BF45" s="9"/>
      <c r="BG45" s="9"/>
      <c r="BH45" s="9"/>
      <c r="BI45" s="9"/>
      <c r="BJ45" s="9"/>
      <c r="BK45" s="11" t="str">
        <f t="shared" si="80"/>
        <v/>
      </c>
      <c r="BL45" s="12" t="str">
        <f t="shared" si="20"/>
        <v/>
      </c>
      <c r="BM45" s="11" t="str">
        <f t="shared" si="21"/>
        <v/>
      </c>
      <c r="BN45" s="12" t="str">
        <f t="shared" si="22"/>
        <v/>
      </c>
      <c r="BO45" s="10">
        <f t="shared" si="23"/>
        <v>0</v>
      </c>
      <c r="BP45" s="10" t="str">
        <f t="shared" si="24"/>
        <v/>
      </c>
      <c r="BQ45" s="13" t="str">
        <f t="shared" si="25"/>
        <v/>
      </c>
      <c r="BR45" s="10">
        <f t="shared" si="26"/>
        <v>0</v>
      </c>
      <c r="BS45" s="10" t="str">
        <f t="shared" si="27"/>
        <v/>
      </c>
      <c r="BT45" s="14" t="str">
        <f t="shared" si="28"/>
        <v/>
      </c>
      <c r="BU45" s="81"/>
      <c r="BV45" s="81">
        <f t="shared" si="29"/>
        <v>0</v>
      </c>
      <c r="BW45" s="81">
        <f t="shared" si="30"/>
        <v>0</v>
      </c>
      <c r="BX45" s="81">
        <f t="shared" si="31"/>
        <v>0</v>
      </c>
      <c r="BY45" s="81">
        <f t="shared" si="32"/>
        <v>0</v>
      </c>
      <c r="BZ45" s="81">
        <f t="shared" si="33"/>
        <v>0</v>
      </c>
      <c r="CA45" s="81">
        <f t="shared" si="34"/>
        <v>0</v>
      </c>
      <c r="CB45" s="81">
        <f t="shared" si="35"/>
        <v>0</v>
      </c>
      <c r="CC45" s="81">
        <f t="shared" si="36"/>
        <v>0</v>
      </c>
      <c r="CD45" s="81">
        <f t="shared" si="37"/>
        <v>0</v>
      </c>
      <c r="CE45" s="81"/>
      <c r="CF45" s="81">
        <f t="shared" si="38"/>
        <v>0</v>
      </c>
      <c r="CG45" s="81">
        <f t="shared" si="39"/>
        <v>0</v>
      </c>
      <c r="CH45" s="81">
        <f t="shared" si="40"/>
        <v>0</v>
      </c>
      <c r="CI45" s="81">
        <f t="shared" si="41"/>
        <v>0</v>
      </c>
      <c r="CJ45" s="81">
        <f t="shared" si="42"/>
        <v>0</v>
      </c>
      <c r="CK45" s="81">
        <f t="shared" si="43"/>
        <v>0</v>
      </c>
      <c r="CL45" s="81">
        <f t="shared" si="44"/>
        <v>0</v>
      </c>
      <c r="CM45" s="81">
        <f t="shared" si="45"/>
        <v>0</v>
      </c>
      <c r="CN45" s="81">
        <f t="shared" si="46"/>
        <v>0</v>
      </c>
      <c r="CP45" s="15">
        <f t="shared" si="47"/>
        <v>0</v>
      </c>
      <c r="CQ45" s="15">
        <f t="shared" si="48"/>
        <v>0</v>
      </c>
      <c r="CR45" s="15">
        <f t="shared" si="49"/>
        <v>0</v>
      </c>
      <c r="CS45" s="15">
        <f t="shared" si="50"/>
        <v>0</v>
      </c>
      <c r="CT45" s="15">
        <f t="shared" si="51"/>
        <v>0</v>
      </c>
      <c r="CU45" s="15">
        <f t="shared" si="52"/>
        <v>0</v>
      </c>
      <c r="CV45" s="15">
        <f t="shared" si="53"/>
        <v>0</v>
      </c>
      <c r="CW45" s="15">
        <f t="shared" si="54"/>
        <v>0</v>
      </c>
      <c r="CX45" s="15">
        <f t="shared" si="81"/>
        <v>0</v>
      </c>
      <c r="CZ45" s="16">
        <f t="shared" si="55"/>
        <v>0</v>
      </c>
      <c r="DA45" s="16">
        <f t="shared" si="56"/>
        <v>0</v>
      </c>
      <c r="DB45" s="16">
        <f t="shared" si="57"/>
        <v>0</v>
      </c>
      <c r="DC45" s="16">
        <f t="shared" si="58"/>
        <v>0</v>
      </c>
      <c r="DD45" s="16">
        <f t="shared" si="59"/>
        <v>0</v>
      </c>
      <c r="DE45" s="16">
        <f t="shared" si="60"/>
        <v>0</v>
      </c>
      <c r="DF45" s="16">
        <f t="shared" si="61"/>
        <v>0</v>
      </c>
      <c r="DG45" s="16">
        <f t="shared" si="62"/>
        <v>0</v>
      </c>
      <c r="DH45" s="16">
        <f t="shared" si="63"/>
        <v>0</v>
      </c>
      <c r="DJ45" s="46">
        <f t="shared" si="82"/>
        <v>0</v>
      </c>
      <c r="DK45" s="17" t="str">
        <f t="shared" si="83"/>
        <v/>
      </c>
      <c r="DL45" s="18" t="str">
        <f t="shared" si="84"/>
        <v/>
      </c>
      <c r="DM45" s="18" t="str">
        <f t="shared" si="85"/>
        <v/>
      </c>
      <c r="DN45" s="18" t="str">
        <f t="shared" si="86"/>
        <v/>
      </c>
      <c r="DO45" s="18" t="str">
        <f t="shared" si="87"/>
        <v/>
      </c>
      <c r="DP45" s="18" t="str">
        <f t="shared" si="88"/>
        <v/>
      </c>
      <c r="DQ45" s="18" t="str">
        <f t="shared" si="89"/>
        <v/>
      </c>
      <c r="DR45" s="18" t="str">
        <f t="shared" si="90"/>
        <v/>
      </c>
      <c r="DS45" s="18" t="str">
        <f t="shared" si="91"/>
        <v/>
      </c>
      <c r="DT45" s="18" t="str">
        <f t="shared" si="92"/>
        <v/>
      </c>
      <c r="DU45" s="18"/>
      <c r="DV45" s="18" t="str">
        <f t="shared" si="93"/>
        <v/>
      </c>
      <c r="DW45" s="18" t="str">
        <f t="shared" si="94"/>
        <v/>
      </c>
      <c r="DX45" s="18" t="str">
        <f t="shared" si="95"/>
        <v/>
      </c>
      <c r="DY45" s="18" t="str">
        <f t="shared" si="96"/>
        <v/>
      </c>
      <c r="DZ45" s="18"/>
      <c r="EA45" s="18" t="str">
        <f t="shared" si="97"/>
        <v/>
      </c>
      <c r="EB45" s="18" t="str">
        <f t="shared" si="98"/>
        <v/>
      </c>
      <c r="EC45" s="18" t="str">
        <f t="shared" si="99"/>
        <v/>
      </c>
      <c r="ED45" s="18" t="str">
        <f t="shared" si="100"/>
        <v/>
      </c>
      <c r="EE45" s="19" t="str">
        <f t="shared" si="101"/>
        <v xml:space="preserve">Memiliki sikap , </v>
      </c>
      <c r="EG45" s="22">
        <f t="shared" si="102"/>
        <v>0</v>
      </c>
      <c r="EH45" s="17" t="str">
        <f t="shared" si="103"/>
        <v/>
      </c>
      <c r="EI45" s="18" t="str">
        <f t="shared" si="104"/>
        <v/>
      </c>
      <c r="EJ45" s="18" t="str">
        <f t="shared" si="105"/>
        <v/>
      </c>
      <c r="EK45" s="18" t="str">
        <f t="shared" si="106"/>
        <v/>
      </c>
      <c r="EL45" s="18" t="str">
        <f t="shared" si="107"/>
        <v/>
      </c>
      <c r="EM45" s="18" t="str">
        <f t="shared" si="108"/>
        <v/>
      </c>
      <c r="EN45" s="18" t="str">
        <f t="shared" si="109"/>
        <v/>
      </c>
      <c r="EO45" s="18" t="str">
        <f t="shared" si="110"/>
        <v/>
      </c>
      <c r="EP45" s="18" t="str">
        <f t="shared" si="111"/>
        <v/>
      </c>
      <c r="EQ45" s="18" t="str">
        <f t="shared" si="112"/>
        <v/>
      </c>
      <c r="ER45" s="18"/>
      <c r="ES45" s="18" t="str">
        <f t="shared" si="113"/>
        <v/>
      </c>
      <c r="ET45" s="18" t="str">
        <f t="shared" si="114"/>
        <v/>
      </c>
      <c r="EU45" s="18" t="str">
        <f t="shared" si="115"/>
        <v/>
      </c>
      <c r="EV45" s="18" t="str">
        <f t="shared" si="116"/>
        <v/>
      </c>
      <c r="EW45" s="18"/>
      <c r="EX45" s="18" t="str">
        <f t="shared" si="117"/>
        <v/>
      </c>
      <c r="EY45" s="18" t="str">
        <f t="shared" si="118"/>
        <v/>
      </c>
      <c r="EZ45" s="18" t="str">
        <f t="shared" si="119"/>
        <v/>
      </c>
      <c r="FA45" s="18" t="str">
        <f t="shared" si="120"/>
        <v/>
      </c>
      <c r="FB45" s="19" t="str">
        <f t="shared" si="121"/>
        <v xml:space="preserve">Memiliki sikap , </v>
      </c>
      <c r="FD45" s="10">
        <f t="shared" si="66"/>
        <v>0</v>
      </c>
      <c r="FE45" s="17" t="str">
        <f t="shared" si="67"/>
        <v/>
      </c>
      <c r="FF45" s="22">
        <f t="shared" si="68"/>
        <v>0</v>
      </c>
      <c r="FG45" s="23" t="str">
        <f>HLOOKUP(FF45,CP45:CX85,7,0)</f>
        <v>a</v>
      </c>
      <c r="FH45" s="21" t="str">
        <f t="shared" si="122"/>
        <v>perlu peningkatan pemahaman</v>
      </c>
      <c r="FI45" s="22">
        <f t="shared" si="69"/>
        <v>0</v>
      </c>
      <c r="FJ45" s="23" t="str">
        <f>HLOOKUP(FI45,CP45:CX85,7,0)</f>
        <v>a</v>
      </c>
      <c r="FK45" s="21" t="str">
        <f t="shared" si="123"/>
        <v>perlu peningkatan pemahaman</v>
      </c>
      <c r="FL45" s="24" t="str">
        <f t="shared" si="124"/>
        <v>Memiliki kompetensi pengetahuan tentang a yang perlu peningkatan pemahaman dan kompetensi pengetahuan tentang a yang perlu peningkatan pemahaman</v>
      </c>
      <c r="FN45" s="25">
        <f t="shared" si="125"/>
        <v>0</v>
      </c>
      <c r="FO45" s="10" t="str">
        <f t="shared" si="126"/>
        <v>kurang</v>
      </c>
      <c r="FP45" s="23" t="str">
        <f>HLOOKUP(FN45,$CZ45:$DH85,7,0)</f>
        <v>a</v>
      </c>
      <c r="FQ45" s="25">
        <f t="shared" si="127"/>
        <v>0</v>
      </c>
      <c r="FR45" s="17" t="str">
        <f t="shared" si="70"/>
        <v/>
      </c>
      <c r="FS45" s="26" t="str">
        <f t="shared" si="128"/>
        <v>Memiliki kompetensi keterampilan a yang kurang</v>
      </c>
    </row>
    <row r="46" spans="2:175" ht="26.1" customHeight="1" x14ac:dyDescent="0.2">
      <c r="B46" s="80" t="s">
        <v>53</v>
      </c>
      <c r="C46" s="24">
        <f>VLOOKUP($B46,[1]Nilai!$A$13:$AF$52,2,0)</f>
        <v>0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1"/>
      <c r="W46" s="8"/>
      <c r="X46" s="24">
        <f>VLOOKUP($B46,[1]Nilai!$A$13:$AF$52,26,0)</f>
        <v>0</v>
      </c>
      <c r="Y46" s="10">
        <f t="shared" si="71"/>
        <v>0</v>
      </c>
      <c r="Z46" s="1"/>
      <c r="AA46" s="8"/>
      <c r="AB46" s="24">
        <f>VLOOKUP($B46,[1]Nilai!$A$13:$AF$52,27,0)</f>
        <v>0</v>
      </c>
      <c r="AC46" s="10">
        <f t="shared" si="72"/>
        <v>0</v>
      </c>
      <c r="AD46" s="1"/>
      <c r="AE46" s="8"/>
      <c r="AF46" s="24">
        <f>VLOOKUP($B46,[1]Nilai!$A$13:$AF$52,28,0)</f>
        <v>0</v>
      </c>
      <c r="AG46" s="10">
        <f t="shared" si="73"/>
        <v>0</v>
      </c>
      <c r="AH46" s="1"/>
      <c r="AI46" s="8"/>
      <c r="AJ46" s="24">
        <f>VLOOKUP($B46,[1]Nilai!$A$13:$AF$52,29,0)</f>
        <v>0</v>
      </c>
      <c r="AK46" s="10">
        <f t="shared" si="74"/>
        <v>0</v>
      </c>
      <c r="AL46" s="1"/>
      <c r="AM46" s="8"/>
      <c r="AN46" s="24">
        <f>VLOOKUP($B46,[1]Nilai!$A$13:$AF$52,30,0)</f>
        <v>0</v>
      </c>
      <c r="AO46" s="10">
        <f t="shared" si="75"/>
        <v>0</v>
      </c>
      <c r="AP46" s="1"/>
      <c r="AQ46" s="24">
        <f>VLOOKUP($B46,[1]Nilai!$A$13:$AF$52,30,0)</f>
        <v>0</v>
      </c>
      <c r="AR46" s="10">
        <f t="shared" si="76"/>
        <v>0</v>
      </c>
      <c r="AS46" s="1"/>
      <c r="AT46" s="24">
        <f>VLOOKUP($B46,[1]Nilai!$A$13:$AF$52,30,0)</f>
        <v>0</v>
      </c>
      <c r="AU46" s="10">
        <f t="shared" si="77"/>
        <v>0</v>
      </c>
      <c r="AV46" s="1"/>
      <c r="AW46" s="24">
        <f>VLOOKUP($B46,[1]Nilai!$A$13:$AF$52,30,0)</f>
        <v>0</v>
      </c>
      <c r="AX46" s="10">
        <f t="shared" si="78"/>
        <v>0</v>
      </c>
      <c r="AY46" s="1"/>
      <c r="AZ46" s="24">
        <f>VLOOKUP($B46,[1]Nilai!$A$13:$AF$52,31,0)</f>
        <v>0</v>
      </c>
      <c r="BA46" s="10">
        <f t="shared" si="79"/>
        <v>0</v>
      </c>
      <c r="BB46" s="9"/>
      <c r="BC46" s="9"/>
      <c r="BD46" s="9"/>
      <c r="BE46" s="9"/>
      <c r="BF46" s="9"/>
      <c r="BG46" s="9"/>
      <c r="BH46" s="9"/>
      <c r="BI46" s="9"/>
      <c r="BJ46" s="9"/>
      <c r="BK46" s="11" t="str">
        <f t="shared" si="80"/>
        <v/>
      </c>
      <c r="BL46" s="12" t="str">
        <f t="shared" si="20"/>
        <v/>
      </c>
      <c r="BM46" s="11" t="str">
        <f t="shared" si="21"/>
        <v/>
      </c>
      <c r="BN46" s="12" t="str">
        <f t="shared" si="22"/>
        <v/>
      </c>
      <c r="BO46" s="10">
        <f t="shared" si="23"/>
        <v>0</v>
      </c>
      <c r="BP46" s="10" t="str">
        <f t="shared" si="24"/>
        <v/>
      </c>
      <c r="BQ46" s="13" t="str">
        <f t="shared" si="25"/>
        <v/>
      </c>
      <c r="BR46" s="10">
        <f t="shared" si="26"/>
        <v>0</v>
      </c>
      <c r="BS46" s="10" t="str">
        <f t="shared" si="27"/>
        <v/>
      </c>
      <c r="BT46" s="14" t="str">
        <f t="shared" si="28"/>
        <v/>
      </c>
      <c r="BU46" s="81"/>
      <c r="BV46" s="81">
        <f t="shared" si="29"/>
        <v>0</v>
      </c>
      <c r="BW46" s="81">
        <f t="shared" si="30"/>
        <v>0</v>
      </c>
      <c r="BX46" s="81">
        <f t="shared" si="31"/>
        <v>0</v>
      </c>
      <c r="BY46" s="81">
        <f t="shared" si="32"/>
        <v>0</v>
      </c>
      <c r="BZ46" s="81">
        <f t="shared" si="33"/>
        <v>0</v>
      </c>
      <c r="CA46" s="81">
        <f t="shared" si="34"/>
        <v>0</v>
      </c>
      <c r="CB46" s="81">
        <f t="shared" si="35"/>
        <v>0</v>
      </c>
      <c r="CC46" s="81">
        <f t="shared" si="36"/>
        <v>0</v>
      </c>
      <c r="CD46" s="81">
        <f t="shared" si="37"/>
        <v>0</v>
      </c>
      <c r="CE46" s="81"/>
      <c r="CF46" s="81">
        <f t="shared" si="38"/>
        <v>0</v>
      </c>
      <c r="CG46" s="81">
        <f t="shared" si="39"/>
        <v>0</v>
      </c>
      <c r="CH46" s="81">
        <f t="shared" si="40"/>
        <v>0</v>
      </c>
      <c r="CI46" s="81">
        <f t="shared" si="41"/>
        <v>0</v>
      </c>
      <c r="CJ46" s="81">
        <f t="shared" si="42"/>
        <v>0</v>
      </c>
      <c r="CK46" s="81">
        <f t="shared" si="43"/>
        <v>0</v>
      </c>
      <c r="CL46" s="81">
        <f t="shared" si="44"/>
        <v>0</v>
      </c>
      <c r="CM46" s="81">
        <f t="shared" si="45"/>
        <v>0</v>
      </c>
      <c r="CN46" s="81">
        <f t="shared" si="46"/>
        <v>0</v>
      </c>
      <c r="CP46" s="15">
        <f t="shared" si="47"/>
        <v>0</v>
      </c>
      <c r="CQ46" s="15">
        <f t="shared" si="48"/>
        <v>0</v>
      </c>
      <c r="CR46" s="15">
        <f t="shared" si="49"/>
        <v>0</v>
      </c>
      <c r="CS46" s="15">
        <f t="shared" si="50"/>
        <v>0</v>
      </c>
      <c r="CT46" s="15">
        <f t="shared" si="51"/>
        <v>0</v>
      </c>
      <c r="CU46" s="15">
        <f t="shared" si="52"/>
        <v>0</v>
      </c>
      <c r="CV46" s="15">
        <f t="shared" si="53"/>
        <v>0</v>
      </c>
      <c r="CW46" s="15">
        <f t="shared" si="54"/>
        <v>0</v>
      </c>
      <c r="CX46" s="15">
        <f t="shared" si="81"/>
        <v>0</v>
      </c>
      <c r="CZ46" s="16">
        <f t="shared" si="55"/>
        <v>0</v>
      </c>
      <c r="DA46" s="16">
        <f t="shared" si="56"/>
        <v>0</v>
      </c>
      <c r="DB46" s="16">
        <f t="shared" si="57"/>
        <v>0</v>
      </c>
      <c r="DC46" s="16">
        <f t="shared" si="58"/>
        <v>0</v>
      </c>
      <c r="DD46" s="16">
        <f t="shared" si="59"/>
        <v>0</v>
      </c>
      <c r="DE46" s="16">
        <f t="shared" si="60"/>
        <v>0</v>
      </c>
      <c r="DF46" s="16">
        <f t="shared" si="61"/>
        <v>0</v>
      </c>
      <c r="DG46" s="16">
        <f t="shared" si="62"/>
        <v>0</v>
      </c>
      <c r="DH46" s="16">
        <f t="shared" si="63"/>
        <v>0</v>
      </c>
      <c r="DJ46" s="46">
        <f t="shared" si="82"/>
        <v>0</v>
      </c>
      <c r="DK46" s="17" t="str">
        <f t="shared" si="83"/>
        <v/>
      </c>
      <c r="DL46" s="18" t="str">
        <f t="shared" si="84"/>
        <v/>
      </c>
      <c r="DM46" s="18" t="str">
        <f t="shared" si="85"/>
        <v/>
      </c>
      <c r="DN46" s="18" t="str">
        <f t="shared" si="86"/>
        <v/>
      </c>
      <c r="DO46" s="18" t="str">
        <f t="shared" si="87"/>
        <v/>
      </c>
      <c r="DP46" s="18" t="str">
        <f t="shared" si="88"/>
        <v/>
      </c>
      <c r="DQ46" s="18" t="str">
        <f t="shared" si="89"/>
        <v/>
      </c>
      <c r="DR46" s="18" t="str">
        <f t="shared" si="90"/>
        <v/>
      </c>
      <c r="DS46" s="18" t="str">
        <f t="shared" si="91"/>
        <v/>
      </c>
      <c r="DT46" s="18" t="str">
        <f t="shared" si="92"/>
        <v/>
      </c>
      <c r="DU46" s="18"/>
      <c r="DV46" s="18" t="str">
        <f t="shared" si="93"/>
        <v/>
      </c>
      <c r="DW46" s="18" t="str">
        <f t="shared" si="94"/>
        <v/>
      </c>
      <c r="DX46" s="18" t="str">
        <f t="shared" si="95"/>
        <v/>
      </c>
      <c r="DY46" s="18" t="str">
        <f t="shared" si="96"/>
        <v/>
      </c>
      <c r="DZ46" s="18"/>
      <c r="EA46" s="18" t="str">
        <f t="shared" si="97"/>
        <v/>
      </c>
      <c r="EB46" s="18" t="str">
        <f t="shared" si="98"/>
        <v/>
      </c>
      <c r="EC46" s="18" t="str">
        <f t="shared" si="99"/>
        <v/>
      </c>
      <c r="ED46" s="18" t="str">
        <f t="shared" si="100"/>
        <v/>
      </c>
      <c r="EE46" s="19" t="str">
        <f t="shared" si="101"/>
        <v xml:space="preserve">Memiliki sikap , </v>
      </c>
      <c r="EG46" s="22">
        <f t="shared" si="102"/>
        <v>0</v>
      </c>
      <c r="EH46" s="17" t="str">
        <f t="shared" si="103"/>
        <v/>
      </c>
      <c r="EI46" s="18" t="str">
        <f t="shared" si="104"/>
        <v/>
      </c>
      <c r="EJ46" s="18" t="str">
        <f t="shared" si="105"/>
        <v/>
      </c>
      <c r="EK46" s="18" t="str">
        <f t="shared" si="106"/>
        <v/>
      </c>
      <c r="EL46" s="18" t="str">
        <f t="shared" si="107"/>
        <v/>
      </c>
      <c r="EM46" s="18" t="str">
        <f t="shared" si="108"/>
        <v/>
      </c>
      <c r="EN46" s="18" t="str">
        <f t="shared" si="109"/>
        <v/>
      </c>
      <c r="EO46" s="18" t="str">
        <f t="shared" si="110"/>
        <v/>
      </c>
      <c r="EP46" s="18" t="str">
        <f t="shared" si="111"/>
        <v/>
      </c>
      <c r="EQ46" s="18" t="str">
        <f t="shared" si="112"/>
        <v/>
      </c>
      <c r="ER46" s="18"/>
      <c r="ES46" s="18" t="str">
        <f t="shared" si="113"/>
        <v/>
      </c>
      <c r="ET46" s="18" t="str">
        <f t="shared" si="114"/>
        <v/>
      </c>
      <c r="EU46" s="18" t="str">
        <f t="shared" si="115"/>
        <v/>
      </c>
      <c r="EV46" s="18" t="str">
        <f t="shared" si="116"/>
        <v/>
      </c>
      <c r="EW46" s="18"/>
      <c r="EX46" s="18" t="str">
        <f t="shared" si="117"/>
        <v/>
      </c>
      <c r="EY46" s="18" t="str">
        <f t="shared" si="118"/>
        <v/>
      </c>
      <c r="EZ46" s="18" t="str">
        <f t="shared" si="119"/>
        <v/>
      </c>
      <c r="FA46" s="18" t="str">
        <f t="shared" si="120"/>
        <v/>
      </c>
      <c r="FB46" s="19" t="str">
        <f t="shared" si="121"/>
        <v xml:space="preserve">Memiliki sikap , </v>
      </c>
      <c r="FD46" s="10">
        <f t="shared" si="66"/>
        <v>0</v>
      </c>
      <c r="FE46" s="17" t="str">
        <f t="shared" si="67"/>
        <v/>
      </c>
      <c r="FF46" s="22">
        <f t="shared" si="68"/>
        <v>0</v>
      </c>
      <c r="FG46" s="23" t="str">
        <f>HLOOKUP(FF46,CP46:CX86,6,0)</f>
        <v>a</v>
      </c>
      <c r="FH46" s="21" t="str">
        <f t="shared" si="122"/>
        <v>perlu peningkatan pemahaman</v>
      </c>
      <c r="FI46" s="22">
        <f t="shared" si="69"/>
        <v>0</v>
      </c>
      <c r="FJ46" s="23" t="str">
        <f>HLOOKUP(FI46,CP46:CX86,6,0)</f>
        <v>a</v>
      </c>
      <c r="FK46" s="21" t="str">
        <f t="shared" si="123"/>
        <v>perlu peningkatan pemahaman</v>
      </c>
      <c r="FL46" s="24" t="str">
        <f t="shared" si="124"/>
        <v>Memiliki kompetensi pengetahuan tentang a yang perlu peningkatan pemahaman dan kompetensi pengetahuan tentang a yang perlu peningkatan pemahaman</v>
      </c>
      <c r="FN46" s="25">
        <f t="shared" si="125"/>
        <v>0</v>
      </c>
      <c r="FO46" s="10" t="str">
        <f t="shared" si="126"/>
        <v>kurang</v>
      </c>
      <c r="FP46" s="23" t="str">
        <f>HLOOKUP(FN46,$CZ46:$DH86,6,0)</f>
        <v>a</v>
      </c>
      <c r="FQ46" s="25">
        <f t="shared" si="127"/>
        <v>0</v>
      </c>
      <c r="FR46" s="17" t="str">
        <f t="shared" si="70"/>
        <v/>
      </c>
      <c r="FS46" s="26" t="str">
        <f t="shared" si="128"/>
        <v>Memiliki kompetensi keterampilan a yang kurang</v>
      </c>
    </row>
    <row r="47" spans="2:175" ht="26.1" customHeight="1" x14ac:dyDescent="0.2">
      <c r="B47" s="80" t="s">
        <v>54</v>
      </c>
      <c r="C47" s="24">
        <f>VLOOKUP($B47,[1]Nilai!$A$13:$AF$52,2,0)</f>
        <v>0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1"/>
      <c r="W47" s="8"/>
      <c r="X47" s="24">
        <f>VLOOKUP($B47,[1]Nilai!$A$13:$AF$52,26,0)</f>
        <v>0</v>
      </c>
      <c r="Y47" s="10">
        <f t="shared" si="71"/>
        <v>0</v>
      </c>
      <c r="Z47" s="1"/>
      <c r="AA47" s="8"/>
      <c r="AB47" s="24">
        <f>VLOOKUP($B47,[1]Nilai!$A$13:$AF$52,27,0)</f>
        <v>0</v>
      </c>
      <c r="AC47" s="10">
        <f t="shared" si="72"/>
        <v>0</v>
      </c>
      <c r="AD47" s="1"/>
      <c r="AE47" s="8"/>
      <c r="AF47" s="24">
        <f>VLOOKUP($B47,[1]Nilai!$A$13:$AF$52,28,0)</f>
        <v>0</v>
      </c>
      <c r="AG47" s="10">
        <f t="shared" si="73"/>
        <v>0</v>
      </c>
      <c r="AH47" s="1"/>
      <c r="AI47" s="8"/>
      <c r="AJ47" s="24">
        <f>VLOOKUP($B47,[1]Nilai!$A$13:$AF$52,29,0)</f>
        <v>0</v>
      </c>
      <c r="AK47" s="10">
        <f t="shared" si="74"/>
        <v>0</v>
      </c>
      <c r="AL47" s="1"/>
      <c r="AM47" s="8"/>
      <c r="AN47" s="24">
        <f>VLOOKUP($B47,[1]Nilai!$A$13:$AF$52,30,0)</f>
        <v>0</v>
      </c>
      <c r="AO47" s="10">
        <f t="shared" si="75"/>
        <v>0</v>
      </c>
      <c r="AP47" s="1"/>
      <c r="AQ47" s="24">
        <f>VLOOKUP($B47,[1]Nilai!$A$13:$AF$52,30,0)</f>
        <v>0</v>
      </c>
      <c r="AR47" s="10">
        <f t="shared" si="76"/>
        <v>0</v>
      </c>
      <c r="AS47" s="1"/>
      <c r="AT47" s="24">
        <f>VLOOKUP($B47,[1]Nilai!$A$13:$AF$52,30,0)</f>
        <v>0</v>
      </c>
      <c r="AU47" s="10">
        <f t="shared" si="77"/>
        <v>0</v>
      </c>
      <c r="AV47" s="1"/>
      <c r="AW47" s="24">
        <f>VLOOKUP($B47,[1]Nilai!$A$13:$AF$52,30,0)</f>
        <v>0</v>
      </c>
      <c r="AX47" s="10">
        <f t="shared" si="78"/>
        <v>0</v>
      </c>
      <c r="AY47" s="1"/>
      <c r="AZ47" s="24">
        <f>VLOOKUP($B47,[1]Nilai!$A$13:$AF$52,31,0)</f>
        <v>0</v>
      </c>
      <c r="BA47" s="10">
        <f t="shared" si="79"/>
        <v>0</v>
      </c>
      <c r="BB47" s="9"/>
      <c r="BC47" s="9"/>
      <c r="BD47" s="9"/>
      <c r="BE47" s="9"/>
      <c r="BF47" s="9"/>
      <c r="BG47" s="9"/>
      <c r="BH47" s="9"/>
      <c r="BI47" s="9"/>
      <c r="BJ47" s="9"/>
      <c r="BK47" s="11" t="str">
        <f t="shared" si="80"/>
        <v/>
      </c>
      <c r="BL47" s="12" t="str">
        <f t="shared" si="20"/>
        <v/>
      </c>
      <c r="BM47" s="11" t="str">
        <f t="shared" si="21"/>
        <v/>
      </c>
      <c r="BN47" s="12" t="str">
        <f t="shared" si="22"/>
        <v/>
      </c>
      <c r="BO47" s="10">
        <f t="shared" si="23"/>
        <v>0</v>
      </c>
      <c r="BP47" s="10" t="str">
        <f t="shared" si="24"/>
        <v/>
      </c>
      <c r="BQ47" s="13" t="str">
        <f t="shared" si="25"/>
        <v/>
      </c>
      <c r="BR47" s="10">
        <f t="shared" si="26"/>
        <v>0</v>
      </c>
      <c r="BS47" s="10" t="str">
        <f t="shared" si="27"/>
        <v/>
      </c>
      <c r="BT47" s="14" t="str">
        <f t="shared" si="28"/>
        <v/>
      </c>
      <c r="BU47" s="81"/>
      <c r="BV47" s="81">
        <f t="shared" si="29"/>
        <v>0</v>
      </c>
      <c r="BW47" s="81">
        <f t="shared" si="30"/>
        <v>0</v>
      </c>
      <c r="BX47" s="81">
        <f t="shared" si="31"/>
        <v>0</v>
      </c>
      <c r="BY47" s="81">
        <f t="shared" si="32"/>
        <v>0</v>
      </c>
      <c r="BZ47" s="81">
        <f t="shared" si="33"/>
        <v>0</v>
      </c>
      <c r="CA47" s="81">
        <f t="shared" si="34"/>
        <v>0</v>
      </c>
      <c r="CB47" s="81">
        <f t="shared" si="35"/>
        <v>0</v>
      </c>
      <c r="CC47" s="81">
        <f t="shared" si="36"/>
        <v>0</v>
      </c>
      <c r="CD47" s="81">
        <f t="shared" si="37"/>
        <v>0</v>
      </c>
      <c r="CE47" s="81"/>
      <c r="CF47" s="81">
        <f t="shared" si="38"/>
        <v>0</v>
      </c>
      <c r="CG47" s="81">
        <f t="shared" si="39"/>
        <v>0</v>
      </c>
      <c r="CH47" s="81">
        <f t="shared" si="40"/>
        <v>0</v>
      </c>
      <c r="CI47" s="81">
        <f t="shared" si="41"/>
        <v>0</v>
      </c>
      <c r="CJ47" s="81">
        <f t="shared" si="42"/>
        <v>0</v>
      </c>
      <c r="CK47" s="81">
        <f t="shared" si="43"/>
        <v>0</v>
      </c>
      <c r="CL47" s="81">
        <f t="shared" si="44"/>
        <v>0</v>
      </c>
      <c r="CM47" s="81">
        <f t="shared" si="45"/>
        <v>0</v>
      </c>
      <c r="CN47" s="81">
        <f t="shared" si="46"/>
        <v>0</v>
      </c>
      <c r="CP47" s="15">
        <f t="shared" si="47"/>
        <v>0</v>
      </c>
      <c r="CQ47" s="15">
        <f t="shared" si="48"/>
        <v>0</v>
      </c>
      <c r="CR47" s="15">
        <f t="shared" si="49"/>
        <v>0</v>
      </c>
      <c r="CS47" s="15">
        <f t="shared" si="50"/>
        <v>0</v>
      </c>
      <c r="CT47" s="15">
        <f t="shared" si="51"/>
        <v>0</v>
      </c>
      <c r="CU47" s="15">
        <f t="shared" si="52"/>
        <v>0</v>
      </c>
      <c r="CV47" s="15">
        <f t="shared" si="53"/>
        <v>0</v>
      </c>
      <c r="CW47" s="15">
        <f t="shared" si="54"/>
        <v>0</v>
      </c>
      <c r="CX47" s="15">
        <f t="shared" si="81"/>
        <v>0</v>
      </c>
      <c r="CZ47" s="16">
        <f t="shared" si="55"/>
        <v>0</v>
      </c>
      <c r="DA47" s="16">
        <f t="shared" si="56"/>
        <v>0</v>
      </c>
      <c r="DB47" s="16">
        <f t="shared" si="57"/>
        <v>0</v>
      </c>
      <c r="DC47" s="16">
        <f t="shared" si="58"/>
        <v>0</v>
      </c>
      <c r="DD47" s="16">
        <f t="shared" si="59"/>
        <v>0</v>
      </c>
      <c r="DE47" s="16">
        <f t="shared" si="60"/>
        <v>0</v>
      </c>
      <c r="DF47" s="16">
        <f t="shared" si="61"/>
        <v>0</v>
      </c>
      <c r="DG47" s="16">
        <f t="shared" si="62"/>
        <v>0</v>
      </c>
      <c r="DH47" s="16">
        <f t="shared" si="63"/>
        <v>0</v>
      </c>
      <c r="DJ47" s="46">
        <f t="shared" si="82"/>
        <v>0</v>
      </c>
      <c r="DK47" s="17" t="str">
        <f t="shared" si="83"/>
        <v/>
      </c>
      <c r="DL47" s="18" t="str">
        <f t="shared" si="84"/>
        <v/>
      </c>
      <c r="DM47" s="18" t="str">
        <f t="shared" si="85"/>
        <v/>
      </c>
      <c r="DN47" s="18" t="str">
        <f t="shared" si="86"/>
        <v/>
      </c>
      <c r="DO47" s="18" t="str">
        <f t="shared" si="87"/>
        <v/>
      </c>
      <c r="DP47" s="18" t="str">
        <f t="shared" si="88"/>
        <v/>
      </c>
      <c r="DQ47" s="18" t="str">
        <f t="shared" si="89"/>
        <v/>
      </c>
      <c r="DR47" s="18" t="str">
        <f t="shared" si="90"/>
        <v/>
      </c>
      <c r="DS47" s="18" t="str">
        <f t="shared" si="91"/>
        <v/>
      </c>
      <c r="DT47" s="18" t="str">
        <f t="shared" si="92"/>
        <v/>
      </c>
      <c r="DU47" s="18"/>
      <c r="DV47" s="18" t="str">
        <f t="shared" si="93"/>
        <v/>
      </c>
      <c r="DW47" s="18" t="str">
        <f t="shared" si="94"/>
        <v/>
      </c>
      <c r="DX47" s="18" t="str">
        <f t="shared" si="95"/>
        <v/>
      </c>
      <c r="DY47" s="18" t="str">
        <f t="shared" si="96"/>
        <v/>
      </c>
      <c r="DZ47" s="18"/>
      <c r="EA47" s="18" t="str">
        <f t="shared" si="97"/>
        <v/>
      </c>
      <c r="EB47" s="18" t="str">
        <f t="shared" si="98"/>
        <v/>
      </c>
      <c r="EC47" s="18" t="str">
        <f t="shared" si="99"/>
        <v/>
      </c>
      <c r="ED47" s="18" t="str">
        <f t="shared" si="100"/>
        <v/>
      </c>
      <c r="EE47" s="19" t="str">
        <f t="shared" si="101"/>
        <v xml:space="preserve">Memiliki sikap , </v>
      </c>
      <c r="EG47" s="22">
        <f t="shared" si="102"/>
        <v>0</v>
      </c>
      <c r="EH47" s="17" t="str">
        <f t="shared" si="103"/>
        <v/>
      </c>
      <c r="EI47" s="18" t="str">
        <f t="shared" si="104"/>
        <v/>
      </c>
      <c r="EJ47" s="18" t="str">
        <f t="shared" si="105"/>
        <v/>
      </c>
      <c r="EK47" s="18" t="str">
        <f t="shared" si="106"/>
        <v/>
      </c>
      <c r="EL47" s="18" t="str">
        <f t="shared" si="107"/>
        <v/>
      </c>
      <c r="EM47" s="18" t="str">
        <f t="shared" si="108"/>
        <v/>
      </c>
      <c r="EN47" s="18" t="str">
        <f t="shared" si="109"/>
        <v/>
      </c>
      <c r="EO47" s="18" t="str">
        <f t="shared" si="110"/>
        <v/>
      </c>
      <c r="EP47" s="18" t="str">
        <f t="shared" si="111"/>
        <v/>
      </c>
      <c r="EQ47" s="18" t="str">
        <f t="shared" si="112"/>
        <v/>
      </c>
      <c r="ER47" s="18"/>
      <c r="ES47" s="18" t="str">
        <f t="shared" si="113"/>
        <v/>
      </c>
      <c r="ET47" s="18" t="str">
        <f t="shared" si="114"/>
        <v/>
      </c>
      <c r="EU47" s="18" t="str">
        <f t="shared" si="115"/>
        <v/>
      </c>
      <c r="EV47" s="18" t="str">
        <f t="shared" si="116"/>
        <v/>
      </c>
      <c r="EW47" s="18"/>
      <c r="EX47" s="18" t="str">
        <f t="shared" si="117"/>
        <v/>
      </c>
      <c r="EY47" s="18" t="str">
        <f t="shared" si="118"/>
        <v/>
      </c>
      <c r="EZ47" s="18" t="str">
        <f t="shared" si="119"/>
        <v/>
      </c>
      <c r="FA47" s="18" t="str">
        <f t="shared" si="120"/>
        <v/>
      </c>
      <c r="FB47" s="19" t="str">
        <f t="shared" si="121"/>
        <v xml:space="preserve">Memiliki sikap , </v>
      </c>
      <c r="FD47" s="10">
        <f t="shared" si="66"/>
        <v>0</v>
      </c>
      <c r="FE47" s="17" t="str">
        <f t="shared" si="67"/>
        <v/>
      </c>
      <c r="FF47" s="22">
        <f t="shared" si="68"/>
        <v>0</v>
      </c>
      <c r="FG47" s="23" t="str">
        <f>HLOOKUP(FF47,CP47:CX87,5,0)</f>
        <v>a</v>
      </c>
      <c r="FH47" s="21" t="str">
        <f t="shared" si="122"/>
        <v>perlu peningkatan pemahaman</v>
      </c>
      <c r="FI47" s="22">
        <f t="shared" si="69"/>
        <v>0</v>
      </c>
      <c r="FJ47" s="23" t="str">
        <f>HLOOKUP(FI47,CP47:CX87,5,0)</f>
        <v>a</v>
      </c>
      <c r="FK47" s="21" t="str">
        <f t="shared" si="123"/>
        <v>perlu peningkatan pemahaman</v>
      </c>
      <c r="FL47" s="24" t="str">
        <f t="shared" si="124"/>
        <v>Memiliki kompetensi pengetahuan tentang a yang perlu peningkatan pemahaman dan kompetensi pengetahuan tentang a yang perlu peningkatan pemahaman</v>
      </c>
      <c r="FN47" s="25">
        <f t="shared" si="125"/>
        <v>0</v>
      </c>
      <c r="FO47" s="10" t="str">
        <f t="shared" si="126"/>
        <v>kurang</v>
      </c>
      <c r="FP47" s="23" t="str">
        <f>HLOOKUP(FN47,$CZ47:$DH87,5,0)</f>
        <v>a</v>
      </c>
      <c r="FQ47" s="25">
        <f t="shared" si="127"/>
        <v>0</v>
      </c>
      <c r="FR47" s="17" t="str">
        <f t="shared" si="70"/>
        <v/>
      </c>
      <c r="FS47" s="26" t="str">
        <f t="shared" si="128"/>
        <v>Memiliki kompetensi keterampilan a yang kurang</v>
      </c>
    </row>
    <row r="48" spans="2:175" ht="26.1" customHeight="1" x14ac:dyDescent="0.2">
      <c r="B48" s="80" t="s">
        <v>55</v>
      </c>
      <c r="C48" s="24">
        <f>VLOOKUP($B48,[1]Nilai!$A$13:$AF$52,2,0)</f>
        <v>0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1"/>
      <c r="W48" s="8"/>
      <c r="X48" s="24">
        <f>VLOOKUP($B48,[1]Nilai!$A$13:$AF$52,26,0)</f>
        <v>0</v>
      </c>
      <c r="Y48" s="10">
        <f t="shared" si="71"/>
        <v>0</v>
      </c>
      <c r="Z48" s="1"/>
      <c r="AA48" s="8"/>
      <c r="AB48" s="24">
        <f>VLOOKUP($B48,[1]Nilai!$A$13:$AF$52,27,0)</f>
        <v>0</v>
      </c>
      <c r="AC48" s="10">
        <f t="shared" si="72"/>
        <v>0</v>
      </c>
      <c r="AD48" s="1"/>
      <c r="AE48" s="8"/>
      <c r="AF48" s="24">
        <f>VLOOKUP($B48,[1]Nilai!$A$13:$AF$52,28,0)</f>
        <v>0</v>
      </c>
      <c r="AG48" s="10">
        <f t="shared" si="73"/>
        <v>0</v>
      </c>
      <c r="AH48" s="1"/>
      <c r="AI48" s="8"/>
      <c r="AJ48" s="24">
        <f>VLOOKUP($B48,[1]Nilai!$A$13:$AF$52,29,0)</f>
        <v>0</v>
      </c>
      <c r="AK48" s="10">
        <f t="shared" si="74"/>
        <v>0</v>
      </c>
      <c r="AL48" s="1"/>
      <c r="AM48" s="8"/>
      <c r="AN48" s="24">
        <f>VLOOKUP($B48,[1]Nilai!$A$13:$AF$52,30,0)</f>
        <v>0</v>
      </c>
      <c r="AO48" s="10">
        <f t="shared" si="75"/>
        <v>0</v>
      </c>
      <c r="AP48" s="1"/>
      <c r="AQ48" s="24">
        <f>VLOOKUP($B48,[1]Nilai!$A$13:$AF$52,30,0)</f>
        <v>0</v>
      </c>
      <c r="AR48" s="10">
        <f t="shared" si="76"/>
        <v>0</v>
      </c>
      <c r="AS48" s="1"/>
      <c r="AT48" s="24">
        <f>VLOOKUP($B48,[1]Nilai!$A$13:$AF$52,30,0)</f>
        <v>0</v>
      </c>
      <c r="AU48" s="10">
        <f t="shared" si="77"/>
        <v>0</v>
      </c>
      <c r="AV48" s="1"/>
      <c r="AW48" s="24">
        <f>VLOOKUP($B48,[1]Nilai!$A$13:$AF$52,30,0)</f>
        <v>0</v>
      </c>
      <c r="AX48" s="10">
        <f t="shared" si="78"/>
        <v>0</v>
      </c>
      <c r="AY48" s="1"/>
      <c r="AZ48" s="24">
        <f>VLOOKUP($B48,[1]Nilai!$A$13:$AF$52,31,0)</f>
        <v>0</v>
      </c>
      <c r="BA48" s="10">
        <f t="shared" si="79"/>
        <v>0</v>
      </c>
      <c r="BB48" s="9"/>
      <c r="BC48" s="9"/>
      <c r="BD48" s="9"/>
      <c r="BE48" s="9"/>
      <c r="BF48" s="9"/>
      <c r="BG48" s="9"/>
      <c r="BH48" s="9"/>
      <c r="BI48" s="9"/>
      <c r="BJ48" s="9"/>
      <c r="BK48" s="11" t="str">
        <f t="shared" si="80"/>
        <v/>
      </c>
      <c r="BL48" s="12" t="str">
        <f t="shared" si="20"/>
        <v/>
      </c>
      <c r="BM48" s="11" t="str">
        <f t="shared" si="21"/>
        <v/>
      </c>
      <c r="BN48" s="12" t="str">
        <f t="shared" si="22"/>
        <v/>
      </c>
      <c r="BO48" s="10">
        <f t="shared" si="23"/>
        <v>0</v>
      </c>
      <c r="BP48" s="10" t="str">
        <f t="shared" si="24"/>
        <v/>
      </c>
      <c r="BQ48" s="13" t="str">
        <f t="shared" si="25"/>
        <v/>
      </c>
      <c r="BR48" s="10">
        <f t="shared" si="26"/>
        <v>0</v>
      </c>
      <c r="BS48" s="10" t="str">
        <f t="shared" si="27"/>
        <v/>
      </c>
      <c r="BT48" s="14" t="str">
        <f t="shared" si="28"/>
        <v/>
      </c>
      <c r="BU48" s="81"/>
      <c r="BV48" s="81">
        <f t="shared" si="29"/>
        <v>0</v>
      </c>
      <c r="BW48" s="81">
        <f t="shared" si="30"/>
        <v>0</v>
      </c>
      <c r="BX48" s="81">
        <f t="shared" si="31"/>
        <v>0</v>
      </c>
      <c r="BY48" s="81">
        <f t="shared" si="32"/>
        <v>0</v>
      </c>
      <c r="BZ48" s="81">
        <f t="shared" si="33"/>
        <v>0</v>
      </c>
      <c r="CA48" s="81">
        <f t="shared" si="34"/>
        <v>0</v>
      </c>
      <c r="CB48" s="81">
        <f t="shared" si="35"/>
        <v>0</v>
      </c>
      <c r="CC48" s="81">
        <f t="shared" si="36"/>
        <v>0</v>
      </c>
      <c r="CD48" s="81">
        <f t="shared" si="37"/>
        <v>0</v>
      </c>
      <c r="CE48" s="81"/>
      <c r="CF48" s="81">
        <f t="shared" si="38"/>
        <v>0</v>
      </c>
      <c r="CG48" s="81">
        <f t="shared" si="39"/>
        <v>0</v>
      </c>
      <c r="CH48" s="81">
        <f t="shared" si="40"/>
        <v>0</v>
      </c>
      <c r="CI48" s="81">
        <f t="shared" si="41"/>
        <v>0</v>
      </c>
      <c r="CJ48" s="81">
        <f t="shared" si="42"/>
        <v>0</v>
      </c>
      <c r="CK48" s="81">
        <f t="shared" si="43"/>
        <v>0</v>
      </c>
      <c r="CL48" s="81">
        <f t="shared" si="44"/>
        <v>0</v>
      </c>
      <c r="CM48" s="81">
        <f t="shared" si="45"/>
        <v>0</v>
      </c>
      <c r="CN48" s="81">
        <f t="shared" si="46"/>
        <v>0</v>
      </c>
      <c r="CP48" s="15">
        <f t="shared" si="47"/>
        <v>0</v>
      </c>
      <c r="CQ48" s="15">
        <f t="shared" si="48"/>
        <v>0</v>
      </c>
      <c r="CR48" s="15">
        <f t="shared" si="49"/>
        <v>0</v>
      </c>
      <c r="CS48" s="15">
        <f t="shared" si="50"/>
        <v>0</v>
      </c>
      <c r="CT48" s="15">
        <f t="shared" si="51"/>
        <v>0</v>
      </c>
      <c r="CU48" s="15">
        <f t="shared" si="52"/>
        <v>0</v>
      </c>
      <c r="CV48" s="15">
        <f t="shared" si="53"/>
        <v>0</v>
      </c>
      <c r="CW48" s="15">
        <f t="shared" si="54"/>
        <v>0</v>
      </c>
      <c r="CX48" s="15">
        <f t="shared" si="81"/>
        <v>0</v>
      </c>
      <c r="CZ48" s="16">
        <f t="shared" si="55"/>
        <v>0</v>
      </c>
      <c r="DA48" s="16">
        <f t="shared" si="56"/>
        <v>0</v>
      </c>
      <c r="DB48" s="16">
        <f t="shared" si="57"/>
        <v>0</v>
      </c>
      <c r="DC48" s="16">
        <f t="shared" si="58"/>
        <v>0</v>
      </c>
      <c r="DD48" s="16">
        <f t="shared" si="59"/>
        <v>0</v>
      </c>
      <c r="DE48" s="16">
        <f t="shared" si="60"/>
        <v>0</v>
      </c>
      <c r="DF48" s="16">
        <f t="shared" si="61"/>
        <v>0</v>
      </c>
      <c r="DG48" s="16">
        <f t="shared" si="62"/>
        <v>0</v>
      </c>
      <c r="DH48" s="16">
        <f t="shared" si="63"/>
        <v>0</v>
      </c>
      <c r="DJ48" s="46">
        <f t="shared" si="82"/>
        <v>0</v>
      </c>
      <c r="DK48" s="17" t="str">
        <f t="shared" si="83"/>
        <v/>
      </c>
      <c r="DL48" s="18" t="str">
        <f t="shared" si="84"/>
        <v/>
      </c>
      <c r="DM48" s="18" t="str">
        <f t="shared" si="85"/>
        <v/>
      </c>
      <c r="DN48" s="18" t="str">
        <f t="shared" si="86"/>
        <v/>
      </c>
      <c r="DO48" s="18" t="str">
        <f t="shared" si="87"/>
        <v/>
      </c>
      <c r="DP48" s="18" t="str">
        <f t="shared" si="88"/>
        <v/>
      </c>
      <c r="DQ48" s="18" t="str">
        <f t="shared" si="89"/>
        <v/>
      </c>
      <c r="DR48" s="18" t="str">
        <f t="shared" si="90"/>
        <v/>
      </c>
      <c r="DS48" s="18" t="str">
        <f t="shared" si="91"/>
        <v/>
      </c>
      <c r="DT48" s="18" t="str">
        <f t="shared" si="92"/>
        <v/>
      </c>
      <c r="DU48" s="18"/>
      <c r="DV48" s="18" t="str">
        <f t="shared" si="93"/>
        <v/>
      </c>
      <c r="DW48" s="18" t="str">
        <f t="shared" si="94"/>
        <v/>
      </c>
      <c r="DX48" s="18" t="str">
        <f t="shared" si="95"/>
        <v/>
      </c>
      <c r="DY48" s="18" t="str">
        <f t="shared" si="96"/>
        <v/>
      </c>
      <c r="DZ48" s="18"/>
      <c r="EA48" s="18" t="str">
        <f t="shared" si="97"/>
        <v/>
      </c>
      <c r="EB48" s="18" t="str">
        <f t="shared" si="98"/>
        <v/>
      </c>
      <c r="EC48" s="18" t="str">
        <f t="shared" si="99"/>
        <v/>
      </c>
      <c r="ED48" s="18" t="str">
        <f t="shared" si="100"/>
        <v/>
      </c>
      <c r="EE48" s="19" t="str">
        <f t="shared" si="101"/>
        <v xml:space="preserve">Memiliki sikap , </v>
      </c>
      <c r="EG48" s="22">
        <f t="shared" si="102"/>
        <v>0</v>
      </c>
      <c r="EH48" s="17" t="str">
        <f t="shared" si="103"/>
        <v/>
      </c>
      <c r="EI48" s="18" t="str">
        <f t="shared" si="104"/>
        <v/>
      </c>
      <c r="EJ48" s="18" t="str">
        <f t="shared" si="105"/>
        <v/>
      </c>
      <c r="EK48" s="18" t="str">
        <f t="shared" si="106"/>
        <v/>
      </c>
      <c r="EL48" s="18" t="str">
        <f t="shared" si="107"/>
        <v/>
      </c>
      <c r="EM48" s="18" t="str">
        <f t="shared" si="108"/>
        <v/>
      </c>
      <c r="EN48" s="18" t="str">
        <f t="shared" si="109"/>
        <v/>
      </c>
      <c r="EO48" s="18" t="str">
        <f t="shared" si="110"/>
        <v/>
      </c>
      <c r="EP48" s="18" t="str">
        <f t="shared" si="111"/>
        <v/>
      </c>
      <c r="EQ48" s="18" t="str">
        <f t="shared" si="112"/>
        <v/>
      </c>
      <c r="ER48" s="18"/>
      <c r="ES48" s="18" t="str">
        <f t="shared" si="113"/>
        <v/>
      </c>
      <c r="ET48" s="18" t="str">
        <f t="shared" si="114"/>
        <v/>
      </c>
      <c r="EU48" s="18" t="str">
        <f t="shared" si="115"/>
        <v/>
      </c>
      <c r="EV48" s="18" t="str">
        <f t="shared" si="116"/>
        <v/>
      </c>
      <c r="EW48" s="18"/>
      <c r="EX48" s="18" t="str">
        <f t="shared" si="117"/>
        <v/>
      </c>
      <c r="EY48" s="18" t="str">
        <f t="shared" si="118"/>
        <v/>
      </c>
      <c r="EZ48" s="18" t="str">
        <f t="shared" si="119"/>
        <v/>
      </c>
      <c r="FA48" s="18" t="str">
        <f t="shared" si="120"/>
        <v/>
      </c>
      <c r="FB48" s="19" t="str">
        <f t="shared" si="121"/>
        <v xml:space="preserve">Memiliki sikap , </v>
      </c>
      <c r="FD48" s="10">
        <f t="shared" si="66"/>
        <v>0</v>
      </c>
      <c r="FE48" s="17" t="str">
        <f t="shared" si="67"/>
        <v/>
      </c>
      <c r="FF48" s="22">
        <f t="shared" si="68"/>
        <v>0</v>
      </c>
      <c r="FG48" s="23" t="str">
        <f>HLOOKUP(FF48,CP48:CX88,4,0)</f>
        <v>a</v>
      </c>
      <c r="FH48" s="21" t="str">
        <f t="shared" si="122"/>
        <v>perlu peningkatan pemahaman</v>
      </c>
      <c r="FI48" s="22">
        <f t="shared" si="69"/>
        <v>0</v>
      </c>
      <c r="FJ48" s="23" t="str">
        <f>HLOOKUP(FI48,CP48:CX88,4,0)</f>
        <v>a</v>
      </c>
      <c r="FK48" s="21" t="str">
        <f t="shared" si="123"/>
        <v>perlu peningkatan pemahaman</v>
      </c>
      <c r="FL48" s="24" t="str">
        <f t="shared" si="124"/>
        <v>Memiliki kompetensi pengetahuan tentang a yang perlu peningkatan pemahaman dan kompetensi pengetahuan tentang a yang perlu peningkatan pemahaman</v>
      </c>
      <c r="FN48" s="25">
        <f t="shared" si="125"/>
        <v>0</v>
      </c>
      <c r="FO48" s="10" t="str">
        <f t="shared" si="126"/>
        <v>kurang</v>
      </c>
      <c r="FP48" s="23" t="str">
        <f>HLOOKUP(FN48,$CZ48:$DH88,4,0)</f>
        <v>a</v>
      </c>
      <c r="FQ48" s="25">
        <f t="shared" si="127"/>
        <v>0</v>
      </c>
      <c r="FR48" s="17" t="str">
        <f t="shared" si="70"/>
        <v/>
      </c>
      <c r="FS48" s="26" t="str">
        <f t="shared" si="128"/>
        <v>Memiliki kompetensi keterampilan a yang kurang</v>
      </c>
    </row>
    <row r="49" spans="2:175" ht="26.1" customHeight="1" x14ac:dyDescent="0.2">
      <c r="B49" s="80" t="s">
        <v>56</v>
      </c>
      <c r="C49" s="24">
        <f>VLOOKUP($B49,[1]Nilai!$A$13:$AF$52,2,0)</f>
        <v>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1"/>
      <c r="W49" s="8"/>
      <c r="X49" s="24">
        <f>VLOOKUP($B49,[1]Nilai!$A$13:$AF$52,26,0)</f>
        <v>0</v>
      </c>
      <c r="Y49" s="10">
        <f t="shared" si="71"/>
        <v>0</v>
      </c>
      <c r="Z49" s="1"/>
      <c r="AA49" s="8"/>
      <c r="AB49" s="24">
        <f>VLOOKUP($B49,[1]Nilai!$A$13:$AF$52,27,0)</f>
        <v>0</v>
      </c>
      <c r="AC49" s="10">
        <f t="shared" si="72"/>
        <v>0</v>
      </c>
      <c r="AD49" s="1"/>
      <c r="AE49" s="8"/>
      <c r="AF49" s="24">
        <f>VLOOKUP($B49,[1]Nilai!$A$13:$AF$52,28,0)</f>
        <v>0</v>
      </c>
      <c r="AG49" s="10">
        <f t="shared" si="73"/>
        <v>0</v>
      </c>
      <c r="AH49" s="1"/>
      <c r="AI49" s="8"/>
      <c r="AJ49" s="24">
        <f>VLOOKUP($B49,[1]Nilai!$A$13:$AF$52,29,0)</f>
        <v>0</v>
      </c>
      <c r="AK49" s="10">
        <f t="shared" si="74"/>
        <v>0</v>
      </c>
      <c r="AL49" s="1"/>
      <c r="AM49" s="8"/>
      <c r="AN49" s="24">
        <f>VLOOKUP($B49,[1]Nilai!$A$13:$AF$52,30,0)</f>
        <v>0</v>
      </c>
      <c r="AO49" s="10">
        <f t="shared" si="75"/>
        <v>0</v>
      </c>
      <c r="AP49" s="1"/>
      <c r="AQ49" s="24">
        <f>VLOOKUP($B49,[1]Nilai!$A$13:$AF$52,30,0)</f>
        <v>0</v>
      </c>
      <c r="AR49" s="10">
        <f t="shared" si="76"/>
        <v>0</v>
      </c>
      <c r="AS49" s="1"/>
      <c r="AT49" s="24">
        <f>VLOOKUP($B49,[1]Nilai!$A$13:$AF$52,30,0)</f>
        <v>0</v>
      </c>
      <c r="AU49" s="10">
        <f t="shared" si="77"/>
        <v>0</v>
      </c>
      <c r="AV49" s="1"/>
      <c r="AW49" s="24">
        <f>VLOOKUP($B49,[1]Nilai!$A$13:$AF$52,30,0)</f>
        <v>0</v>
      </c>
      <c r="AX49" s="10">
        <f t="shared" si="78"/>
        <v>0</v>
      </c>
      <c r="AY49" s="1"/>
      <c r="AZ49" s="24">
        <f>VLOOKUP($B49,[1]Nilai!$A$13:$AF$52,31,0)</f>
        <v>0</v>
      </c>
      <c r="BA49" s="10">
        <f t="shared" si="79"/>
        <v>0</v>
      </c>
      <c r="BB49" s="9"/>
      <c r="BC49" s="9"/>
      <c r="BD49" s="9"/>
      <c r="BE49" s="9"/>
      <c r="BF49" s="9"/>
      <c r="BG49" s="9"/>
      <c r="BH49" s="9"/>
      <c r="BI49" s="9"/>
      <c r="BJ49" s="9"/>
      <c r="BK49" s="11" t="str">
        <f t="shared" si="80"/>
        <v/>
      </c>
      <c r="BL49" s="12" t="str">
        <f t="shared" si="20"/>
        <v/>
      </c>
      <c r="BM49" s="11" t="str">
        <f t="shared" si="21"/>
        <v/>
      </c>
      <c r="BN49" s="12" t="str">
        <f t="shared" si="22"/>
        <v/>
      </c>
      <c r="BO49" s="10">
        <f t="shared" si="23"/>
        <v>0</v>
      </c>
      <c r="BP49" s="10" t="str">
        <f t="shared" si="24"/>
        <v/>
      </c>
      <c r="BQ49" s="13" t="str">
        <f t="shared" si="25"/>
        <v/>
      </c>
      <c r="BR49" s="10">
        <f t="shared" si="26"/>
        <v>0</v>
      </c>
      <c r="BS49" s="10" t="str">
        <f t="shared" si="27"/>
        <v/>
      </c>
      <c r="BT49" s="14" t="str">
        <f t="shared" si="28"/>
        <v/>
      </c>
      <c r="BU49" s="81"/>
      <c r="BV49" s="81">
        <f t="shared" si="29"/>
        <v>0</v>
      </c>
      <c r="BW49" s="81">
        <f t="shared" si="30"/>
        <v>0</v>
      </c>
      <c r="BX49" s="81">
        <f t="shared" si="31"/>
        <v>0</v>
      </c>
      <c r="BY49" s="81">
        <f t="shared" si="32"/>
        <v>0</v>
      </c>
      <c r="BZ49" s="81">
        <f t="shared" si="33"/>
        <v>0</v>
      </c>
      <c r="CA49" s="81">
        <f t="shared" si="34"/>
        <v>0</v>
      </c>
      <c r="CB49" s="81">
        <f t="shared" si="35"/>
        <v>0</v>
      </c>
      <c r="CC49" s="81">
        <f t="shared" si="36"/>
        <v>0</v>
      </c>
      <c r="CD49" s="81">
        <f t="shared" si="37"/>
        <v>0</v>
      </c>
      <c r="CE49" s="81"/>
      <c r="CF49" s="81">
        <f t="shared" si="38"/>
        <v>0</v>
      </c>
      <c r="CG49" s="81">
        <f t="shared" si="39"/>
        <v>0</v>
      </c>
      <c r="CH49" s="81">
        <f t="shared" si="40"/>
        <v>0</v>
      </c>
      <c r="CI49" s="81">
        <f t="shared" si="41"/>
        <v>0</v>
      </c>
      <c r="CJ49" s="81">
        <f t="shared" si="42"/>
        <v>0</v>
      </c>
      <c r="CK49" s="81">
        <f t="shared" si="43"/>
        <v>0</v>
      </c>
      <c r="CL49" s="81">
        <f t="shared" si="44"/>
        <v>0</v>
      </c>
      <c r="CM49" s="81">
        <f t="shared" si="45"/>
        <v>0</v>
      </c>
      <c r="CN49" s="81">
        <f t="shared" si="46"/>
        <v>0</v>
      </c>
      <c r="CP49" s="15">
        <f t="shared" si="47"/>
        <v>0</v>
      </c>
      <c r="CQ49" s="15">
        <f t="shared" si="48"/>
        <v>0</v>
      </c>
      <c r="CR49" s="15">
        <f t="shared" si="49"/>
        <v>0</v>
      </c>
      <c r="CS49" s="15">
        <f t="shared" si="50"/>
        <v>0</v>
      </c>
      <c r="CT49" s="15">
        <f t="shared" si="51"/>
        <v>0</v>
      </c>
      <c r="CU49" s="15">
        <f t="shared" si="52"/>
        <v>0</v>
      </c>
      <c r="CV49" s="15">
        <f t="shared" si="53"/>
        <v>0</v>
      </c>
      <c r="CW49" s="15">
        <f t="shared" si="54"/>
        <v>0</v>
      </c>
      <c r="CX49" s="15">
        <f t="shared" si="81"/>
        <v>0</v>
      </c>
      <c r="CZ49" s="16">
        <f t="shared" si="55"/>
        <v>0</v>
      </c>
      <c r="DA49" s="16">
        <f t="shared" si="56"/>
        <v>0</v>
      </c>
      <c r="DB49" s="16">
        <f t="shared" si="57"/>
        <v>0</v>
      </c>
      <c r="DC49" s="16">
        <f t="shared" si="58"/>
        <v>0</v>
      </c>
      <c r="DD49" s="16">
        <f t="shared" si="59"/>
        <v>0</v>
      </c>
      <c r="DE49" s="16">
        <f t="shared" si="60"/>
        <v>0</v>
      </c>
      <c r="DF49" s="16">
        <f t="shared" si="61"/>
        <v>0</v>
      </c>
      <c r="DG49" s="16">
        <f t="shared" si="62"/>
        <v>0</v>
      </c>
      <c r="DH49" s="16">
        <f t="shared" si="63"/>
        <v>0</v>
      </c>
      <c r="DJ49" s="46">
        <f t="shared" si="82"/>
        <v>0</v>
      </c>
      <c r="DK49" s="17" t="str">
        <f t="shared" si="83"/>
        <v/>
      </c>
      <c r="DL49" s="18" t="str">
        <f t="shared" si="84"/>
        <v/>
      </c>
      <c r="DM49" s="18" t="str">
        <f t="shared" si="85"/>
        <v/>
      </c>
      <c r="DN49" s="18" t="str">
        <f t="shared" si="86"/>
        <v/>
      </c>
      <c r="DO49" s="18" t="str">
        <f t="shared" si="87"/>
        <v/>
      </c>
      <c r="DP49" s="18" t="str">
        <f t="shared" si="88"/>
        <v/>
      </c>
      <c r="DQ49" s="18" t="str">
        <f t="shared" si="89"/>
        <v/>
      </c>
      <c r="DR49" s="18" t="str">
        <f t="shared" si="90"/>
        <v/>
      </c>
      <c r="DS49" s="18" t="str">
        <f t="shared" si="91"/>
        <v/>
      </c>
      <c r="DT49" s="18" t="str">
        <f t="shared" si="92"/>
        <v/>
      </c>
      <c r="DU49" s="18"/>
      <c r="DV49" s="18" t="str">
        <f t="shared" si="93"/>
        <v/>
      </c>
      <c r="DW49" s="18" t="str">
        <f t="shared" si="94"/>
        <v/>
      </c>
      <c r="DX49" s="18" t="str">
        <f t="shared" si="95"/>
        <v/>
      </c>
      <c r="DY49" s="18" t="str">
        <f t="shared" si="96"/>
        <v/>
      </c>
      <c r="DZ49" s="18"/>
      <c r="EA49" s="18" t="str">
        <f t="shared" si="97"/>
        <v/>
      </c>
      <c r="EB49" s="18" t="str">
        <f t="shared" si="98"/>
        <v/>
      </c>
      <c r="EC49" s="18" t="str">
        <f t="shared" si="99"/>
        <v/>
      </c>
      <c r="ED49" s="18" t="str">
        <f t="shared" si="100"/>
        <v/>
      </c>
      <c r="EE49" s="19" t="str">
        <f t="shared" si="101"/>
        <v xml:space="preserve">Memiliki sikap , </v>
      </c>
      <c r="EG49" s="22">
        <f t="shared" si="102"/>
        <v>0</v>
      </c>
      <c r="EH49" s="17" t="str">
        <f t="shared" si="103"/>
        <v/>
      </c>
      <c r="EI49" s="18" t="str">
        <f t="shared" si="104"/>
        <v/>
      </c>
      <c r="EJ49" s="18" t="str">
        <f t="shared" si="105"/>
        <v/>
      </c>
      <c r="EK49" s="18" t="str">
        <f t="shared" si="106"/>
        <v/>
      </c>
      <c r="EL49" s="18" t="str">
        <f t="shared" si="107"/>
        <v/>
      </c>
      <c r="EM49" s="18" t="str">
        <f t="shared" si="108"/>
        <v/>
      </c>
      <c r="EN49" s="18" t="str">
        <f t="shared" si="109"/>
        <v/>
      </c>
      <c r="EO49" s="18" t="str">
        <f t="shared" si="110"/>
        <v/>
      </c>
      <c r="EP49" s="18" t="str">
        <f t="shared" si="111"/>
        <v/>
      </c>
      <c r="EQ49" s="18" t="str">
        <f t="shared" si="112"/>
        <v/>
      </c>
      <c r="ER49" s="18"/>
      <c r="ES49" s="18" t="str">
        <f t="shared" si="113"/>
        <v/>
      </c>
      <c r="ET49" s="18" t="str">
        <f t="shared" si="114"/>
        <v/>
      </c>
      <c r="EU49" s="18" t="str">
        <f t="shared" si="115"/>
        <v/>
      </c>
      <c r="EV49" s="18" t="str">
        <f t="shared" si="116"/>
        <v/>
      </c>
      <c r="EW49" s="18"/>
      <c r="EX49" s="18" t="str">
        <f t="shared" si="117"/>
        <v/>
      </c>
      <c r="EY49" s="18" t="str">
        <f t="shared" si="118"/>
        <v/>
      </c>
      <c r="EZ49" s="18" t="str">
        <f t="shared" si="119"/>
        <v/>
      </c>
      <c r="FA49" s="18" t="str">
        <f t="shared" si="120"/>
        <v/>
      </c>
      <c r="FB49" s="19" t="str">
        <f t="shared" si="121"/>
        <v xml:space="preserve">Memiliki sikap , </v>
      </c>
      <c r="FD49" s="10">
        <f t="shared" si="66"/>
        <v>0</v>
      </c>
      <c r="FE49" s="17" t="str">
        <f t="shared" si="67"/>
        <v/>
      </c>
      <c r="FF49" s="22">
        <f t="shared" si="68"/>
        <v>0</v>
      </c>
      <c r="FG49" s="23" t="str">
        <f>HLOOKUP(FF49,CP49:CX89,3,0)</f>
        <v>a</v>
      </c>
      <c r="FH49" s="21" t="str">
        <f t="shared" si="122"/>
        <v>perlu peningkatan pemahaman</v>
      </c>
      <c r="FI49" s="22">
        <f t="shared" si="69"/>
        <v>0</v>
      </c>
      <c r="FJ49" s="23" t="str">
        <f>HLOOKUP(FI49,CP49:CX89,3,0)</f>
        <v>a</v>
      </c>
      <c r="FK49" s="21" t="str">
        <f t="shared" si="123"/>
        <v>perlu peningkatan pemahaman</v>
      </c>
      <c r="FL49" s="24" t="str">
        <f t="shared" si="124"/>
        <v>Memiliki kompetensi pengetahuan tentang a yang perlu peningkatan pemahaman dan kompetensi pengetahuan tentang a yang perlu peningkatan pemahaman</v>
      </c>
      <c r="FN49" s="25">
        <f t="shared" si="125"/>
        <v>0</v>
      </c>
      <c r="FO49" s="10" t="str">
        <f t="shared" si="126"/>
        <v>kurang</v>
      </c>
      <c r="FP49" s="23" t="str">
        <f>HLOOKUP(FN49,$CZ49:$DH89,3,0)</f>
        <v>a</v>
      </c>
      <c r="FQ49" s="25">
        <f t="shared" si="127"/>
        <v>0</v>
      </c>
      <c r="FR49" s="17" t="str">
        <f t="shared" si="70"/>
        <v/>
      </c>
      <c r="FS49" s="26" t="str">
        <f t="shared" si="128"/>
        <v>Memiliki kompetensi keterampilan a yang kurang</v>
      </c>
    </row>
    <row r="50" spans="2:175" ht="26.1" customHeight="1" x14ac:dyDescent="0.2">
      <c r="B50" s="80"/>
      <c r="C50" s="2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1"/>
      <c r="W50" s="8"/>
      <c r="X50" s="24"/>
      <c r="Y50" s="10"/>
      <c r="Z50" s="1"/>
      <c r="AA50" s="8"/>
      <c r="AB50" s="24"/>
      <c r="AC50" s="10"/>
      <c r="AD50" s="1"/>
      <c r="AE50" s="8"/>
      <c r="AF50" s="24"/>
      <c r="AG50" s="10"/>
      <c r="AH50" s="1"/>
      <c r="AI50" s="8"/>
      <c r="AJ50" s="24"/>
      <c r="AK50" s="10"/>
      <c r="AL50" s="1"/>
      <c r="AM50" s="8"/>
      <c r="AN50" s="24"/>
      <c r="AO50" s="10"/>
      <c r="AP50" s="1"/>
      <c r="AQ50" s="24"/>
      <c r="AR50" s="10"/>
      <c r="AS50" s="1"/>
      <c r="AT50" s="24"/>
      <c r="AU50" s="10"/>
      <c r="AV50" s="1"/>
      <c r="AW50" s="24"/>
      <c r="AX50" s="10"/>
      <c r="AY50" s="1"/>
      <c r="AZ50" s="24"/>
      <c r="BA50" s="10"/>
      <c r="BB50" s="9"/>
      <c r="BC50" s="9"/>
      <c r="BD50" s="9"/>
      <c r="BE50" s="9"/>
      <c r="BF50" s="9"/>
      <c r="BG50" s="9"/>
      <c r="BH50" s="9"/>
      <c r="BI50" s="9"/>
      <c r="BJ50" s="9"/>
      <c r="BK50" s="11"/>
      <c r="BL50" s="12"/>
      <c r="BM50" s="11"/>
      <c r="BN50" s="12"/>
      <c r="BO50" s="10"/>
      <c r="BP50" s="10"/>
      <c r="BQ50" s="13"/>
      <c r="BR50" s="10"/>
      <c r="BS50" s="10"/>
      <c r="BT50" s="14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1"/>
      <c r="CI50" s="81"/>
      <c r="CJ50" s="81"/>
      <c r="CK50" s="81"/>
      <c r="CL50" s="81"/>
      <c r="CM50" s="81"/>
      <c r="CN50" s="81"/>
      <c r="CP50" s="15"/>
      <c r="CQ50" s="15"/>
      <c r="CR50" s="15"/>
      <c r="CS50" s="15"/>
      <c r="CT50" s="15"/>
      <c r="CU50" s="15"/>
      <c r="CV50" s="15"/>
      <c r="CW50" s="15"/>
      <c r="CX50" s="15"/>
      <c r="DJ50" s="46"/>
      <c r="DK50" s="17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9"/>
      <c r="EG50" s="20"/>
      <c r="EH50" s="17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9"/>
      <c r="FD50" s="10"/>
      <c r="FE50" s="17"/>
      <c r="FF50" s="22"/>
      <c r="FG50" s="23"/>
      <c r="FH50" s="21"/>
      <c r="FI50" s="22"/>
      <c r="FJ50" s="23"/>
      <c r="FK50" s="21"/>
      <c r="FL50" s="24"/>
      <c r="FN50" s="25"/>
      <c r="FO50" s="10"/>
      <c r="FP50" s="23"/>
      <c r="FQ50" s="25"/>
      <c r="FR50" s="17"/>
      <c r="FS50" s="26"/>
    </row>
    <row r="51" spans="2:175" x14ac:dyDescent="0.2">
      <c r="C51" s="82"/>
      <c r="CP51" s="15" t="str">
        <f>CP10</f>
        <v>a</v>
      </c>
      <c r="CQ51" s="15" t="str">
        <f t="shared" ref="CQ51:CX51" si="129">CQ10</f>
        <v>b</v>
      </c>
      <c r="CR51" s="15" t="str">
        <f t="shared" si="129"/>
        <v>c</v>
      </c>
      <c r="CS51" s="15" t="str">
        <f t="shared" si="129"/>
        <v xml:space="preserve">d </v>
      </c>
      <c r="CT51" s="15" t="str">
        <f t="shared" si="129"/>
        <v xml:space="preserve">e </v>
      </c>
      <c r="CU51" s="15" t="str">
        <f t="shared" si="129"/>
        <v>f</v>
      </c>
      <c r="CV51" s="15" t="str">
        <f t="shared" si="129"/>
        <v>g</v>
      </c>
      <c r="CW51" s="15" t="str">
        <f t="shared" si="129"/>
        <v xml:space="preserve">h </v>
      </c>
      <c r="CX51" s="15" t="str">
        <f t="shared" si="129"/>
        <v>i</v>
      </c>
      <c r="CZ51" s="16" t="str">
        <f>CZ10</f>
        <v>a</v>
      </c>
      <c r="DA51" s="16" t="str">
        <f t="shared" ref="DA51:DH51" si="130">DA10</f>
        <v>b</v>
      </c>
      <c r="DB51" s="16" t="str">
        <f t="shared" si="130"/>
        <v>c</v>
      </c>
      <c r="DC51" s="16" t="str">
        <f t="shared" si="130"/>
        <v xml:space="preserve">d </v>
      </c>
      <c r="DD51" s="16" t="str">
        <f t="shared" si="130"/>
        <v xml:space="preserve">e </v>
      </c>
      <c r="DE51" s="16" t="str">
        <f t="shared" si="130"/>
        <v>f</v>
      </c>
      <c r="DF51" s="16" t="str">
        <f t="shared" si="130"/>
        <v>g</v>
      </c>
      <c r="DG51" s="16" t="str">
        <f t="shared" si="130"/>
        <v xml:space="preserve">h </v>
      </c>
      <c r="DH51" s="16" t="str">
        <f t="shared" si="130"/>
        <v>i</v>
      </c>
      <c r="DL51" s="16" t="str">
        <f t="shared" ref="DL51:DS51" si="131">DL10&amp;", "</f>
        <v xml:space="preserve">a, </v>
      </c>
      <c r="DM51" s="16" t="str">
        <f t="shared" si="131"/>
        <v xml:space="preserve">b, </v>
      </c>
      <c r="DN51" s="16" t="str">
        <f t="shared" si="131"/>
        <v xml:space="preserve">c, </v>
      </c>
      <c r="DO51" s="16" t="str">
        <f t="shared" si="131"/>
        <v xml:space="preserve">d , </v>
      </c>
      <c r="DP51" s="16" t="str">
        <f t="shared" si="131"/>
        <v xml:space="preserve">e , </v>
      </c>
      <c r="DQ51" s="16" t="str">
        <f t="shared" si="131"/>
        <v xml:space="preserve">f, </v>
      </c>
      <c r="DR51" s="16" t="str">
        <f t="shared" si="131"/>
        <v xml:space="preserve">g, </v>
      </c>
      <c r="DS51" s="16" t="str">
        <f t="shared" si="131"/>
        <v xml:space="preserve">h , </v>
      </c>
      <c r="DT51" s="16" t="str">
        <f t="shared" ref="DT51" si="132">DT10</f>
        <v>i</v>
      </c>
      <c r="EI51" s="16" t="str">
        <f>EI10&amp;", "</f>
        <v xml:space="preserve">j, </v>
      </c>
      <c r="EJ51" s="16" t="str">
        <f t="shared" ref="EJ51:EQ51" si="133">EJ10&amp;", "</f>
        <v xml:space="preserve">k, </v>
      </c>
      <c r="EK51" s="16" t="str">
        <f t="shared" si="133"/>
        <v xml:space="preserve">l, </v>
      </c>
      <c r="EL51" s="16" t="str">
        <f t="shared" si="133"/>
        <v xml:space="preserve">m, </v>
      </c>
      <c r="EM51" s="16" t="str">
        <f t="shared" si="133"/>
        <v xml:space="preserve">n, </v>
      </c>
      <c r="EN51" s="16" t="str">
        <f t="shared" si="133"/>
        <v xml:space="preserve">o, </v>
      </c>
      <c r="EO51" s="16" t="str">
        <f t="shared" si="133"/>
        <v xml:space="preserve">p, </v>
      </c>
      <c r="EP51" s="16" t="str">
        <f t="shared" si="133"/>
        <v xml:space="preserve">q, </v>
      </c>
      <c r="EQ51" s="16" t="str">
        <f t="shared" si="133"/>
        <v xml:space="preserve">r, </v>
      </c>
    </row>
    <row r="52" spans="2:175" s="84" customFormat="1" x14ac:dyDescent="0.2">
      <c r="C52" s="84" t="s">
        <v>58</v>
      </c>
      <c r="BB52" s="85"/>
      <c r="BC52" s="85"/>
      <c r="BD52" s="85"/>
      <c r="BE52" s="85"/>
      <c r="BF52" s="85" t="str">
        <f>Home!D14</f>
        <v>BANDUNG , 8 JULI 2019</v>
      </c>
      <c r="BG52" s="85"/>
      <c r="BH52" s="85"/>
      <c r="BI52" s="85"/>
      <c r="BJ52" s="85"/>
      <c r="FF52" s="86"/>
      <c r="FG52" s="86"/>
      <c r="FH52" s="86"/>
      <c r="FI52" s="86"/>
      <c r="FJ52" s="86"/>
      <c r="FK52" s="86"/>
      <c r="FN52" s="86"/>
      <c r="FO52" s="86"/>
      <c r="FP52" s="86"/>
    </row>
    <row r="53" spans="2:175" s="84" customFormat="1" x14ac:dyDescent="0.2">
      <c r="C53" s="84" t="s">
        <v>59</v>
      </c>
      <c r="BB53" s="85"/>
      <c r="BC53" s="85"/>
      <c r="BD53" s="85"/>
      <c r="BE53" s="85"/>
      <c r="BF53" s="85" t="s">
        <v>114</v>
      </c>
      <c r="BG53" s="85"/>
      <c r="BH53" s="85"/>
      <c r="BI53" s="85"/>
      <c r="BJ53" s="85"/>
      <c r="FF53" s="86"/>
      <c r="FG53" s="86"/>
      <c r="FH53" s="86"/>
      <c r="FI53" s="86"/>
      <c r="FJ53" s="86"/>
      <c r="FK53" s="86"/>
      <c r="FN53" s="86"/>
      <c r="FO53" s="86"/>
      <c r="FP53" s="86"/>
    </row>
    <row r="54" spans="2:175" s="84" customFormat="1" x14ac:dyDescent="0.2">
      <c r="BB54" s="85"/>
      <c r="BC54" s="85"/>
      <c r="BD54" s="85"/>
      <c r="BE54" s="85"/>
      <c r="BF54" s="85"/>
      <c r="BG54" s="85"/>
      <c r="BH54" s="85"/>
      <c r="BI54" s="85"/>
      <c r="BJ54" s="85"/>
      <c r="FF54" s="86"/>
      <c r="FG54" s="86"/>
      <c r="FH54" s="86"/>
      <c r="FI54" s="86"/>
      <c r="FJ54" s="86"/>
      <c r="FK54" s="86"/>
      <c r="FN54" s="86"/>
      <c r="FO54" s="86"/>
      <c r="FP54" s="86"/>
    </row>
    <row r="55" spans="2:175" s="84" customFormat="1" x14ac:dyDescent="0.2">
      <c r="BB55" s="85"/>
      <c r="BC55" s="85"/>
      <c r="BD55" s="85"/>
      <c r="BE55" s="85"/>
      <c r="BF55" s="85"/>
      <c r="BG55" s="85"/>
      <c r="BH55" s="85"/>
      <c r="BI55" s="85"/>
      <c r="BJ55" s="85"/>
      <c r="FF55" s="86"/>
      <c r="FG55" s="86"/>
      <c r="FH55" s="86"/>
      <c r="FI55" s="86"/>
      <c r="FJ55" s="86"/>
      <c r="FK55" s="86"/>
      <c r="FN55" s="86"/>
      <c r="FO55" s="86"/>
      <c r="FP55" s="86"/>
    </row>
    <row r="56" spans="2:175" s="84" customFormat="1" x14ac:dyDescent="0.2">
      <c r="BB56" s="85"/>
      <c r="BC56" s="85"/>
      <c r="BD56" s="85"/>
      <c r="BE56" s="85"/>
      <c r="BF56" s="85"/>
      <c r="BG56" s="85"/>
      <c r="BH56" s="85"/>
      <c r="BI56" s="85"/>
      <c r="BJ56" s="85"/>
      <c r="FF56" s="86"/>
      <c r="FG56" s="86"/>
      <c r="FH56" s="86"/>
      <c r="FI56" s="86"/>
      <c r="FJ56" s="86"/>
      <c r="FK56" s="86"/>
      <c r="FN56" s="86"/>
      <c r="FO56" s="86"/>
      <c r="FP56" s="86"/>
    </row>
    <row r="57" spans="2:175" s="84" customFormat="1" x14ac:dyDescent="0.2">
      <c r="BB57" s="85"/>
      <c r="BC57" s="85"/>
      <c r="BD57" s="85"/>
      <c r="BE57" s="85"/>
      <c r="BF57" s="85"/>
      <c r="BG57" s="85"/>
      <c r="BH57" s="85"/>
      <c r="BI57" s="85"/>
      <c r="BJ57" s="85"/>
      <c r="FF57" s="86"/>
      <c r="FG57" s="86"/>
      <c r="FH57" s="86"/>
      <c r="FI57" s="86"/>
      <c r="FJ57" s="86"/>
      <c r="FK57" s="86"/>
      <c r="FN57" s="86"/>
      <c r="FO57" s="86"/>
      <c r="FP57" s="86"/>
    </row>
    <row r="58" spans="2:175" s="84" customFormat="1" x14ac:dyDescent="0.2">
      <c r="BB58" s="85"/>
      <c r="BC58" s="85"/>
      <c r="BD58" s="85"/>
      <c r="BE58" s="85"/>
      <c r="BF58" s="85"/>
      <c r="BG58" s="85"/>
      <c r="BH58" s="85"/>
      <c r="BI58" s="85"/>
      <c r="BJ58" s="85"/>
      <c r="FF58" s="86"/>
      <c r="FG58" s="86"/>
      <c r="FH58" s="86"/>
      <c r="FI58" s="86"/>
      <c r="FJ58" s="86"/>
      <c r="FK58" s="86"/>
      <c r="FN58" s="86"/>
      <c r="FO58" s="86"/>
      <c r="FP58" s="86"/>
    </row>
    <row r="59" spans="2:175" s="84" customFormat="1" x14ac:dyDescent="0.2">
      <c r="C59" s="84" t="str">
        <f>Home!D6</f>
        <v>Dra.Hj. HAPPY MARIANA. M.SI.</v>
      </c>
      <c r="BB59" s="85"/>
      <c r="BC59" s="85"/>
      <c r="BD59" s="85"/>
      <c r="BE59" s="85"/>
      <c r="BF59" s="85" t="str">
        <f>Home!D9</f>
        <v>HARUN ARROSYID, S.PD.I</v>
      </c>
      <c r="BG59" s="85"/>
      <c r="BH59" s="85"/>
      <c r="BI59" s="85"/>
      <c r="BJ59" s="85"/>
      <c r="FF59" s="86"/>
      <c r="FG59" s="86"/>
      <c r="FH59" s="86"/>
      <c r="FI59" s="86"/>
      <c r="FJ59" s="86"/>
      <c r="FK59" s="86"/>
      <c r="FN59" s="86"/>
      <c r="FO59" s="86"/>
      <c r="FP59" s="86"/>
    </row>
    <row r="60" spans="2:175" s="84" customFormat="1" x14ac:dyDescent="0.2">
      <c r="C60" s="84" t="str">
        <f>"NIP. "&amp;Home!D7</f>
        <v xml:space="preserve">NIP. </v>
      </c>
      <c r="BB60" s="85"/>
      <c r="BC60" s="85"/>
      <c r="BD60" s="85"/>
      <c r="BE60" s="85"/>
      <c r="BF60" s="85" t="str">
        <f>"NIP. "&amp;Home!D10</f>
        <v xml:space="preserve">NIP. </v>
      </c>
      <c r="BG60" s="85"/>
      <c r="BH60" s="85"/>
      <c r="BI60" s="85"/>
      <c r="BJ60" s="85"/>
      <c r="FF60" s="86"/>
      <c r="FG60" s="86"/>
      <c r="FH60" s="86"/>
      <c r="FI60" s="86"/>
      <c r="FJ60" s="86"/>
      <c r="FK60" s="86"/>
      <c r="FN60" s="86"/>
      <c r="FO60" s="86"/>
      <c r="FP60" s="86"/>
    </row>
  </sheetData>
  <sheetProtection password="CEEC" sheet="1" objects="1" scenarios="1" selectLockedCells="1"/>
  <dataConsolidate/>
  <mergeCells count="80">
    <mergeCell ref="B7:B10"/>
    <mergeCell ref="C7:C10"/>
    <mergeCell ref="EG7:EG10"/>
    <mergeCell ref="M7:U7"/>
    <mergeCell ref="EE9:EE10"/>
    <mergeCell ref="DK9:DK10"/>
    <mergeCell ref="V8:Y8"/>
    <mergeCell ref="Z8:AC8"/>
    <mergeCell ref="AD8:AG8"/>
    <mergeCell ref="AH8:AK8"/>
    <mergeCell ref="AH9:AK9"/>
    <mergeCell ref="AV9:AX9"/>
    <mergeCell ref="AY9:BA9"/>
    <mergeCell ref="O9:O10"/>
    <mergeCell ref="R9:R10"/>
    <mergeCell ref="S9:S10"/>
    <mergeCell ref="FR7:FR10"/>
    <mergeCell ref="BK7:BT7"/>
    <mergeCell ref="BR8:BT8"/>
    <mergeCell ref="BO9:BO10"/>
    <mergeCell ref="BB7:BJ7"/>
    <mergeCell ref="FD9:FD10"/>
    <mergeCell ref="FE9:FE10"/>
    <mergeCell ref="FN7:FN9"/>
    <mergeCell ref="BC9:BC10"/>
    <mergeCell ref="BD9:BD10"/>
    <mergeCell ref="BO8:BQ8"/>
    <mergeCell ref="BK9:BK10"/>
    <mergeCell ref="BL9:BL10"/>
    <mergeCell ref="BM9:BM10"/>
    <mergeCell ref="BN9:BN10"/>
    <mergeCell ref="BF9:BF10"/>
    <mergeCell ref="FS7:FS10"/>
    <mergeCell ref="FQ7:FQ10"/>
    <mergeCell ref="D7:L7"/>
    <mergeCell ref="V7:BA7"/>
    <mergeCell ref="D9:D10"/>
    <mergeCell ref="K9:K10"/>
    <mergeCell ref="L9:L10"/>
    <mergeCell ref="M9:M10"/>
    <mergeCell ref="DJ9:DJ10"/>
    <mergeCell ref="EH7:EH10"/>
    <mergeCell ref="FB7:FB10"/>
    <mergeCell ref="V9:Y9"/>
    <mergeCell ref="Z9:AC9"/>
    <mergeCell ref="AD9:AG9"/>
    <mergeCell ref="BE9:BE10"/>
    <mergeCell ref="N9:N10"/>
    <mergeCell ref="BI9:BI10"/>
    <mergeCell ref="BJ9:BJ10"/>
    <mergeCell ref="BK8:BL8"/>
    <mergeCell ref="BM8:BN8"/>
    <mergeCell ref="BP9:BP10"/>
    <mergeCell ref="CZ1:CZ3"/>
    <mergeCell ref="DA1:DH1"/>
    <mergeCell ref="BQ9:BQ10"/>
    <mergeCell ref="BR9:BR10"/>
    <mergeCell ref="BS9:BS10"/>
    <mergeCell ref="BT9:BT10"/>
    <mergeCell ref="J9:J10"/>
    <mergeCell ref="G9:G10"/>
    <mergeCell ref="F9:F10"/>
    <mergeCell ref="E9:E10"/>
    <mergeCell ref="I9:I10"/>
    <mergeCell ref="H9:H10"/>
    <mergeCell ref="BH9:BH10"/>
    <mergeCell ref="BG9:BG10"/>
    <mergeCell ref="Q9:Q10"/>
    <mergeCell ref="P9:P10"/>
    <mergeCell ref="AS8:AU8"/>
    <mergeCell ref="AS9:AU9"/>
    <mergeCell ref="AP8:AR8"/>
    <mergeCell ref="AP9:AR9"/>
    <mergeCell ref="AL8:AO8"/>
    <mergeCell ref="AL9:AO9"/>
    <mergeCell ref="T9:T10"/>
    <mergeCell ref="U9:U10"/>
    <mergeCell ref="AV8:AX8"/>
    <mergeCell ref="AY8:BA8"/>
    <mergeCell ref="BB9:BB10"/>
  </mergeCells>
  <conditionalFormatting sqref="BO11:BO50">
    <cfRule type="cellIs" dxfId="1" priority="2" operator="lessThan">
      <formula>68</formula>
    </cfRule>
  </conditionalFormatting>
  <conditionalFormatting sqref="BR11:BR50">
    <cfRule type="cellIs" dxfId="0" priority="1" operator="lessThan">
      <formula>68</formula>
    </cfRule>
  </conditionalFormatting>
  <pageMargins left="0.47244094488188981" right="0.56999999999999995" top="0.51181102362204722" bottom="0.25" header="0.31496062992125984" footer="0.31496062992125984"/>
  <pageSetup paperSize="136" scale="73" fitToHeight="0" orientation="landscape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showGridLines="0" showRowColHeaders="0" workbookViewId="0">
      <selection activeCell="D13" sqref="D13"/>
    </sheetView>
  </sheetViews>
  <sheetFormatPr defaultRowHeight="12.75" x14ac:dyDescent="0.2"/>
  <cols>
    <col min="1" max="1" width="5" style="2" customWidth="1"/>
    <col min="2" max="2" width="24.7109375" style="2" customWidth="1"/>
    <col min="3" max="3" width="4.42578125" style="2" customWidth="1"/>
    <col min="4" max="4" width="24.7109375" style="2" customWidth="1"/>
    <col min="5" max="5" width="5.7109375" style="2" customWidth="1"/>
    <col min="6" max="6" width="24.7109375" style="2" customWidth="1"/>
    <col min="7" max="8" width="4.5703125" style="2" customWidth="1"/>
    <col min="9" max="9" width="24.7109375" style="2" customWidth="1"/>
    <col min="10" max="10" width="4.5703125" style="2" customWidth="1"/>
    <col min="11" max="11" width="4.140625" style="2" customWidth="1"/>
    <col min="12" max="12" width="24.7109375" style="2" customWidth="1"/>
    <col min="13" max="16384" width="9.140625" style="2"/>
  </cols>
  <sheetData>
    <row r="1" spans="1:12" ht="14.25" x14ac:dyDescent="0.2">
      <c r="A1" s="127" t="s">
        <v>102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</row>
    <row r="3" spans="1:12" x14ac:dyDescent="0.2">
      <c r="A3" s="2" t="s">
        <v>99</v>
      </c>
      <c r="C3" s="3" t="s">
        <v>103</v>
      </c>
      <c r="D3" s="2" t="str">
        <f>Home!D5</f>
        <v>SMA PASUNDAN BANJARAN</v>
      </c>
    </row>
    <row r="4" spans="1:12" x14ac:dyDescent="0.2">
      <c r="A4" s="2" t="s">
        <v>100</v>
      </c>
      <c r="C4" s="3" t="s">
        <v>103</v>
      </c>
      <c r="D4" s="2" t="str">
        <f>Home!D8</f>
        <v>PAI DAN BP</v>
      </c>
    </row>
    <row r="5" spans="1:12" x14ac:dyDescent="0.2">
      <c r="A5" s="2" t="s">
        <v>101</v>
      </c>
      <c r="C5" s="3" t="s">
        <v>103</v>
      </c>
      <c r="D5" s="2" t="str">
        <f>Home!D13&amp;" / "&amp;Home!D12</f>
        <v>I / GANJIL</v>
      </c>
    </row>
    <row r="6" spans="1:12" x14ac:dyDescent="0.2">
      <c r="A6" s="2" t="s">
        <v>104</v>
      </c>
      <c r="C6" s="3" t="s">
        <v>103</v>
      </c>
      <c r="D6" s="2" t="str">
        <f>Home!D9</f>
        <v>HARUN ARROSYID, S.PD.I</v>
      </c>
    </row>
    <row r="8" spans="1:12" x14ac:dyDescent="0.2">
      <c r="A8" s="128" t="s">
        <v>9</v>
      </c>
      <c r="B8" s="128" t="s">
        <v>10</v>
      </c>
      <c r="C8" s="129" t="s">
        <v>17</v>
      </c>
      <c r="D8" s="129"/>
      <c r="E8" s="129"/>
      <c r="F8" s="129"/>
      <c r="G8" s="129"/>
      <c r="H8" s="129"/>
      <c r="I8" s="129"/>
      <c r="J8" s="129"/>
      <c r="K8" s="129"/>
      <c r="L8" s="129"/>
    </row>
    <row r="9" spans="1:12" x14ac:dyDescent="0.2">
      <c r="A9" s="128"/>
      <c r="B9" s="128"/>
      <c r="C9" s="130" t="s">
        <v>74</v>
      </c>
      <c r="D9" s="130"/>
      <c r="E9" s="130" t="s">
        <v>75</v>
      </c>
      <c r="F9" s="130"/>
      <c r="G9" s="130" t="s">
        <v>12</v>
      </c>
      <c r="H9" s="130"/>
      <c r="I9" s="130"/>
      <c r="J9" s="130" t="s">
        <v>16</v>
      </c>
      <c r="K9" s="130"/>
      <c r="L9" s="130"/>
    </row>
    <row r="10" spans="1:12" x14ac:dyDescent="0.2">
      <c r="A10" s="128"/>
      <c r="B10" s="128"/>
      <c r="C10" s="126" t="s">
        <v>13</v>
      </c>
      <c r="D10" s="126" t="s">
        <v>73</v>
      </c>
      <c r="E10" s="126" t="s">
        <v>13</v>
      </c>
      <c r="F10" s="126" t="s">
        <v>73</v>
      </c>
      <c r="G10" s="126" t="s">
        <v>17</v>
      </c>
      <c r="H10" s="126" t="s">
        <v>13</v>
      </c>
      <c r="I10" s="126" t="s">
        <v>73</v>
      </c>
      <c r="J10" s="126" t="s">
        <v>17</v>
      </c>
      <c r="K10" s="126" t="s">
        <v>13</v>
      </c>
      <c r="L10" s="126" t="s">
        <v>73</v>
      </c>
    </row>
    <row r="11" spans="1:12" ht="57" customHeight="1" x14ac:dyDescent="0.2">
      <c r="A11" s="128"/>
      <c r="B11" s="128"/>
      <c r="C11" s="126"/>
      <c r="D11" s="126"/>
      <c r="E11" s="126"/>
      <c r="F11" s="126"/>
      <c r="G11" s="126"/>
      <c r="H11" s="126"/>
      <c r="I11" s="126"/>
      <c r="J11" s="126"/>
      <c r="K11" s="126"/>
      <c r="L11" s="126"/>
    </row>
    <row r="12" spans="1:12" ht="69.95" customHeight="1" x14ac:dyDescent="0.2">
      <c r="A12" s="4" t="s">
        <v>18</v>
      </c>
      <c r="B12" s="5" t="str">
        <f>IFERROR(VLOOKUP(A12,'Isi Nilai'!$B$11:$BT$50,2,0),"")</f>
        <v>1</v>
      </c>
      <c r="C12" s="5" t="str">
        <f>IFERROR(VLOOKUP($A12,'Isi Nilai'!$B$11:$BT$50,62,0),"")</f>
        <v>D</v>
      </c>
      <c r="D12" s="6" t="str">
        <f>IF(C12="","",VLOOKUP($A12,'Isi Nilai'!$B$11:$BT$50,63,0))</f>
        <v xml:space="preserve">Memiliki sikap b,  yang sangat baik , a, c,  yang baik </v>
      </c>
      <c r="E12" s="5" t="str">
        <f>IFERROR(VLOOKUP($A12,'Isi Nilai'!$B$11:$BT$50,64,0),"")</f>
        <v>D</v>
      </c>
      <c r="F12" s="6" t="str">
        <f>IF(E12="","",VLOOKUP($A12,'Isi Nilai'!$B$11:$BT$50,65,0))</f>
        <v xml:space="preserve">Memiliki sikap k,  yang sangat baik , j, l,  yang baik </v>
      </c>
      <c r="G12" s="5">
        <f>IFERROR(VLOOKUP($A12,'Isi Nilai'!$B$11:$BT$50,66,0),"")</f>
        <v>17.777777777777779</v>
      </c>
      <c r="H12" s="5" t="str">
        <f>IFERROR(VLOOKUP($A12,'Isi Nilai'!$B$11:$BT$50,67,0),"")</f>
        <v>D</v>
      </c>
      <c r="I12" s="6" t="str">
        <f>IF(H12="","",VLOOKUP($A12,'Isi Nilai'!$B$11:$BT$50,68,0))</f>
        <v>Memiliki kompetensi pengetahuan tentang a yang perlu peningkatan pemahaman dan kompetensi pengetahuan tentang e  yang perlu peningkatan pemahaman</v>
      </c>
      <c r="J12" s="5">
        <f>IFERROR(VLOOKUP($A12,'Isi Nilai'!$B$11:$BT$50,69,0),"")</f>
        <v>0</v>
      </c>
      <c r="K12" s="5" t="str">
        <f>IFERROR(VLOOKUP($A12,'Isi Nilai'!$B$11:$BT$50,70,0),"")</f>
        <v/>
      </c>
      <c r="L12" s="6" t="str">
        <f>IF(K12="","",VLOOKUP($A12,'Isi Nilai'!$B$11:$BT$50,71,0))</f>
        <v/>
      </c>
    </row>
    <row r="13" spans="1:12" ht="69.95" customHeight="1" x14ac:dyDescent="0.2">
      <c r="A13" s="4" t="s">
        <v>19</v>
      </c>
      <c r="B13" s="5" t="str">
        <f>IFERROR(VLOOKUP(A13,'Isi Nilai'!$B$11:$BT$50,2,0),"")</f>
        <v>2</v>
      </c>
      <c r="C13" s="5" t="str">
        <f>IFERROR(VLOOKUP($A13,'Isi Nilai'!$B$11:$BT$50,62,0),"")</f>
        <v/>
      </c>
      <c r="D13" s="6" t="str">
        <f>IF(C13="","",VLOOKUP($A13,'Isi Nilai'!$B$11:$BT$50,63,0))</f>
        <v/>
      </c>
      <c r="E13" s="5" t="str">
        <f>IFERROR(VLOOKUP($A13,'Isi Nilai'!$B$11:$BT$50,64,0),"")</f>
        <v/>
      </c>
      <c r="F13" s="6" t="str">
        <f>IF(E13="","",VLOOKUP($A13,'Isi Nilai'!$B$11:$BT$50,65,0))</f>
        <v/>
      </c>
      <c r="G13" s="5">
        <f>IFERROR(VLOOKUP($A13,'Isi Nilai'!$B$11:$BT$50,66,0),"")</f>
        <v>13.333333333333334</v>
      </c>
      <c r="H13" s="5" t="str">
        <f>IFERROR(VLOOKUP($A13,'Isi Nilai'!$B$11:$BT$50,67,0),"")</f>
        <v>D</v>
      </c>
      <c r="I13" s="6" t="str">
        <f>IF(H13="","",VLOOKUP($A13,'Isi Nilai'!$B$11:$BT$50,68,0))</f>
        <v>Memiliki kompetensi pengetahuan tentang a yang perlu peningkatan pemahaman dan kompetensi pengetahuan tentang d  yang perlu peningkatan pemahaman</v>
      </c>
      <c r="J13" s="5">
        <f>IFERROR(VLOOKUP($A13,'Isi Nilai'!$B$11:$BT$50,69,0),"")</f>
        <v>0</v>
      </c>
      <c r="K13" s="5" t="str">
        <f>IFERROR(VLOOKUP($A13,'Isi Nilai'!$B$11:$BT$50,70,0),"")</f>
        <v/>
      </c>
      <c r="L13" s="6" t="str">
        <f>IF(K13="","",VLOOKUP($A13,'Isi Nilai'!$B$11:$BT$50,71,0))</f>
        <v/>
      </c>
    </row>
    <row r="14" spans="1:12" ht="69.95" customHeight="1" x14ac:dyDescent="0.2">
      <c r="A14" s="4" t="s">
        <v>20</v>
      </c>
      <c r="B14" s="5" t="str">
        <f>IFERROR(VLOOKUP(A14,'Isi Nilai'!$B$11:$BT$50,2,0),"")</f>
        <v>3</v>
      </c>
      <c r="C14" s="5" t="str">
        <f>IFERROR(VLOOKUP($A14,'Isi Nilai'!$B$11:$BT$50,62,0),"")</f>
        <v/>
      </c>
      <c r="D14" s="6" t="str">
        <f>IF(C14="","",VLOOKUP($A14,'Isi Nilai'!$B$11:$BT$50,63,0))</f>
        <v/>
      </c>
      <c r="E14" s="5" t="str">
        <f>IFERROR(VLOOKUP($A14,'Isi Nilai'!$B$11:$BT$50,64,0),"")</f>
        <v/>
      </c>
      <c r="F14" s="6" t="str">
        <f>IF(E14="","",VLOOKUP($A14,'Isi Nilai'!$B$11:$BT$50,65,0))</f>
        <v/>
      </c>
      <c r="G14" s="5">
        <f>IFERROR(VLOOKUP($A14,'Isi Nilai'!$B$11:$BT$50,66,0),"")</f>
        <v>0</v>
      </c>
      <c r="H14" s="5" t="str">
        <f>IFERROR(VLOOKUP($A14,'Isi Nilai'!$B$11:$BT$50,67,0),"")</f>
        <v/>
      </c>
      <c r="I14" s="6" t="str">
        <f>IF(H14="","",VLOOKUP($A14,'Isi Nilai'!$B$11:$BT$50,68,0))</f>
        <v/>
      </c>
      <c r="J14" s="5">
        <f>IFERROR(VLOOKUP($A14,'Isi Nilai'!$B$11:$BT$50,69,0),"")</f>
        <v>0</v>
      </c>
      <c r="K14" s="5" t="str">
        <f>IFERROR(VLOOKUP($A14,'Isi Nilai'!$B$11:$BT$50,70,0),"")</f>
        <v/>
      </c>
      <c r="L14" s="6" t="str">
        <f>IF(K14="","",VLOOKUP($A14,'Isi Nilai'!$B$11:$BT$50,71,0))</f>
        <v/>
      </c>
    </row>
    <row r="15" spans="1:12" ht="69.95" customHeight="1" x14ac:dyDescent="0.2">
      <c r="A15" s="4" t="s">
        <v>21</v>
      </c>
      <c r="B15" s="5" t="str">
        <f>IFERROR(VLOOKUP(A15,'Isi Nilai'!$B$11:$BT$50,2,0),"")</f>
        <v>4</v>
      </c>
      <c r="C15" s="5" t="str">
        <f>IFERROR(VLOOKUP($A15,'Isi Nilai'!$B$11:$BT$50,62,0),"")</f>
        <v/>
      </c>
      <c r="D15" s="6" t="str">
        <f>IF(C15="","",VLOOKUP($A15,'Isi Nilai'!$B$11:$BT$50,63,0))</f>
        <v/>
      </c>
      <c r="E15" s="5" t="str">
        <f>IFERROR(VLOOKUP($A15,'Isi Nilai'!$B$11:$BT$50,64,0),"")</f>
        <v/>
      </c>
      <c r="F15" s="6" t="str">
        <f>IF(E15="","",VLOOKUP($A15,'Isi Nilai'!$B$11:$BT$50,65,0))</f>
        <v/>
      </c>
      <c r="G15" s="5">
        <f>IFERROR(VLOOKUP($A15,'Isi Nilai'!$B$11:$BT$50,66,0),"")</f>
        <v>0</v>
      </c>
      <c r="H15" s="5" t="str">
        <f>IFERROR(VLOOKUP($A15,'Isi Nilai'!$B$11:$BT$50,67,0),"")</f>
        <v/>
      </c>
      <c r="I15" s="6" t="str">
        <f>IF(H15="","",VLOOKUP($A15,'Isi Nilai'!$B$11:$BT$50,68,0))</f>
        <v/>
      </c>
      <c r="J15" s="5">
        <f>IFERROR(VLOOKUP($A15,'Isi Nilai'!$B$11:$BT$50,69,0),"")</f>
        <v>0</v>
      </c>
      <c r="K15" s="5" t="str">
        <f>IFERROR(VLOOKUP($A15,'Isi Nilai'!$B$11:$BT$50,70,0),"")</f>
        <v/>
      </c>
      <c r="L15" s="6" t="str">
        <f>IF(K15="","",VLOOKUP($A15,'Isi Nilai'!$B$11:$BT$50,71,0))</f>
        <v/>
      </c>
    </row>
    <row r="16" spans="1:12" ht="69.95" customHeight="1" x14ac:dyDescent="0.2">
      <c r="A16" s="4" t="s">
        <v>22</v>
      </c>
      <c r="B16" s="5" t="str">
        <f>IFERROR(VLOOKUP(A16,'Isi Nilai'!$B$11:$BT$50,2,0),"")</f>
        <v>5</v>
      </c>
      <c r="C16" s="5" t="str">
        <f>IFERROR(VLOOKUP($A16,'Isi Nilai'!$B$11:$BT$50,62,0),"")</f>
        <v/>
      </c>
      <c r="D16" s="6" t="str">
        <f>IF(C16="","",VLOOKUP($A16,'Isi Nilai'!$B$11:$BT$50,63,0))</f>
        <v/>
      </c>
      <c r="E16" s="5" t="str">
        <f>IFERROR(VLOOKUP($A16,'Isi Nilai'!$B$11:$BT$50,64,0),"")</f>
        <v/>
      </c>
      <c r="F16" s="6" t="str">
        <f>IF(E16="","",VLOOKUP($A16,'Isi Nilai'!$B$11:$BT$50,65,0))</f>
        <v/>
      </c>
      <c r="G16" s="5">
        <f>IFERROR(VLOOKUP($A16,'Isi Nilai'!$B$11:$BT$50,66,0),"")</f>
        <v>0</v>
      </c>
      <c r="H16" s="5" t="str">
        <f>IFERROR(VLOOKUP($A16,'Isi Nilai'!$B$11:$BT$50,67,0),"")</f>
        <v/>
      </c>
      <c r="I16" s="6" t="str">
        <f>IF(H16="","",VLOOKUP($A16,'Isi Nilai'!$B$11:$BT$50,68,0))</f>
        <v/>
      </c>
      <c r="J16" s="5">
        <f>IFERROR(VLOOKUP($A16,'Isi Nilai'!$B$11:$BT$50,69,0),"")</f>
        <v>0</v>
      </c>
      <c r="K16" s="5" t="str">
        <f>IFERROR(VLOOKUP($A16,'Isi Nilai'!$B$11:$BT$50,70,0),"")</f>
        <v/>
      </c>
      <c r="L16" s="6" t="str">
        <f>IF(K16="","",VLOOKUP($A16,'Isi Nilai'!$B$11:$BT$50,71,0))</f>
        <v/>
      </c>
    </row>
    <row r="17" spans="1:12" ht="69.95" customHeight="1" x14ac:dyDescent="0.2">
      <c r="A17" s="4" t="s">
        <v>23</v>
      </c>
      <c r="B17" s="5" t="str">
        <f>IFERROR(VLOOKUP(A17,'Isi Nilai'!$B$11:$BT$50,2,0),"")</f>
        <v>6</v>
      </c>
      <c r="C17" s="5" t="str">
        <f>IFERROR(VLOOKUP($A17,'Isi Nilai'!$B$11:$BT$50,62,0),"")</f>
        <v/>
      </c>
      <c r="D17" s="6" t="str">
        <f>IF(C17="","",VLOOKUP($A17,'Isi Nilai'!$B$11:$BT$50,63,0))</f>
        <v/>
      </c>
      <c r="E17" s="5" t="str">
        <f>IFERROR(VLOOKUP($A17,'Isi Nilai'!$B$11:$BT$50,64,0),"")</f>
        <v/>
      </c>
      <c r="F17" s="6" t="str">
        <f>IF(E17="","",VLOOKUP($A17,'Isi Nilai'!$B$11:$BT$50,65,0))</f>
        <v/>
      </c>
      <c r="G17" s="5">
        <f>IFERROR(VLOOKUP($A17,'Isi Nilai'!$B$11:$BT$50,66,0),"")</f>
        <v>0</v>
      </c>
      <c r="H17" s="5" t="str">
        <f>IFERROR(VLOOKUP($A17,'Isi Nilai'!$B$11:$BT$50,67,0),"")</f>
        <v/>
      </c>
      <c r="I17" s="6" t="str">
        <f>IF(H17="","",VLOOKUP($A17,'Isi Nilai'!$B$11:$BT$50,68,0))</f>
        <v/>
      </c>
      <c r="J17" s="5">
        <f>IFERROR(VLOOKUP($A17,'Isi Nilai'!$B$11:$BT$50,69,0),"")</f>
        <v>0</v>
      </c>
      <c r="K17" s="5" t="str">
        <f>IFERROR(VLOOKUP($A17,'Isi Nilai'!$B$11:$BT$50,70,0),"")</f>
        <v/>
      </c>
      <c r="L17" s="6" t="str">
        <f>IF(K17="","",VLOOKUP($A17,'Isi Nilai'!$B$11:$BT$50,71,0))</f>
        <v/>
      </c>
    </row>
    <row r="18" spans="1:12" ht="69.95" customHeight="1" x14ac:dyDescent="0.2">
      <c r="A18" s="4" t="s">
        <v>24</v>
      </c>
      <c r="B18" s="5" t="str">
        <f>IFERROR(VLOOKUP(A18,'Isi Nilai'!$B$11:$BT$50,2,0),"")</f>
        <v>7</v>
      </c>
      <c r="C18" s="5" t="str">
        <f>IFERROR(VLOOKUP($A18,'Isi Nilai'!$B$11:$BT$50,62,0),"")</f>
        <v/>
      </c>
      <c r="D18" s="6" t="str">
        <f>IF(C18="","",VLOOKUP($A18,'Isi Nilai'!$B$11:$BT$50,63,0))</f>
        <v/>
      </c>
      <c r="E18" s="5" t="str">
        <f>IFERROR(VLOOKUP($A18,'Isi Nilai'!$B$11:$BT$50,64,0),"")</f>
        <v/>
      </c>
      <c r="F18" s="6" t="str">
        <f>IF(E18="","",VLOOKUP($A18,'Isi Nilai'!$B$11:$BT$50,65,0))</f>
        <v/>
      </c>
      <c r="G18" s="5">
        <f>IFERROR(VLOOKUP($A18,'Isi Nilai'!$B$11:$BT$50,66,0),"")</f>
        <v>0</v>
      </c>
      <c r="H18" s="5" t="str">
        <f>IFERROR(VLOOKUP($A18,'Isi Nilai'!$B$11:$BT$50,67,0),"")</f>
        <v/>
      </c>
      <c r="I18" s="6" t="str">
        <f>IF(H18="","",VLOOKUP($A18,'Isi Nilai'!$B$11:$BT$50,68,0))</f>
        <v/>
      </c>
      <c r="J18" s="5">
        <f>IFERROR(VLOOKUP($A18,'Isi Nilai'!$B$11:$BT$50,69,0),"")</f>
        <v>0</v>
      </c>
      <c r="K18" s="5" t="str">
        <f>IFERROR(VLOOKUP($A18,'Isi Nilai'!$B$11:$BT$50,70,0),"")</f>
        <v/>
      </c>
      <c r="L18" s="6" t="str">
        <f>IF(K18="","",VLOOKUP($A18,'Isi Nilai'!$B$11:$BT$50,71,0))</f>
        <v/>
      </c>
    </row>
    <row r="19" spans="1:12" ht="69.95" customHeight="1" x14ac:dyDescent="0.2">
      <c r="A19" s="4" t="s">
        <v>25</v>
      </c>
      <c r="B19" s="5" t="str">
        <f>IFERROR(VLOOKUP(A19,'Isi Nilai'!$B$11:$BT$50,2,0),"")</f>
        <v>8</v>
      </c>
      <c r="C19" s="5" t="str">
        <f>IFERROR(VLOOKUP($A19,'Isi Nilai'!$B$11:$BT$50,62,0),"")</f>
        <v/>
      </c>
      <c r="D19" s="6" t="str">
        <f>IF(C19="","",VLOOKUP($A19,'Isi Nilai'!$B$11:$BT$50,63,0))</f>
        <v/>
      </c>
      <c r="E19" s="5" t="str">
        <f>IFERROR(VLOOKUP($A19,'Isi Nilai'!$B$11:$BT$50,64,0),"")</f>
        <v/>
      </c>
      <c r="F19" s="6" t="str">
        <f>IF(E19="","",VLOOKUP($A19,'Isi Nilai'!$B$11:$BT$50,65,0))</f>
        <v/>
      </c>
      <c r="G19" s="5">
        <f>IFERROR(VLOOKUP($A19,'Isi Nilai'!$B$11:$BT$50,66,0),"")</f>
        <v>0</v>
      </c>
      <c r="H19" s="5" t="str">
        <f>IFERROR(VLOOKUP($A19,'Isi Nilai'!$B$11:$BT$50,67,0),"")</f>
        <v/>
      </c>
      <c r="I19" s="6" t="str">
        <f>IF(H19="","",VLOOKUP($A19,'Isi Nilai'!$B$11:$BT$50,68,0))</f>
        <v/>
      </c>
      <c r="J19" s="5">
        <f>IFERROR(VLOOKUP($A19,'Isi Nilai'!$B$11:$BT$50,69,0),"")</f>
        <v>0</v>
      </c>
      <c r="K19" s="5" t="str">
        <f>IFERROR(VLOOKUP($A19,'Isi Nilai'!$B$11:$BT$50,70,0),"")</f>
        <v/>
      </c>
      <c r="L19" s="6" t="str">
        <f>IF(K19="","",VLOOKUP($A19,'Isi Nilai'!$B$11:$BT$50,71,0))</f>
        <v/>
      </c>
    </row>
    <row r="20" spans="1:12" ht="69.95" customHeight="1" x14ac:dyDescent="0.2">
      <c r="A20" s="4" t="s">
        <v>26</v>
      </c>
      <c r="B20" s="5" t="str">
        <f>IFERROR(VLOOKUP(A20,'Isi Nilai'!$B$11:$BT$50,2,0),"")</f>
        <v>9</v>
      </c>
      <c r="C20" s="5" t="str">
        <f>IFERROR(VLOOKUP($A20,'Isi Nilai'!$B$11:$BT$50,62,0),"")</f>
        <v/>
      </c>
      <c r="D20" s="6" t="str">
        <f>IF(C20="","",VLOOKUP($A20,'Isi Nilai'!$B$11:$BT$50,63,0))</f>
        <v/>
      </c>
      <c r="E20" s="5" t="str">
        <f>IFERROR(VLOOKUP($A20,'Isi Nilai'!$B$11:$BT$50,64,0),"")</f>
        <v/>
      </c>
      <c r="F20" s="6" t="str">
        <f>IF(E20="","",VLOOKUP($A20,'Isi Nilai'!$B$11:$BT$50,65,0))</f>
        <v/>
      </c>
      <c r="G20" s="5">
        <f>IFERROR(VLOOKUP($A20,'Isi Nilai'!$B$11:$BT$50,66,0),"")</f>
        <v>0</v>
      </c>
      <c r="H20" s="5" t="str">
        <f>IFERROR(VLOOKUP($A20,'Isi Nilai'!$B$11:$BT$50,67,0),"")</f>
        <v/>
      </c>
      <c r="I20" s="6" t="str">
        <f>IF(H20="","",VLOOKUP($A20,'Isi Nilai'!$B$11:$BT$50,68,0))</f>
        <v/>
      </c>
      <c r="J20" s="5">
        <f>IFERROR(VLOOKUP($A20,'Isi Nilai'!$B$11:$BT$50,69,0),"")</f>
        <v>0</v>
      </c>
      <c r="K20" s="5" t="str">
        <f>IFERROR(VLOOKUP($A20,'Isi Nilai'!$B$11:$BT$50,70,0),"")</f>
        <v/>
      </c>
      <c r="L20" s="6" t="str">
        <f>IF(K20="","",VLOOKUP($A20,'Isi Nilai'!$B$11:$BT$50,71,0))</f>
        <v/>
      </c>
    </row>
    <row r="21" spans="1:12" ht="69.95" customHeight="1" x14ac:dyDescent="0.2">
      <c r="A21" s="4" t="s">
        <v>27</v>
      </c>
      <c r="B21" s="5" t="str">
        <f>IFERROR(VLOOKUP(A21,'Isi Nilai'!$B$11:$BT$50,2,0),"")</f>
        <v>10</v>
      </c>
      <c r="C21" s="5" t="str">
        <f>IFERROR(VLOOKUP($A21,'Isi Nilai'!$B$11:$BT$50,62,0),"")</f>
        <v/>
      </c>
      <c r="D21" s="6" t="str">
        <f>IF(C21="","",VLOOKUP($A21,'Isi Nilai'!$B$11:$BT$50,63,0))</f>
        <v/>
      </c>
      <c r="E21" s="5" t="str">
        <f>IFERROR(VLOOKUP($A21,'Isi Nilai'!$B$11:$BT$50,64,0),"")</f>
        <v/>
      </c>
      <c r="F21" s="6" t="str">
        <f>IF(E21="","",VLOOKUP($A21,'Isi Nilai'!$B$11:$BT$50,65,0))</f>
        <v/>
      </c>
      <c r="G21" s="5">
        <f>IFERROR(VLOOKUP($A21,'Isi Nilai'!$B$11:$BT$50,66,0),"")</f>
        <v>0</v>
      </c>
      <c r="H21" s="5" t="str">
        <f>IFERROR(VLOOKUP($A21,'Isi Nilai'!$B$11:$BT$50,67,0),"")</f>
        <v/>
      </c>
      <c r="I21" s="6" t="str">
        <f>IF(H21="","",VLOOKUP($A21,'Isi Nilai'!$B$11:$BT$50,68,0))</f>
        <v/>
      </c>
      <c r="J21" s="5">
        <f>IFERROR(VLOOKUP($A21,'Isi Nilai'!$B$11:$BT$50,69,0),"")</f>
        <v>0</v>
      </c>
      <c r="K21" s="5" t="str">
        <f>IFERROR(VLOOKUP($A21,'Isi Nilai'!$B$11:$BT$50,70,0),"")</f>
        <v/>
      </c>
      <c r="L21" s="6" t="str">
        <f>IF(K21="","",VLOOKUP($A21,'Isi Nilai'!$B$11:$BT$50,71,0))</f>
        <v/>
      </c>
    </row>
    <row r="22" spans="1:12" ht="69.95" customHeight="1" x14ac:dyDescent="0.2">
      <c r="A22" s="4" t="s">
        <v>28</v>
      </c>
      <c r="B22" s="5" t="str">
        <f>IFERROR(VLOOKUP(A22,'Isi Nilai'!$B$11:$BT$50,2,0),"")</f>
        <v>11</v>
      </c>
      <c r="C22" s="5" t="str">
        <f>IFERROR(VLOOKUP($A22,'Isi Nilai'!$B$11:$BT$50,62,0),"")</f>
        <v/>
      </c>
      <c r="D22" s="6" t="str">
        <f>IF(C22="","",VLOOKUP($A22,'Isi Nilai'!$B$11:$BT$50,63,0))</f>
        <v/>
      </c>
      <c r="E22" s="5" t="str">
        <f>IFERROR(VLOOKUP($A22,'Isi Nilai'!$B$11:$BT$50,64,0),"")</f>
        <v/>
      </c>
      <c r="F22" s="6" t="str">
        <f>IF(E22="","",VLOOKUP($A22,'Isi Nilai'!$B$11:$BT$50,65,0))</f>
        <v/>
      </c>
      <c r="G22" s="5">
        <f>IFERROR(VLOOKUP($A22,'Isi Nilai'!$B$11:$BT$50,66,0),"")</f>
        <v>0</v>
      </c>
      <c r="H22" s="5" t="str">
        <f>IFERROR(VLOOKUP($A22,'Isi Nilai'!$B$11:$BT$50,67,0),"")</f>
        <v/>
      </c>
      <c r="I22" s="6" t="str">
        <f>IF(H22="","",VLOOKUP($A22,'Isi Nilai'!$B$11:$BT$50,68,0))</f>
        <v/>
      </c>
      <c r="J22" s="5">
        <f>IFERROR(VLOOKUP($A22,'Isi Nilai'!$B$11:$BT$50,69,0),"")</f>
        <v>0</v>
      </c>
      <c r="K22" s="5" t="str">
        <f>IFERROR(VLOOKUP($A22,'Isi Nilai'!$B$11:$BT$50,70,0),"")</f>
        <v/>
      </c>
      <c r="L22" s="6" t="str">
        <f>IF(K22="","",VLOOKUP($A22,'Isi Nilai'!$B$11:$BT$50,71,0))</f>
        <v/>
      </c>
    </row>
    <row r="23" spans="1:12" ht="69.95" customHeight="1" x14ac:dyDescent="0.2">
      <c r="A23" s="4" t="s">
        <v>29</v>
      </c>
      <c r="B23" s="5" t="str">
        <f>IFERROR(VLOOKUP(A23,'Isi Nilai'!$B$11:$BT$50,2,0),"")</f>
        <v>12</v>
      </c>
      <c r="C23" s="5" t="str">
        <f>IFERROR(VLOOKUP($A23,'Isi Nilai'!$B$11:$BT$50,62,0),"")</f>
        <v/>
      </c>
      <c r="D23" s="6" t="str">
        <f>IF(C23="","",VLOOKUP($A23,'Isi Nilai'!$B$11:$BT$50,63,0))</f>
        <v/>
      </c>
      <c r="E23" s="5" t="str">
        <f>IFERROR(VLOOKUP($A23,'Isi Nilai'!$B$11:$BT$50,64,0),"")</f>
        <v/>
      </c>
      <c r="F23" s="6" t="str">
        <f>IF(E23="","",VLOOKUP($A23,'Isi Nilai'!$B$11:$BT$50,65,0))</f>
        <v/>
      </c>
      <c r="G23" s="5">
        <f>IFERROR(VLOOKUP($A23,'Isi Nilai'!$B$11:$BT$50,66,0),"")</f>
        <v>0</v>
      </c>
      <c r="H23" s="5" t="str">
        <f>IFERROR(VLOOKUP($A23,'Isi Nilai'!$B$11:$BT$50,67,0),"")</f>
        <v/>
      </c>
      <c r="I23" s="6" t="str">
        <f>IF(H23="","",VLOOKUP($A23,'Isi Nilai'!$B$11:$BT$50,68,0))</f>
        <v/>
      </c>
      <c r="J23" s="5">
        <f>IFERROR(VLOOKUP($A23,'Isi Nilai'!$B$11:$BT$50,69,0),"")</f>
        <v>0</v>
      </c>
      <c r="K23" s="5" t="str">
        <f>IFERROR(VLOOKUP($A23,'Isi Nilai'!$B$11:$BT$50,70,0),"")</f>
        <v/>
      </c>
      <c r="L23" s="6" t="str">
        <f>IF(K23="","",VLOOKUP($A23,'Isi Nilai'!$B$11:$BT$50,71,0))</f>
        <v/>
      </c>
    </row>
    <row r="24" spans="1:12" ht="69.95" customHeight="1" x14ac:dyDescent="0.2">
      <c r="A24" s="4" t="s">
        <v>30</v>
      </c>
      <c r="B24" s="5" t="str">
        <f>IFERROR(VLOOKUP(A24,'Isi Nilai'!$B$11:$BT$50,2,0),"")</f>
        <v>13</v>
      </c>
      <c r="C24" s="5" t="str">
        <f>IFERROR(VLOOKUP($A24,'Isi Nilai'!$B$11:$BT$50,62,0),"")</f>
        <v/>
      </c>
      <c r="D24" s="6" t="str">
        <f>IF(C24="","",VLOOKUP($A24,'Isi Nilai'!$B$11:$BT$50,63,0))</f>
        <v/>
      </c>
      <c r="E24" s="5" t="str">
        <f>IFERROR(VLOOKUP($A24,'Isi Nilai'!$B$11:$BT$50,64,0),"")</f>
        <v/>
      </c>
      <c r="F24" s="6" t="str">
        <f>IF(E24="","",VLOOKUP($A24,'Isi Nilai'!$B$11:$BT$50,65,0))</f>
        <v/>
      </c>
      <c r="G24" s="5">
        <f>IFERROR(VLOOKUP($A24,'Isi Nilai'!$B$11:$BT$50,66,0),"")</f>
        <v>0</v>
      </c>
      <c r="H24" s="5" t="str">
        <f>IFERROR(VLOOKUP($A24,'Isi Nilai'!$B$11:$BT$50,67,0),"")</f>
        <v/>
      </c>
      <c r="I24" s="6" t="str">
        <f>IF(H24="","",VLOOKUP($A24,'Isi Nilai'!$B$11:$BT$50,68,0))</f>
        <v/>
      </c>
      <c r="J24" s="5">
        <f>IFERROR(VLOOKUP($A24,'Isi Nilai'!$B$11:$BT$50,69,0),"")</f>
        <v>0</v>
      </c>
      <c r="K24" s="5" t="str">
        <f>IFERROR(VLOOKUP($A24,'Isi Nilai'!$B$11:$BT$50,70,0),"")</f>
        <v/>
      </c>
      <c r="L24" s="6" t="str">
        <f>IF(K24="","",VLOOKUP($A24,'Isi Nilai'!$B$11:$BT$50,71,0))</f>
        <v/>
      </c>
    </row>
    <row r="25" spans="1:12" ht="69.95" customHeight="1" x14ac:dyDescent="0.2">
      <c r="A25" s="4" t="s">
        <v>31</v>
      </c>
      <c r="B25" s="5" t="str">
        <f>IFERROR(VLOOKUP(A25,'Isi Nilai'!$B$11:$BT$50,2,0),"")</f>
        <v>14</v>
      </c>
      <c r="C25" s="5" t="str">
        <f>IFERROR(VLOOKUP($A25,'Isi Nilai'!$B$11:$BT$50,62,0),"")</f>
        <v/>
      </c>
      <c r="D25" s="6" t="str">
        <f>IF(C25="","",VLOOKUP($A25,'Isi Nilai'!$B$11:$BT$50,63,0))</f>
        <v/>
      </c>
      <c r="E25" s="5" t="str">
        <f>IFERROR(VLOOKUP($A25,'Isi Nilai'!$B$11:$BT$50,64,0),"")</f>
        <v/>
      </c>
      <c r="F25" s="6" t="str">
        <f>IF(E25="","",VLOOKUP($A25,'Isi Nilai'!$B$11:$BT$50,65,0))</f>
        <v/>
      </c>
      <c r="G25" s="5">
        <f>IFERROR(VLOOKUP($A25,'Isi Nilai'!$B$11:$BT$50,66,0),"")</f>
        <v>0</v>
      </c>
      <c r="H25" s="5" t="str">
        <f>IFERROR(VLOOKUP($A25,'Isi Nilai'!$B$11:$BT$50,67,0),"")</f>
        <v/>
      </c>
      <c r="I25" s="6" t="str">
        <f>IF(H25="","",VLOOKUP($A25,'Isi Nilai'!$B$11:$BT$50,68,0))</f>
        <v/>
      </c>
      <c r="J25" s="5">
        <f>IFERROR(VLOOKUP($A25,'Isi Nilai'!$B$11:$BT$50,69,0),"")</f>
        <v>0</v>
      </c>
      <c r="K25" s="5" t="str">
        <f>IFERROR(VLOOKUP($A25,'Isi Nilai'!$B$11:$BT$50,70,0),"")</f>
        <v/>
      </c>
      <c r="L25" s="6" t="str">
        <f>IF(K25="","",VLOOKUP($A25,'Isi Nilai'!$B$11:$BT$50,71,0))</f>
        <v/>
      </c>
    </row>
    <row r="26" spans="1:12" ht="69.95" customHeight="1" x14ac:dyDescent="0.2">
      <c r="A26" s="4" t="s">
        <v>32</v>
      </c>
      <c r="B26" s="5" t="str">
        <f>IFERROR(VLOOKUP(A26,'Isi Nilai'!$B$11:$BT$50,2,0),"")</f>
        <v>15</v>
      </c>
      <c r="C26" s="5" t="str">
        <f>IFERROR(VLOOKUP($A26,'Isi Nilai'!$B$11:$BT$50,62,0),"")</f>
        <v/>
      </c>
      <c r="D26" s="6" t="str">
        <f>IF(C26="","",VLOOKUP($A26,'Isi Nilai'!$B$11:$BT$50,63,0))</f>
        <v/>
      </c>
      <c r="E26" s="5" t="str">
        <f>IFERROR(VLOOKUP($A26,'Isi Nilai'!$B$11:$BT$50,64,0),"")</f>
        <v/>
      </c>
      <c r="F26" s="6" t="str">
        <f>IF(E26="","",VLOOKUP($A26,'Isi Nilai'!$B$11:$BT$50,65,0))</f>
        <v/>
      </c>
      <c r="G26" s="5">
        <f>IFERROR(VLOOKUP($A26,'Isi Nilai'!$B$11:$BT$50,66,0),"")</f>
        <v>0</v>
      </c>
      <c r="H26" s="5" t="str">
        <f>IFERROR(VLOOKUP($A26,'Isi Nilai'!$B$11:$BT$50,67,0),"")</f>
        <v/>
      </c>
      <c r="I26" s="6" t="str">
        <f>IF(H26="","",VLOOKUP($A26,'Isi Nilai'!$B$11:$BT$50,68,0))</f>
        <v/>
      </c>
      <c r="J26" s="5">
        <f>IFERROR(VLOOKUP($A26,'Isi Nilai'!$B$11:$BT$50,69,0),"")</f>
        <v>0</v>
      </c>
      <c r="K26" s="5" t="str">
        <f>IFERROR(VLOOKUP($A26,'Isi Nilai'!$B$11:$BT$50,70,0),"")</f>
        <v/>
      </c>
      <c r="L26" s="6" t="str">
        <f>IF(K26="","",VLOOKUP($A26,'Isi Nilai'!$B$11:$BT$50,71,0))</f>
        <v/>
      </c>
    </row>
    <row r="27" spans="1:12" ht="69.95" customHeight="1" x14ac:dyDescent="0.2">
      <c r="A27" s="4" t="s">
        <v>33</v>
      </c>
      <c r="B27" s="5" t="str">
        <f>IFERROR(VLOOKUP(A27,'Isi Nilai'!$B$11:$BT$50,2,0),"")</f>
        <v>16</v>
      </c>
      <c r="C27" s="5" t="str">
        <f>IFERROR(VLOOKUP($A27,'Isi Nilai'!$B$11:$BT$50,62,0),"")</f>
        <v/>
      </c>
      <c r="D27" s="6" t="str">
        <f>IF(C27="","",VLOOKUP($A27,'Isi Nilai'!$B$11:$BT$50,63,0))</f>
        <v/>
      </c>
      <c r="E27" s="5" t="str">
        <f>IFERROR(VLOOKUP($A27,'Isi Nilai'!$B$11:$BT$50,64,0),"")</f>
        <v/>
      </c>
      <c r="F27" s="6" t="str">
        <f>IF(E27="","",VLOOKUP($A27,'Isi Nilai'!$B$11:$BT$50,65,0))</f>
        <v/>
      </c>
      <c r="G27" s="5">
        <f>IFERROR(VLOOKUP($A27,'Isi Nilai'!$B$11:$BT$50,66,0),"")</f>
        <v>0</v>
      </c>
      <c r="H27" s="5" t="str">
        <f>IFERROR(VLOOKUP($A27,'Isi Nilai'!$B$11:$BT$50,67,0),"")</f>
        <v/>
      </c>
      <c r="I27" s="6" t="str">
        <f>IF(H27="","",VLOOKUP($A27,'Isi Nilai'!$B$11:$BT$50,68,0))</f>
        <v/>
      </c>
      <c r="J27" s="5">
        <f>IFERROR(VLOOKUP($A27,'Isi Nilai'!$B$11:$BT$50,69,0),"")</f>
        <v>0</v>
      </c>
      <c r="K27" s="5" t="str">
        <f>IFERROR(VLOOKUP($A27,'Isi Nilai'!$B$11:$BT$50,70,0),"")</f>
        <v/>
      </c>
      <c r="L27" s="6" t="str">
        <f>IF(K27="","",VLOOKUP($A27,'Isi Nilai'!$B$11:$BT$50,71,0))</f>
        <v/>
      </c>
    </row>
    <row r="28" spans="1:12" ht="69.95" customHeight="1" x14ac:dyDescent="0.2">
      <c r="A28" s="4" t="s">
        <v>34</v>
      </c>
      <c r="B28" s="5" t="str">
        <f>IFERROR(VLOOKUP(A28,'Isi Nilai'!$B$11:$BT$50,2,0),"")</f>
        <v>17</v>
      </c>
      <c r="C28" s="5" t="str">
        <f>IFERROR(VLOOKUP($A28,'Isi Nilai'!$B$11:$BT$50,62,0),"")</f>
        <v/>
      </c>
      <c r="D28" s="6" t="str">
        <f>IF(C28="","",VLOOKUP($A28,'Isi Nilai'!$B$11:$BT$50,63,0))</f>
        <v/>
      </c>
      <c r="E28" s="5" t="str">
        <f>IFERROR(VLOOKUP($A28,'Isi Nilai'!$B$11:$BT$50,64,0),"")</f>
        <v/>
      </c>
      <c r="F28" s="6" t="str">
        <f>IF(E28="","",VLOOKUP($A28,'Isi Nilai'!$B$11:$BT$50,65,0))</f>
        <v/>
      </c>
      <c r="G28" s="5">
        <f>IFERROR(VLOOKUP($A28,'Isi Nilai'!$B$11:$BT$50,66,0),"")</f>
        <v>0</v>
      </c>
      <c r="H28" s="5" t="str">
        <f>IFERROR(VLOOKUP($A28,'Isi Nilai'!$B$11:$BT$50,67,0),"")</f>
        <v/>
      </c>
      <c r="I28" s="6" t="str">
        <f>IF(H28="","",VLOOKUP($A28,'Isi Nilai'!$B$11:$BT$50,68,0))</f>
        <v/>
      </c>
      <c r="J28" s="5">
        <f>IFERROR(VLOOKUP($A28,'Isi Nilai'!$B$11:$BT$50,69,0),"")</f>
        <v>0</v>
      </c>
      <c r="K28" s="5" t="str">
        <f>IFERROR(VLOOKUP($A28,'Isi Nilai'!$B$11:$BT$50,70,0),"")</f>
        <v/>
      </c>
      <c r="L28" s="6" t="str">
        <f>IF(K28="","",VLOOKUP($A28,'Isi Nilai'!$B$11:$BT$50,71,0))</f>
        <v/>
      </c>
    </row>
    <row r="29" spans="1:12" ht="69.95" customHeight="1" x14ac:dyDescent="0.2">
      <c r="A29" s="4" t="s">
        <v>35</v>
      </c>
      <c r="B29" s="5" t="str">
        <f>IFERROR(VLOOKUP(A29,'Isi Nilai'!$B$11:$BT$50,2,0),"")</f>
        <v>18</v>
      </c>
      <c r="C29" s="5" t="str">
        <f>IFERROR(VLOOKUP($A29,'Isi Nilai'!$B$11:$BT$50,62,0),"")</f>
        <v/>
      </c>
      <c r="D29" s="6" t="str">
        <f>IF(C29="","",VLOOKUP($A29,'Isi Nilai'!$B$11:$BT$50,63,0))</f>
        <v/>
      </c>
      <c r="E29" s="5" t="str">
        <f>IFERROR(VLOOKUP($A29,'Isi Nilai'!$B$11:$BT$50,64,0),"")</f>
        <v/>
      </c>
      <c r="F29" s="6" t="str">
        <f>IF(E29="","",VLOOKUP($A29,'Isi Nilai'!$B$11:$BT$50,65,0))</f>
        <v/>
      </c>
      <c r="G29" s="5">
        <f>IFERROR(VLOOKUP($A29,'Isi Nilai'!$B$11:$BT$50,66,0),"")</f>
        <v>0</v>
      </c>
      <c r="H29" s="5" t="str">
        <f>IFERROR(VLOOKUP($A29,'Isi Nilai'!$B$11:$BT$50,67,0),"")</f>
        <v/>
      </c>
      <c r="I29" s="6" t="str">
        <f>IF(H29="","",VLOOKUP($A29,'Isi Nilai'!$B$11:$BT$50,68,0))</f>
        <v/>
      </c>
      <c r="J29" s="5">
        <f>IFERROR(VLOOKUP($A29,'Isi Nilai'!$B$11:$BT$50,69,0),"")</f>
        <v>0</v>
      </c>
      <c r="K29" s="5" t="str">
        <f>IFERROR(VLOOKUP($A29,'Isi Nilai'!$B$11:$BT$50,70,0),"")</f>
        <v/>
      </c>
      <c r="L29" s="6" t="str">
        <f>IF(K29="","",VLOOKUP($A29,'Isi Nilai'!$B$11:$BT$50,71,0))</f>
        <v/>
      </c>
    </row>
    <row r="30" spans="1:12" ht="69.95" customHeight="1" x14ac:dyDescent="0.2">
      <c r="A30" s="4" t="s">
        <v>36</v>
      </c>
      <c r="B30" s="5" t="str">
        <f>IFERROR(VLOOKUP(A30,'Isi Nilai'!$B$11:$BT$50,2,0),"")</f>
        <v>19</v>
      </c>
      <c r="C30" s="5" t="str">
        <f>IFERROR(VLOOKUP($A30,'Isi Nilai'!$B$11:$BT$50,62,0),"")</f>
        <v/>
      </c>
      <c r="D30" s="6" t="str">
        <f>IF(C30="","",VLOOKUP($A30,'Isi Nilai'!$B$11:$BT$50,63,0))</f>
        <v/>
      </c>
      <c r="E30" s="5" t="str">
        <f>IFERROR(VLOOKUP($A30,'Isi Nilai'!$B$11:$BT$50,64,0),"")</f>
        <v/>
      </c>
      <c r="F30" s="6" t="str">
        <f>IF(E30="","",VLOOKUP($A30,'Isi Nilai'!$B$11:$BT$50,65,0))</f>
        <v/>
      </c>
      <c r="G30" s="5">
        <f>IFERROR(VLOOKUP($A30,'Isi Nilai'!$B$11:$BT$50,66,0),"")</f>
        <v>0</v>
      </c>
      <c r="H30" s="5" t="str">
        <f>IFERROR(VLOOKUP($A30,'Isi Nilai'!$B$11:$BT$50,67,0),"")</f>
        <v/>
      </c>
      <c r="I30" s="6" t="str">
        <f>IF(H30="","",VLOOKUP($A30,'Isi Nilai'!$B$11:$BT$50,68,0))</f>
        <v/>
      </c>
      <c r="J30" s="5">
        <f>IFERROR(VLOOKUP($A30,'Isi Nilai'!$B$11:$BT$50,69,0),"")</f>
        <v>0</v>
      </c>
      <c r="K30" s="5" t="str">
        <f>IFERROR(VLOOKUP($A30,'Isi Nilai'!$B$11:$BT$50,70,0),"")</f>
        <v/>
      </c>
      <c r="L30" s="6" t="str">
        <f>IF(K30="","",VLOOKUP($A30,'Isi Nilai'!$B$11:$BT$50,71,0))</f>
        <v/>
      </c>
    </row>
    <row r="31" spans="1:12" ht="69.95" customHeight="1" x14ac:dyDescent="0.2">
      <c r="A31" s="4" t="s">
        <v>37</v>
      </c>
      <c r="B31" s="5" t="str">
        <f>IFERROR(VLOOKUP(A31,'Isi Nilai'!$B$11:$BT$50,2,0),"")</f>
        <v>20</v>
      </c>
      <c r="C31" s="5" t="str">
        <f>IFERROR(VLOOKUP($A31,'Isi Nilai'!$B$11:$BT$50,62,0),"")</f>
        <v/>
      </c>
      <c r="D31" s="6" t="str">
        <f>IF(C31="","",VLOOKUP($A31,'Isi Nilai'!$B$11:$BT$50,63,0))</f>
        <v/>
      </c>
      <c r="E31" s="5" t="str">
        <f>IFERROR(VLOOKUP($A31,'Isi Nilai'!$B$11:$BT$50,64,0),"")</f>
        <v/>
      </c>
      <c r="F31" s="6" t="str">
        <f>IF(E31="","",VLOOKUP($A31,'Isi Nilai'!$B$11:$BT$50,65,0))</f>
        <v/>
      </c>
      <c r="G31" s="5">
        <f>IFERROR(VLOOKUP($A31,'Isi Nilai'!$B$11:$BT$50,66,0),"")</f>
        <v>0</v>
      </c>
      <c r="H31" s="5" t="str">
        <f>IFERROR(VLOOKUP($A31,'Isi Nilai'!$B$11:$BT$50,67,0),"")</f>
        <v/>
      </c>
      <c r="I31" s="6" t="str">
        <f>IF(H31="","",VLOOKUP($A31,'Isi Nilai'!$B$11:$BT$50,68,0))</f>
        <v/>
      </c>
      <c r="J31" s="5">
        <f>IFERROR(VLOOKUP($A31,'Isi Nilai'!$B$11:$BT$50,69,0),"")</f>
        <v>0</v>
      </c>
      <c r="K31" s="5" t="str">
        <f>IFERROR(VLOOKUP($A31,'Isi Nilai'!$B$11:$BT$50,70,0),"")</f>
        <v/>
      </c>
      <c r="L31" s="6" t="str">
        <f>IF(K31="","",VLOOKUP($A31,'Isi Nilai'!$B$11:$BT$50,71,0))</f>
        <v/>
      </c>
    </row>
    <row r="32" spans="1:12" ht="69.95" customHeight="1" x14ac:dyDescent="0.2">
      <c r="A32" s="4" t="s">
        <v>38</v>
      </c>
      <c r="B32" s="5" t="str">
        <f>IFERROR(VLOOKUP(A32,'Isi Nilai'!$B$11:$BT$50,2,0),"")</f>
        <v>21</v>
      </c>
      <c r="C32" s="5" t="str">
        <f>IFERROR(VLOOKUP($A32,'Isi Nilai'!$B$11:$BT$50,62,0),"")</f>
        <v/>
      </c>
      <c r="D32" s="6" t="str">
        <f>IF(C32="","",VLOOKUP($A32,'Isi Nilai'!$B$11:$BT$50,63,0))</f>
        <v/>
      </c>
      <c r="E32" s="5" t="str">
        <f>IFERROR(VLOOKUP($A32,'Isi Nilai'!$B$11:$BT$50,64,0),"")</f>
        <v/>
      </c>
      <c r="F32" s="6" t="str">
        <f>IF(E32="","",VLOOKUP($A32,'Isi Nilai'!$B$11:$BT$50,65,0))</f>
        <v/>
      </c>
      <c r="G32" s="5">
        <f>IFERROR(VLOOKUP($A32,'Isi Nilai'!$B$11:$BT$50,66,0),"")</f>
        <v>0</v>
      </c>
      <c r="H32" s="5" t="str">
        <f>IFERROR(VLOOKUP($A32,'Isi Nilai'!$B$11:$BT$50,67,0),"")</f>
        <v/>
      </c>
      <c r="I32" s="6" t="str">
        <f>IF(H32="","",VLOOKUP($A32,'Isi Nilai'!$B$11:$BT$50,68,0))</f>
        <v/>
      </c>
      <c r="J32" s="5">
        <f>IFERROR(VLOOKUP($A32,'Isi Nilai'!$B$11:$BT$50,69,0),"")</f>
        <v>0</v>
      </c>
      <c r="K32" s="5" t="str">
        <f>IFERROR(VLOOKUP($A32,'Isi Nilai'!$B$11:$BT$50,70,0),"")</f>
        <v/>
      </c>
      <c r="L32" s="6" t="str">
        <f>IF(K32="","",VLOOKUP($A32,'Isi Nilai'!$B$11:$BT$50,71,0))</f>
        <v/>
      </c>
    </row>
    <row r="33" spans="1:12" ht="69.95" customHeight="1" x14ac:dyDescent="0.2">
      <c r="A33" s="4" t="s">
        <v>39</v>
      </c>
      <c r="B33" s="5" t="str">
        <f>IFERROR(VLOOKUP(A33,'Isi Nilai'!$B$11:$BT$50,2,0),"")</f>
        <v>22</v>
      </c>
      <c r="C33" s="5" t="str">
        <f>IFERROR(VLOOKUP($A33,'Isi Nilai'!$B$11:$BT$50,62,0),"")</f>
        <v/>
      </c>
      <c r="D33" s="6" t="str">
        <f>IF(C33="","",VLOOKUP($A33,'Isi Nilai'!$B$11:$BT$50,63,0))</f>
        <v/>
      </c>
      <c r="E33" s="5" t="str">
        <f>IFERROR(VLOOKUP($A33,'Isi Nilai'!$B$11:$BT$50,64,0),"")</f>
        <v/>
      </c>
      <c r="F33" s="6" t="str">
        <f>IF(E33="","",VLOOKUP($A33,'Isi Nilai'!$B$11:$BT$50,65,0))</f>
        <v/>
      </c>
      <c r="G33" s="5">
        <f>IFERROR(VLOOKUP($A33,'Isi Nilai'!$B$11:$BT$50,66,0),"")</f>
        <v>0</v>
      </c>
      <c r="H33" s="5" t="str">
        <f>IFERROR(VLOOKUP($A33,'Isi Nilai'!$B$11:$BT$50,67,0),"")</f>
        <v/>
      </c>
      <c r="I33" s="6" t="str">
        <f>IF(H33="","",VLOOKUP($A33,'Isi Nilai'!$B$11:$BT$50,68,0))</f>
        <v/>
      </c>
      <c r="J33" s="5">
        <f>IFERROR(VLOOKUP($A33,'Isi Nilai'!$B$11:$BT$50,69,0),"")</f>
        <v>0</v>
      </c>
      <c r="K33" s="5" t="str">
        <f>IFERROR(VLOOKUP($A33,'Isi Nilai'!$B$11:$BT$50,70,0),"")</f>
        <v/>
      </c>
      <c r="L33" s="6" t="str">
        <f>IF(K33="","",VLOOKUP($A33,'Isi Nilai'!$B$11:$BT$50,71,0))</f>
        <v/>
      </c>
    </row>
    <row r="34" spans="1:12" ht="69.95" customHeight="1" x14ac:dyDescent="0.2">
      <c r="A34" s="4" t="s">
        <v>40</v>
      </c>
      <c r="B34" s="5" t="str">
        <f>IFERROR(VLOOKUP(A34,'Isi Nilai'!$B$11:$BT$50,2,0),"")</f>
        <v>23</v>
      </c>
      <c r="C34" s="5" t="str">
        <f>IFERROR(VLOOKUP($A34,'Isi Nilai'!$B$11:$BT$50,62,0),"")</f>
        <v/>
      </c>
      <c r="D34" s="6" t="str">
        <f>IF(C34="","",VLOOKUP($A34,'Isi Nilai'!$B$11:$BT$50,63,0))</f>
        <v/>
      </c>
      <c r="E34" s="5" t="str">
        <f>IFERROR(VLOOKUP($A34,'Isi Nilai'!$B$11:$BT$50,64,0),"")</f>
        <v/>
      </c>
      <c r="F34" s="6" t="str">
        <f>IF(E34="","",VLOOKUP($A34,'Isi Nilai'!$B$11:$BT$50,65,0))</f>
        <v/>
      </c>
      <c r="G34" s="5">
        <f>IFERROR(VLOOKUP($A34,'Isi Nilai'!$B$11:$BT$50,66,0),"")</f>
        <v>0</v>
      </c>
      <c r="H34" s="5" t="str">
        <f>IFERROR(VLOOKUP($A34,'Isi Nilai'!$B$11:$BT$50,67,0),"")</f>
        <v/>
      </c>
      <c r="I34" s="6" t="str">
        <f>IF(H34="","",VLOOKUP($A34,'Isi Nilai'!$B$11:$BT$50,68,0))</f>
        <v/>
      </c>
      <c r="J34" s="5">
        <f>IFERROR(VLOOKUP($A34,'Isi Nilai'!$B$11:$BT$50,69,0),"")</f>
        <v>0</v>
      </c>
      <c r="K34" s="5" t="str">
        <f>IFERROR(VLOOKUP($A34,'Isi Nilai'!$B$11:$BT$50,70,0),"")</f>
        <v/>
      </c>
      <c r="L34" s="6" t="str">
        <f>IF(K34="","",VLOOKUP($A34,'Isi Nilai'!$B$11:$BT$50,71,0))</f>
        <v/>
      </c>
    </row>
    <row r="35" spans="1:12" ht="69.95" customHeight="1" x14ac:dyDescent="0.2">
      <c r="A35" s="4" t="s">
        <v>41</v>
      </c>
      <c r="B35" s="5" t="str">
        <f>IFERROR(VLOOKUP(A35,'Isi Nilai'!$B$11:$BT$50,2,0),"")</f>
        <v>24</v>
      </c>
      <c r="C35" s="5" t="str">
        <f>IFERROR(VLOOKUP($A35,'Isi Nilai'!$B$11:$BT$50,62,0),"")</f>
        <v/>
      </c>
      <c r="D35" s="6" t="str">
        <f>IF(C35="","",VLOOKUP($A35,'Isi Nilai'!$B$11:$BT$50,63,0))</f>
        <v/>
      </c>
      <c r="E35" s="5" t="str">
        <f>IFERROR(VLOOKUP($A35,'Isi Nilai'!$B$11:$BT$50,64,0),"")</f>
        <v/>
      </c>
      <c r="F35" s="6" t="str">
        <f>IF(E35="","",VLOOKUP($A35,'Isi Nilai'!$B$11:$BT$50,65,0))</f>
        <v/>
      </c>
      <c r="G35" s="5">
        <f>IFERROR(VLOOKUP($A35,'Isi Nilai'!$B$11:$BT$50,66,0),"")</f>
        <v>0</v>
      </c>
      <c r="H35" s="5" t="str">
        <f>IFERROR(VLOOKUP($A35,'Isi Nilai'!$B$11:$BT$50,67,0),"")</f>
        <v/>
      </c>
      <c r="I35" s="6" t="str">
        <f>IF(H35="","",VLOOKUP($A35,'Isi Nilai'!$B$11:$BT$50,68,0))</f>
        <v/>
      </c>
      <c r="J35" s="5">
        <f>IFERROR(VLOOKUP($A35,'Isi Nilai'!$B$11:$BT$50,69,0),"")</f>
        <v>0</v>
      </c>
      <c r="K35" s="5" t="str">
        <f>IFERROR(VLOOKUP($A35,'Isi Nilai'!$B$11:$BT$50,70,0),"")</f>
        <v/>
      </c>
      <c r="L35" s="6" t="str">
        <f>IF(K35="","",VLOOKUP($A35,'Isi Nilai'!$B$11:$BT$50,71,0))</f>
        <v/>
      </c>
    </row>
    <row r="36" spans="1:12" ht="69.95" customHeight="1" x14ac:dyDescent="0.2">
      <c r="A36" s="4" t="s">
        <v>42</v>
      </c>
      <c r="B36" s="5" t="str">
        <f>IFERROR(VLOOKUP(A36,'Isi Nilai'!$B$11:$BT$50,2,0),"")</f>
        <v>25</v>
      </c>
      <c r="C36" s="5" t="str">
        <f>IFERROR(VLOOKUP($A36,'Isi Nilai'!$B$11:$BT$50,62,0),"")</f>
        <v/>
      </c>
      <c r="D36" s="6" t="str">
        <f>IF(C36="","",VLOOKUP($A36,'Isi Nilai'!$B$11:$BT$50,63,0))</f>
        <v/>
      </c>
      <c r="E36" s="5" t="str">
        <f>IFERROR(VLOOKUP($A36,'Isi Nilai'!$B$11:$BT$50,64,0),"")</f>
        <v/>
      </c>
      <c r="F36" s="6" t="str">
        <f>IF(E36="","",VLOOKUP($A36,'Isi Nilai'!$B$11:$BT$50,65,0))</f>
        <v/>
      </c>
      <c r="G36" s="5">
        <f>IFERROR(VLOOKUP($A36,'Isi Nilai'!$B$11:$BT$50,66,0),"")</f>
        <v>0</v>
      </c>
      <c r="H36" s="5" t="str">
        <f>IFERROR(VLOOKUP($A36,'Isi Nilai'!$B$11:$BT$50,67,0),"")</f>
        <v/>
      </c>
      <c r="I36" s="6" t="str">
        <f>IF(H36="","",VLOOKUP($A36,'Isi Nilai'!$B$11:$BT$50,68,0))</f>
        <v/>
      </c>
      <c r="J36" s="5">
        <f>IFERROR(VLOOKUP($A36,'Isi Nilai'!$B$11:$BT$50,69,0),"")</f>
        <v>0</v>
      </c>
      <c r="K36" s="5" t="str">
        <f>IFERROR(VLOOKUP($A36,'Isi Nilai'!$B$11:$BT$50,70,0),"")</f>
        <v/>
      </c>
      <c r="L36" s="6" t="str">
        <f>IF(K36="","",VLOOKUP($A36,'Isi Nilai'!$B$11:$BT$50,71,0))</f>
        <v/>
      </c>
    </row>
    <row r="37" spans="1:12" ht="69.95" customHeight="1" x14ac:dyDescent="0.2">
      <c r="A37" s="4" t="s">
        <v>43</v>
      </c>
      <c r="B37" s="5" t="str">
        <f>IFERROR(VLOOKUP(A37,'Isi Nilai'!$B$11:$BT$50,2,0),"")</f>
        <v>26</v>
      </c>
      <c r="C37" s="5" t="str">
        <f>IFERROR(VLOOKUP($A37,'Isi Nilai'!$B$11:$BT$50,62,0),"")</f>
        <v/>
      </c>
      <c r="D37" s="6" t="str">
        <f>IF(C37="","",VLOOKUP($A37,'Isi Nilai'!$B$11:$BT$50,63,0))</f>
        <v/>
      </c>
      <c r="E37" s="5" t="str">
        <f>IFERROR(VLOOKUP($A37,'Isi Nilai'!$B$11:$BT$50,64,0),"")</f>
        <v/>
      </c>
      <c r="F37" s="6" t="str">
        <f>IF(E37="","",VLOOKUP($A37,'Isi Nilai'!$B$11:$BT$50,65,0))</f>
        <v/>
      </c>
      <c r="G37" s="5">
        <f>IFERROR(VLOOKUP($A37,'Isi Nilai'!$B$11:$BT$50,66,0),"")</f>
        <v>0</v>
      </c>
      <c r="H37" s="5" t="str">
        <f>IFERROR(VLOOKUP($A37,'Isi Nilai'!$B$11:$BT$50,67,0),"")</f>
        <v/>
      </c>
      <c r="I37" s="6" t="str">
        <f>IF(H37="","",VLOOKUP($A37,'Isi Nilai'!$B$11:$BT$50,68,0))</f>
        <v/>
      </c>
      <c r="J37" s="5">
        <f>IFERROR(VLOOKUP($A37,'Isi Nilai'!$B$11:$BT$50,69,0),"")</f>
        <v>0</v>
      </c>
      <c r="K37" s="5" t="str">
        <f>IFERROR(VLOOKUP($A37,'Isi Nilai'!$B$11:$BT$50,70,0),"")</f>
        <v/>
      </c>
      <c r="L37" s="6" t="str">
        <f>IF(K37="","",VLOOKUP($A37,'Isi Nilai'!$B$11:$BT$50,71,0))</f>
        <v/>
      </c>
    </row>
    <row r="38" spans="1:12" ht="69.95" customHeight="1" x14ac:dyDescent="0.2">
      <c r="A38" s="4" t="s">
        <v>44</v>
      </c>
      <c r="B38" s="5" t="str">
        <f>IFERROR(VLOOKUP(A38,'Isi Nilai'!$B$11:$BT$50,2,0),"")</f>
        <v>27</v>
      </c>
      <c r="C38" s="5" t="str">
        <f>IFERROR(VLOOKUP($A38,'Isi Nilai'!$B$11:$BT$50,62,0),"")</f>
        <v/>
      </c>
      <c r="D38" s="6" t="str">
        <f>IF(C38="","",VLOOKUP($A38,'Isi Nilai'!$B$11:$BT$50,63,0))</f>
        <v/>
      </c>
      <c r="E38" s="5" t="str">
        <f>IFERROR(VLOOKUP($A38,'Isi Nilai'!$B$11:$BT$50,64,0),"")</f>
        <v/>
      </c>
      <c r="F38" s="6" t="str">
        <f>IF(E38="","",VLOOKUP($A38,'Isi Nilai'!$B$11:$BT$50,65,0))</f>
        <v/>
      </c>
      <c r="G38" s="5">
        <f>IFERROR(VLOOKUP($A38,'Isi Nilai'!$B$11:$BT$50,66,0),"")</f>
        <v>0</v>
      </c>
      <c r="H38" s="5" t="str">
        <f>IFERROR(VLOOKUP($A38,'Isi Nilai'!$B$11:$BT$50,67,0),"")</f>
        <v/>
      </c>
      <c r="I38" s="6" t="str">
        <f>IF(H38="","",VLOOKUP($A38,'Isi Nilai'!$B$11:$BT$50,68,0))</f>
        <v/>
      </c>
      <c r="J38" s="5">
        <f>IFERROR(VLOOKUP($A38,'Isi Nilai'!$B$11:$BT$50,69,0),"")</f>
        <v>0</v>
      </c>
      <c r="K38" s="5" t="str">
        <f>IFERROR(VLOOKUP($A38,'Isi Nilai'!$B$11:$BT$50,70,0),"")</f>
        <v/>
      </c>
      <c r="L38" s="6" t="str">
        <f>IF(K38="","",VLOOKUP($A38,'Isi Nilai'!$B$11:$BT$50,71,0))</f>
        <v/>
      </c>
    </row>
    <row r="39" spans="1:12" ht="69.95" customHeight="1" x14ac:dyDescent="0.2">
      <c r="A39" s="4" t="s">
        <v>45</v>
      </c>
      <c r="B39" s="5" t="str">
        <f>IFERROR(VLOOKUP(A39,'Isi Nilai'!$B$11:$BT$50,2,0),"")</f>
        <v>28</v>
      </c>
      <c r="C39" s="5" t="str">
        <f>IFERROR(VLOOKUP($A39,'Isi Nilai'!$B$11:$BT$50,62,0),"")</f>
        <v/>
      </c>
      <c r="D39" s="6" t="str">
        <f>IF(C39="","",VLOOKUP($A39,'Isi Nilai'!$B$11:$BT$50,63,0))</f>
        <v/>
      </c>
      <c r="E39" s="5" t="str">
        <f>IFERROR(VLOOKUP($A39,'Isi Nilai'!$B$11:$BT$50,64,0),"")</f>
        <v/>
      </c>
      <c r="F39" s="6" t="str">
        <f>IF(E39="","",VLOOKUP($A39,'Isi Nilai'!$B$11:$BT$50,65,0))</f>
        <v/>
      </c>
      <c r="G39" s="5">
        <f>IFERROR(VLOOKUP($A39,'Isi Nilai'!$B$11:$BT$50,66,0),"")</f>
        <v>0</v>
      </c>
      <c r="H39" s="5" t="str">
        <f>IFERROR(VLOOKUP($A39,'Isi Nilai'!$B$11:$BT$50,67,0),"")</f>
        <v/>
      </c>
      <c r="I39" s="6" t="str">
        <f>IF(H39="","",VLOOKUP($A39,'Isi Nilai'!$B$11:$BT$50,68,0))</f>
        <v/>
      </c>
      <c r="J39" s="5">
        <f>IFERROR(VLOOKUP($A39,'Isi Nilai'!$B$11:$BT$50,69,0),"")</f>
        <v>0</v>
      </c>
      <c r="K39" s="5" t="str">
        <f>IFERROR(VLOOKUP($A39,'Isi Nilai'!$B$11:$BT$50,70,0),"")</f>
        <v/>
      </c>
      <c r="L39" s="6" t="str">
        <f>IF(K39="","",VLOOKUP($A39,'Isi Nilai'!$B$11:$BT$50,71,0))</f>
        <v/>
      </c>
    </row>
    <row r="40" spans="1:12" ht="69.95" customHeight="1" x14ac:dyDescent="0.2">
      <c r="A40" s="4" t="s">
        <v>46</v>
      </c>
      <c r="B40" s="5" t="str">
        <f>IFERROR(VLOOKUP(A40,'Isi Nilai'!$B$11:$BT$50,2,0),"")</f>
        <v>29</v>
      </c>
      <c r="C40" s="5" t="str">
        <f>IFERROR(VLOOKUP($A40,'Isi Nilai'!$B$11:$BT$50,62,0),"")</f>
        <v/>
      </c>
      <c r="D40" s="6" t="str">
        <f>IF(C40="","",VLOOKUP($A40,'Isi Nilai'!$B$11:$BT$50,63,0))</f>
        <v/>
      </c>
      <c r="E40" s="5" t="str">
        <f>IFERROR(VLOOKUP($A40,'Isi Nilai'!$B$11:$BT$50,64,0),"")</f>
        <v/>
      </c>
      <c r="F40" s="6" t="str">
        <f>IF(E40="","",VLOOKUP($A40,'Isi Nilai'!$B$11:$BT$50,65,0))</f>
        <v/>
      </c>
      <c r="G40" s="5">
        <f>IFERROR(VLOOKUP($A40,'Isi Nilai'!$B$11:$BT$50,66,0),"")</f>
        <v>0</v>
      </c>
      <c r="H40" s="5" t="str">
        <f>IFERROR(VLOOKUP($A40,'Isi Nilai'!$B$11:$BT$50,67,0),"")</f>
        <v/>
      </c>
      <c r="I40" s="6" t="str">
        <f>IF(H40="","",VLOOKUP($A40,'Isi Nilai'!$B$11:$BT$50,68,0))</f>
        <v/>
      </c>
      <c r="J40" s="5">
        <f>IFERROR(VLOOKUP($A40,'Isi Nilai'!$B$11:$BT$50,69,0),"")</f>
        <v>0</v>
      </c>
      <c r="K40" s="5" t="str">
        <f>IFERROR(VLOOKUP($A40,'Isi Nilai'!$B$11:$BT$50,70,0),"")</f>
        <v/>
      </c>
      <c r="L40" s="6" t="str">
        <f>IF(K40="","",VLOOKUP($A40,'Isi Nilai'!$B$11:$BT$50,71,0))</f>
        <v/>
      </c>
    </row>
    <row r="41" spans="1:12" ht="69.95" customHeight="1" x14ac:dyDescent="0.2">
      <c r="A41" s="4" t="s">
        <v>47</v>
      </c>
      <c r="B41" s="5" t="str">
        <f>IFERROR(VLOOKUP(A41,'Isi Nilai'!$B$11:$BT$50,2,0),"")</f>
        <v>30</v>
      </c>
      <c r="C41" s="5" t="str">
        <f>IFERROR(VLOOKUP($A41,'Isi Nilai'!$B$11:$BT$50,62,0),"")</f>
        <v/>
      </c>
      <c r="D41" s="6" t="str">
        <f>IF(C41="","",VLOOKUP($A41,'Isi Nilai'!$B$11:$BT$50,63,0))</f>
        <v/>
      </c>
      <c r="E41" s="5" t="str">
        <f>IFERROR(VLOOKUP($A41,'Isi Nilai'!$B$11:$BT$50,64,0),"")</f>
        <v/>
      </c>
      <c r="F41" s="6" t="str">
        <f>IF(E41="","",VLOOKUP($A41,'Isi Nilai'!$B$11:$BT$50,65,0))</f>
        <v/>
      </c>
      <c r="G41" s="5">
        <f>IFERROR(VLOOKUP($A41,'Isi Nilai'!$B$11:$BT$50,66,0),"")</f>
        <v>0</v>
      </c>
      <c r="H41" s="5" t="str">
        <f>IFERROR(VLOOKUP($A41,'Isi Nilai'!$B$11:$BT$50,67,0),"")</f>
        <v/>
      </c>
      <c r="I41" s="6" t="str">
        <f>IF(H41="","",VLOOKUP($A41,'Isi Nilai'!$B$11:$BT$50,68,0))</f>
        <v/>
      </c>
      <c r="J41" s="5">
        <f>IFERROR(VLOOKUP($A41,'Isi Nilai'!$B$11:$BT$50,69,0),"")</f>
        <v>0</v>
      </c>
      <c r="K41" s="5" t="str">
        <f>IFERROR(VLOOKUP($A41,'Isi Nilai'!$B$11:$BT$50,70,0),"")</f>
        <v/>
      </c>
      <c r="L41" s="6" t="str">
        <f>IF(K41="","",VLOOKUP($A41,'Isi Nilai'!$B$11:$BT$50,71,0))</f>
        <v/>
      </c>
    </row>
    <row r="42" spans="1:12" ht="69.95" customHeight="1" x14ac:dyDescent="0.2">
      <c r="A42" s="4" t="s">
        <v>48</v>
      </c>
      <c r="B42" s="5" t="str">
        <f>IFERROR(VLOOKUP(A42,'Isi Nilai'!$B$11:$BT$50,2,0),"")</f>
        <v>31</v>
      </c>
      <c r="C42" s="5" t="str">
        <f>IFERROR(VLOOKUP($A42,'Isi Nilai'!$B$11:$BT$50,62,0),"")</f>
        <v/>
      </c>
      <c r="D42" s="6" t="str">
        <f>IF(C42="","",VLOOKUP($A42,'Isi Nilai'!$B$11:$BT$50,63,0))</f>
        <v/>
      </c>
      <c r="E42" s="5" t="str">
        <f>IFERROR(VLOOKUP($A42,'Isi Nilai'!$B$11:$BT$50,64,0),"")</f>
        <v/>
      </c>
      <c r="F42" s="6" t="str">
        <f>IF(E42="","",VLOOKUP($A42,'Isi Nilai'!$B$11:$BT$50,65,0))</f>
        <v/>
      </c>
      <c r="G42" s="5">
        <f>IFERROR(VLOOKUP($A42,'Isi Nilai'!$B$11:$BT$50,66,0),"")</f>
        <v>0</v>
      </c>
      <c r="H42" s="5" t="str">
        <f>IFERROR(VLOOKUP($A42,'Isi Nilai'!$B$11:$BT$50,67,0),"")</f>
        <v/>
      </c>
      <c r="I42" s="6" t="str">
        <f>IF(H42="","",VLOOKUP($A42,'Isi Nilai'!$B$11:$BT$50,68,0))</f>
        <v/>
      </c>
      <c r="J42" s="5">
        <f>IFERROR(VLOOKUP($A42,'Isi Nilai'!$B$11:$BT$50,69,0),"")</f>
        <v>0</v>
      </c>
      <c r="K42" s="5" t="str">
        <f>IFERROR(VLOOKUP($A42,'Isi Nilai'!$B$11:$BT$50,70,0),"")</f>
        <v/>
      </c>
      <c r="L42" s="6" t="str">
        <f>IF(K42="","",VLOOKUP($A42,'Isi Nilai'!$B$11:$BT$50,71,0))</f>
        <v/>
      </c>
    </row>
    <row r="43" spans="1:12" ht="69.95" customHeight="1" x14ac:dyDescent="0.2">
      <c r="A43" s="4" t="s">
        <v>49</v>
      </c>
      <c r="B43" s="5" t="str">
        <f>IFERROR(VLOOKUP(A43,'Isi Nilai'!$B$11:$BT$50,2,0),"")</f>
        <v>32</v>
      </c>
      <c r="C43" s="5" t="str">
        <f>IFERROR(VLOOKUP($A43,'Isi Nilai'!$B$11:$BT$50,62,0),"")</f>
        <v/>
      </c>
      <c r="D43" s="6" t="str">
        <f>IF(C43="","",VLOOKUP($A43,'Isi Nilai'!$B$11:$BT$50,63,0))</f>
        <v/>
      </c>
      <c r="E43" s="5" t="str">
        <f>IFERROR(VLOOKUP($A43,'Isi Nilai'!$B$11:$BT$50,64,0),"")</f>
        <v/>
      </c>
      <c r="F43" s="6" t="str">
        <f>IF(E43="","",VLOOKUP($A43,'Isi Nilai'!$B$11:$BT$50,65,0))</f>
        <v/>
      </c>
      <c r="G43" s="5">
        <f>IFERROR(VLOOKUP($A43,'Isi Nilai'!$B$11:$BT$50,66,0),"")</f>
        <v>0</v>
      </c>
      <c r="H43" s="5" t="str">
        <f>IFERROR(VLOOKUP($A43,'Isi Nilai'!$B$11:$BT$50,67,0),"")</f>
        <v/>
      </c>
      <c r="I43" s="6" t="str">
        <f>IF(H43="","",VLOOKUP($A43,'Isi Nilai'!$B$11:$BT$50,68,0))</f>
        <v/>
      </c>
      <c r="J43" s="5">
        <f>IFERROR(VLOOKUP($A43,'Isi Nilai'!$B$11:$BT$50,69,0),"")</f>
        <v>0</v>
      </c>
      <c r="K43" s="5" t="str">
        <f>IFERROR(VLOOKUP($A43,'Isi Nilai'!$B$11:$BT$50,70,0),"")</f>
        <v/>
      </c>
      <c r="L43" s="6" t="str">
        <f>IF(K43="","",VLOOKUP($A43,'Isi Nilai'!$B$11:$BT$50,71,0))</f>
        <v/>
      </c>
    </row>
    <row r="44" spans="1:12" ht="69.95" customHeight="1" x14ac:dyDescent="0.2">
      <c r="A44" s="4" t="s">
        <v>50</v>
      </c>
      <c r="B44" s="5" t="str">
        <f>IFERROR(VLOOKUP(A44,'Isi Nilai'!$B$11:$BT$50,2,0),"")</f>
        <v>33</v>
      </c>
      <c r="C44" s="5" t="str">
        <f>IFERROR(VLOOKUP($A44,'Isi Nilai'!$B$11:$BT$50,62,0),"")</f>
        <v/>
      </c>
      <c r="D44" s="6" t="str">
        <f>IF(C44="","",VLOOKUP($A44,'Isi Nilai'!$B$11:$BT$50,63,0))</f>
        <v/>
      </c>
      <c r="E44" s="5" t="str">
        <f>IFERROR(VLOOKUP($A44,'Isi Nilai'!$B$11:$BT$50,64,0),"")</f>
        <v/>
      </c>
      <c r="F44" s="6" t="str">
        <f>IF(E44="","",VLOOKUP($A44,'Isi Nilai'!$B$11:$BT$50,65,0))</f>
        <v/>
      </c>
      <c r="G44" s="5">
        <f>IFERROR(VLOOKUP($A44,'Isi Nilai'!$B$11:$BT$50,66,0),"")</f>
        <v>0</v>
      </c>
      <c r="H44" s="5" t="str">
        <f>IFERROR(VLOOKUP($A44,'Isi Nilai'!$B$11:$BT$50,67,0),"")</f>
        <v/>
      </c>
      <c r="I44" s="6" t="str">
        <f>IF(H44="","",VLOOKUP($A44,'Isi Nilai'!$B$11:$BT$50,68,0))</f>
        <v/>
      </c>
      <c r="J44" s="5">
        <f>IFERROR(VLOOKUP($A44,'Isi Nilai'!$B$11:$BT$50,69,0),"")</f>
        <v>0</v>
      </c>
      <c r="K44" s="5" t="str">
        <f>IFERROR(VLOOKUP($A44,'Isi Nilai'!$B$11:$BT$50,70,0),"")</f>
        <v/>
      </c>
      <c r="L44" s="6" t="str">
        <f>IF(K44="","",VLOOKUP($A44,'Isi Nilai'!$B$11:$BT$50,71,0))</f>
        <v/>
      </c>
    </row>
    <row r="45" spans="1:12" ht="69.95" customHeight="1" x14ac:dyDescent="0.2">
      <c r="A45" s="4" t="s">
        <v>51</v>
      </c>
      <c r="B45" s="5" t="str">
        <f>IFERROR(VLOOKUP(A45,'Isi Nilai'!$B$11:$BT$50,2,0),"")</f>
        <v>34</v>
      </c>
      <c r="C45" s="5" t="str">
        <f>IFERROR(VLOOKUP($A45,'Isi Nilai'!$B$11:$BT$50,62,0),"")</f>
        <v/>
      </c>
      <c r="D45" s="6" t="str">
        <f>IF(C45="","",VLOOKUP($A45,'Isi Nilai'!$B$11:$BT$50,63,0))</f>
        <v/>
      </c>
      <c r="E45" s="5" t="str">
        <f>IFERROR(VLOOKUP($A45,'Isi Nilai'!$B$11:$BT$50,64,0),"")</f>
        <v/>
      </c>
      <c r="F45" s="6" t="str">
        <f>IF(E45="","",VLOOKUP($A45,'Isi Nilai'!$B$11:$BT$50,65,0))</f>
        <v/>
      </c>
      <c r="G45" s="5">
        <f>IFERROR(VLOOKUP($A45,'Isi Nilai'!$B$11:$BT$50,66,0),"")</f>
        <v>0</v>
      </c>
      <c r="H45" s="5" t="str">
        <f>IFERROR(VLOOKUP($A45,'Isi Nilai'!$B$11:$BT$50,67,0),"")</f>
        <v/>
      </c>
      <c r="I45" s="6" t="str">
        <f>IF(H45="","",VLOOKUP($A45,'Isi Nilai'!$B$11:$BT$50,68,0))</f>
        <v/>
      </c>
      <c r="J45" s="5">
        <f>IFERROR(VLOOKUP($A45,'Isi Nilai'!$B$11:$BT$50,69,0),"")</f>
        <v>0</v>
      </c>
      <c r="K45" s="5" t="str">
        <f>IFERROR(VLOOKUP($A45,'Isi Nilai'!$B$11:$BT$50,70,0),"")</f>
        <v/>
      </c>
      <c r="L45" s="6" t="str">
        <f>IF(K45="","",VLOOKUP($A45,'Isi Nilai'!$B$11:$BT$50,71,0))</f>
        <v/>
      </c>
    </row>
    <row r="46" spans="1:12" ht="69.95" customHeight="1" x14ac:dyDescent="0.2">
      <c r="A46" s="4" t="s">
        <v>52</v>
      </c>
      <c r="B46" s="5" t="str">
        <f>IFERROR(VLOOKUP(A46,'Isi Nilai'!$B$11:$BT$50,2,0),"")</f>
        <v>35</v>
      </c>
      <c r="C46" s="5" t="str">
        <f>IFERROR(VLOOKUP($A46,'Isi Nilai'!$B$11:$BT$50,62,0),"")</f>
        <v/>
      </c>
      <c r="D46" s="6" t="str">
        <f>IF(C46="","",VLOOKUP($A46,'Isi Nilai'!$B$11:$BT$50,63,0))</f>
        <v/>
      </c>
      <c r="E46" s="5" t="str">
        <f>IFERROR(VLOOKUP($A46,'Isi Nilai'!$B$11:$BT$50,64,0),"")</f>
        <v/>
      </c>
      <c r="F46" s="6" t="str">
        <f>IF(E46="","",VLOOKUP($A46,'Isi Nilai'!$B$11:$BT$50,65,0))</f>
        <v/>
      </c>
      <c r="G46" s="5">
        <f>IFERROR(VLOOKUP($A46,'Isi Nilai'!$B$11:$BT$50,66,0),"")</f>
        <v>0</v>
      </c>
      <c r="H46" s="5" t="str">
        <f>IFERROR(VLOOKUP($A46,'Isi Nilai'!$B$11:$BT$50,67,0),"")</f>
        <v/>
      </c>
      <c r="I46" s="6" t="str">
        <f>IF(H46="","",VLOOKUP($A46,'Isi Nilai'!$B$11:$BT$50,68,0))</f>
        <v/>
      </c>
      <c r="J46" s="5">
        <f>IFERROR(VLOOKUP($A46,'Isi Nilai'!$B$11:$BT$50,69,0),"")</f>
        <v>0</v>
      </c>
      <c r="K46" s="5" t="str">
        <f>IFERROR(VLOOKUP($A46,'Isi Nilai'!$B$11:$BT$50,70,0),"")</f>
        <v/>
      </c>
      <c r="L46" s="6" t="str">
        <f>IF(K46="","",VLOOKUP($A46,'Isi Nilai'!$B$11:$BT$50,71,0))</f>
        <v/>
      </c>
    </row>
    <row r="47" spans="1:12" ht="69.95" customHeight="1" x14ac:dyDescent="0.2">
      <c r="A47" s="4" t="s">
        <v>53</v>
      </c>
      <c r="B47" s="5">
        <f>IFERROR(VLOOKUP(A47,'Isi Nilai'!$B$11:$BT$50,2,0),"")</f>
        <v>0</v>
      </c>
      <c r="C47" s="5" t="str">
        <f>IFERROR(VLOOKUP($A47,'Isi Nilai'!$B$11:$BT$50,62,0),"")</f>
        <v/>
      </c>
      <c r="D47" s="6" t="str">
        <f>IF(C47="","",VLOOKUP($A47,'Isi Nilai'!$B$11:$BT$50,63,0))</f>
        <v/>
      </c>
      <c r="E47" s="5" t="str">
        <f>IFERROR(VLOOKUP($A47,'Isi Nilai'!$B$11:$BT$50,64,0),"")</f>
        <v/>
      </c>
      <c r="F47" s="6" t="str">
        <f>IF(E47="","",VLOOKUP($A47,'Isi Nilai'!$B$11:$BT$50,65,0))</f>
        <v/>
      </c>
      <c r="G47" s="5">
        <f>IFERROR(VLOOKUP($A47,'Isi Nilai'!$B$11:$BT$50,66,0),"")</f>
        <v>0</v>
      </c>
      <c r="H47" s="5" t="str">
        <f>IFERROR(VLOOKUP($A47,'Isi Nilai'!$B$11:$BT$50,67,0),"")</f>
        <v/>
      </c>
      <c r="I47" s="6" t="str">
        <f>IF(H47="","",VLOOKUP($A47,'Isi Nilai'!$B$11:$BT$50,68,0))</f>
        <v/>
      </c>
      <c r="J47" s="5">
        <f>IFERROR(VLOOKUP($A47,'Isi Nilai'!$B$11:$BT$50,69,0),"")</f>
        <v>0</v>
      </c>
      <c r="K47" s="5" t="str">
        <f>IFERROR(VLOOKUP($A47,'Isi Nilai'!$B$11:$BT$50,70,0),"")</f>
        <v/>
      </c>
      <c r="L47" s="6" t="str">
        <f>IF(K47="","",VLOOKUP($A47,'Isi Nilai'!$B$11:$BT$50,71,0))</f>
        <v/>
      </c>
    </row>
    <row r="48" spans="1:12" ht="69.95" customHeight="1" x14ac:dyDescent="0.2">
      <c r="A48" s="4" t="s">
        <v>54</v>
      </c>
      <c r="B48" s="5">
        <f>IFERROR(VLOOKUP(A48,'Isi Nilai'!$B$11:$BT$50,2,0),"")</f>
        <v>0</v>
      </c>
      <c r="C48" s="5" t="str">
        <f>IFERROR(VLOOKUP($A48,'Isi Nilai'!$B$11:$BT$50,62,0),"")</f>
        <v/>
      </c>
      <c r="D48" s="6" t="str">
        <f>IF(C48="","",VLOOKUP($A48,'Isi Nilai'!$B$11:$BT$50,63,0))</f>
        <v/>
      </c>
      <c r="E48" s="5" t="str">
        <f>IFERROR(VLOOKUP($A48,'Isi Nilai'!$B$11:$BT$50,64,0),"")</f>
        <v/>
      </c>
      <c r="F48" s="6" t="str">
        <f>IF(E48="","",VLOOKUP($A48,'Isi Nilai'!$B$11:$BT$50,65,0))</f>
        <v/>
      </c>
      <c r="G48" s="5">
        <f>IFERROR(VLOOKUP($A48,'Isi Nilai'!$B$11:$BT$50,66,0),"")</f>
        <v>0</v>
      </c>
      <c r="H48" s="5" t="str">
        <f>IFERROR(VLOOKUP($A48,'Isi Nilai'!$B$11:$BT$50,67,0),"")</f>
        <v/>
      </c>
      <c r="I48" s="6" t="str">
        <f>IF(H48="","",VLOOKUP($A48,'Isi Nilai'!$B$11:$BT$50,68,0))</f>
        <v/>
      </c>
      <c r="J48" s="5">
        <f>IFERROR(VLOOKUP($A48,'Isi Nilai'!$B$11:$BT$50,69,0),"")</f>
        <v>0</v>
      </c>
      <c r="K48" s="5" t="str">
        <f>IFERROR(VLOOKUP($A48,'Isi Nilai'!$B$11:$BT$50,70,0),"")</f>
        <v/>
      </c>
      <c r="L48" s="6" t="str">
        <f>IF(K48="","",VLOOKUP($A48,'Isi Nilai'!$B$11:$BT$50,71,0))</f>
        <v/>
      </c>
    </row>
    <row r="49" spans="1:12" ht="69.95" customHeight="1" x14ac:dyDescent="0.2">
      <c r="A49" s="4" t="s">
        <v>55</v>
      </c>
      <c r="B49" s="5">
        <f>IFERROR(VLOOKUP(A49,'Isi Nilai'!$B$11:$BT$50,2,0),"")</f>
        <v>0</v>
      </c>
      <c r="C49" s="5" t="str">
        <f>IFERROR(VLOOKUP($A49,'Isi Nilai'!$B$11:$BT$50,62,0),"")</f>
        <v/>
      </c>
      <c r="D49" s="6" t="str">
        <f>IF(C49="","",VLOOKUP($A49,'Isi Nilai'!$B$11:$BT$50,63,0))</f>
        <v/>
      </c>
      <c r="E49" s="5" t="str">
        <f>IFERROR(VLOOKUP($A49,'Isi Nilai'!$B$11:$BT$50,64,0),"")</f>
        <v/>
      </c>
      <c r="F49" s="6" t="str">
        <f>IF(E49="","",VLOOKUP($A49,'Isi Nilai'!$B$11:$BT$50,65,0))</f>
        <v/>
      </c>
      <c r="G49" s="5">
        <f>IFERROR(VLOOKUP($A49,'Isi Nilai'!$B$11:$BT$50,66,0),"")</f>
        <v>0</v>
      </c>
      <c r="H49" s="5" t="str">
        <f>IFERROR(VLOOKUP($A49,'Isi Nilai'!$B$11:$BT$50,67,0),"")</f>
        <v/>
      </c>
      <c r="I49" s="6" t="str">
        <f>IF(H49="","",VLOOKUP($A49,'Isi Nilai'!$B$11:$BT$50,68,0))</f>
        <v/>
      </c>
      <c r="J49" s="5">
        <f>IFERROR(VLOOKUP($A49,'Isi Nilai'!$B$11:$BT$50,69,0),"")</f>
        <v>0</v>
      </c>
      <c r="K49" s="5" t="str">
        <f>IFERROR(VLOOKUP($A49,'Isi Nilai'!$B$11:$BT$50,70,0),"")</f>
        <v/>
      </c>
      <c r="L49" s="6" t="str">
        <f>IF(K49="","",VLOOKUP($A49,'Isi Nilai'!$B$11:$BT$50,71,0))</f>
        <v/>
      </c>
    </row>
    <row r="50" spans="1:12" ht="69.95" customHeight="1" x14ac:dyDescent="0.2">
      <c r="A50" s="4" t="s">
        <v>56</v>
      </c>
      <c r="B50" s="5">
        <f>IFERROR(VLOOKUP(A50,'Isi Nilai'!$B$11:$BT$50,2,0),"")</f>
        <v>0</v>
      </c>
      <c r="C50" s="5" t="str">
        <f>IFERROR(VLOOKUP($A50,'Isi Nilai'!$B$11:$BT$50,62,0),"")</f>
        <v/>
      </c>
      <c r="D50" s="6" t="str">
        <f>IF(C50="","",VLOOKUP($A50,'Isi Nilai'!$B$11:$BT$50,63,0))</f>
        <v/>
      </c>
      <c r="E50" s="5" t="str">
        <f>IFERROR(VLOOKUP($A50,'Isi Nilai'!$B$11:$BT$50,64,0),"")</f>
        <v/>
      </c>
      <c r="F50" s="6" t="str">
        <f>IF(E50="","",VLOOKUP($A50,'Isi Nilai'!$B$11:$BT$50,65,0))</f>
        <v/>
      </c>
      <c r="G50" s="5">
        <f>IFERROR(VLOOKUP($A50,'Isi Nilai'!$B$11:$BT$50,66,0),"")</f>
        <v>0</v>
      </c>
      <c r="H50" s="5" t="str">
        <f>IFERROR(VLOOKUP($A50,'Isi Nilai'!$B$11:$BT$50,67,0),"")</f>
        <v/>
      </c>
      <c r="I50" s="6" t="str">
        <f>IF(H50="","",VLOOKUP($A50,'Isi Nilai'!$B$11:$BT$50,68,0))</f>
        <v/>
      </c>
      <c r="J50" s="5">
        <f>IFERROR(VLOOKUP($A50,'Isi Nilai'!$B$11:$BT$50,69,0),"")</f>
        <v>0</v>
      </c>
      <c r="K50" s="5" t="str">
        <f>IFERROR(VLOOKUP($A50,'Isi Nilai'!$B$11:$BT$50,70,0),"")</f>
        <v/>
      </c>
      <c r="L50" s="6" t="str">
        <f>IF(K50="","",VLOOKUP($A50,'Isi Nilai'!$B$11:$BT$50,71,0))</f>
        <v/>
      </c>
    </row>
    <row r="51" spans="1:12" ht="69.95" customHeight="1" x14ac:dyDescent="0.2">
      <c r="A51" s="4" t="s">
        <v>57</v>
      </c>
      <c r="B51" s="5" t="str">
        <f>IFERROR(VLOOKUP(A51,'Isi Nilai'!$B$11:$BT$50,2,0),"")</f>
        <v/>
      </c>
      <c r="C51" s="5" t="str">
        <f>IFERROR(VLOOKUP($A51,'Isi Nilai'!$B$11:$BT$50,62,0),"")</f>
        <v/>
      </c>
      <c r="D51" s="6" t="str">
        <f>IF(C51="","",VLOOKUP($A51,'Isi Nilai'!$B$11:$BT$50,63,0))</f>
        <v/>
      </c>
      <c r="E51" s="5" t="str">
        <f>IFERROR(VLOOKUP($A51,'Isi Nilai'!$B$11:$BT$50,64,0),"")</f>
        <v/>
      </c>
      <c r="F51" s="6" t="str">
        <f>IF(E51="","",VLOOKUP($A51,'Isi Nilai'!$B$11:$BT$50,65,0))</f>
        <v/>
      </c>
      <c r="G51" s="5" t="str">
        <f>IFERROR(VLOOKUP($A51,'Isi Nilai'!$B$11:$BT$50,66,0),"")</f>
        <v/>
      </c>
      <c r="H51" s="5" t="str">
        <f>IFERROR(VLOOKUP($A51,'Isi Nilai'!$B$11:$BT$50,67,0),"")</f>
        <v/>
      </c>
      <c r="I51" s="6" t="str">
        <f>IF(H51="","",VLOOKUP($A51,'Isi Nilai'!$B$11:$BT$50,68,0))</f>
        <v/>
      </c>
      <c r="J51" s="5" t="str">
        <f>IFERROR(VLOOKUP($A51,'Isi Nilai'!$B$11:$BT$50,69,0),"")</f>
        <v/>
      </c>
      <c r="K51" s="5" t="str">
        <f>IFERROR(VLOOKUP($A51,'Isi Nilai'!$B$11:$BT$50,70,0),"")</f>
        <v/>
      </c>
      <c r="L51" s="6" t="str">
        <f>IF(K51="","",VLOOKUP($A51,'Isi Nilai'!$B$11:$BT$50,71,0))</f>
        <v/>
      </c>
    </row>
    <row r="52" spans="1:12" x14ac:dyDescent="0.2">
      <c r="A52" s="3"/>
    </row>
    <row r="53" spans="1:12" x14ac:dyDescent="0.2">
      <c r="B53" s="2" t="s">
        <v>58</v>
      </c>
      <c r="J53" s="2" t="str">
        <f>Home!D14</f>
        <v>BANDUNG , 8 JULI 2019</v>
      </c>
    </row>
    <row r="54" spans="1:12" x14ac:dyDescent="0.2">
      <c r="B54" s="2" t="s">
        <v>59</v>
      </c>
      <c r="J54" s="2" t="s">
        <v>114</v>
      </c>
    </row>
    <row r="59" spans="1:12" x14ac:dyDescent="0.2">
      <c r="B59" s="2" t="str">
        <f>Home!D6</f>
        <v>Dra.Hj. HAPPY MARIANA. M.SI.</v>
      </c>
      <c r="J59" s="2" t="str">
        <f>Home!D9</f>
        <v>HARUN ARROSYID, S.PD.I</v>
      </c>
    </row>
    <row r="60" spans="1:12" x14ac:dyDescent="0.2">
      <c r="B60" s="2" t="str">
        <f>"NIP. "&amp;Home!D7</f>
        <v xml:space="preserve">NIP. </v>
      </c>
      <c r="J60" s="2" t="str">
        <f>"NIP. "&amp;Home!D10</f>
        <v xml:space="preserve">NIP. </v>
      </c>
    </row>
  </sheetData>
  <sheetProtection password="CEEC" sheet="1" objects="1" scenarios="1" selectLockedCells="1"/>
  <mergeCells count="18">
    <mergeCell ref="J9:L9"/>
    <mergeCell ref="C10:C11"/>
    <mergeCell ref="D10:D11"/>
    <mergeCell ref="E10:E11"/>
    <mergeCell ref="F10:F11"/>
    <mergeCell ref="G10:G11"/>
    <mergeCell ref="A1:L1"/>
    <mergeCell ref="H10:H11"/>
    <mergeCell ref="I10:I11"/>
    <mergeCell ref="J10:J11"/>
    <mergeCell ref="K10:K11"/>
    <mergeCell ref="L10:L11"/>
    <mergeCell ref="A8:A11"/>
    <mergeCell ref="B8:B11"/>
    <mergeCell ref="C8:L8"/>
    <mergeCell ref="C9:D9"/>
    <mergeCell ref="E9:F9"/>
    <mergeCell ref="G9:I9"/>
  </mergeCells>
  <pageMargins left="0.4" right="0.3" top="0.45" bottom="0.36" header="0.3" footer="0.3"/>
  <pageSetup paperSize="9" scale="80" fitToHeight="0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Home</vt:lpstr>
      <vt:lpstr>Isi KD</vt:lpstr>
      <vt:lpstr>KKM</vt:lpstr>
      <vt:lpstr>Isi Nilai</vt:lpstr>
      <vt:lpstr>Print Laporan</vt:lpstr>
      <vt:lpstr>'Isi Nilai'!Print_Area</vt:lpstr>
      <vt:lpstr>'Isi Nilai'!Print_Titles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YUSER</dc:creator>
  <cp:lastModifiedBy>Haru.com</cp:lastModifiedBy>
  <cp:lastPrinted>2016-12-01T10:21:22Z</cp:lastPrinted>
  <dcterms:created xsi:type="dcterms:W3CDTF">2016-12-01T05:19:19Z</dcterms:created>
  <dcterms:modified xsi:type="dcterms:W3CDTF">2018-12-18T02:44:14Z</dcterms:modified>
</cp:coreProperties>
</file>