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defaultThemeVersion="124226"/>
  <bookViews>
    <workbookView xWindow="10290" yWindow="-30" windowWidth="10185" windowHeight="8265" tabRatio="257"/>
  </bookViews>
  <sheets>
    <sheet name="Biodata" sheetId="68" r:id="rId1"/>
    <sheet name="LEGER" sheetId="63" r:id="rId2"/>
    <sheet name="NilKon" sheetId="71" state="hidden" r:id="rId3"/>
    <sheet name="RAPORT" sheetId="74" r:id="rId4"/>
  </sheets>
  <externalReferences>
    <externalReference r:id="rId5"/>
  </externalReferences>
  <definedNames>
    <definedName name="_151610003A" localSheetId="1">#REF!</definedName>
    <definedName name="_151610003A" localSheetId="3">RAPORT!$N$1</definedName>
    <definedName name="_min1" localSheetId="3">#REF!</definedName>
    <definedName name="_min1">#REF!</definedName>
    <definedName name="_min2" localSheetId="3">#REF!</definedName>
    <definedName name="_min2">#REF!</definedName>
    <definedName name="_min3" localSheetId="3">#REF!</definedName>
    <definedName name="_min3">#REF!</definedName>
    <definedName name="_min4" localSheetId="3">#REF!</definedName>
    <definedName name="_min4">#REF!</definedName>
    <definedName name="_min5" localSheetId="3">#REF!</definedName>
    <definedName name="_min5">#REF!</definedName>
    <definedName name="_min6" localSheetId="3">#REF!</definedName>
    <definedName name="_min6">#REF!</definedName>
    <definedName name="_min7" localSheetId="3">#REF!</definedName>
    <definedName name="_min7">#REF!</definedName>
    <definedName name="agama" localSheetId="3">#REF!</definedName>
    <definedName name="agama">#REF!</definedName>
    <definedName name="agmx1" localSheetId="3">#REF!</definedName>
    <definedName name="agmx1">#REF!</definedName>
    <definedName name="big" localSheetId="3">#REF!</definedName>
    <definedName name="big">#REF!</definedName>
    <definedName name="bin" localSheetId="3">#REF!</definedName>
    <definedName name="bin">#REF!</definedName>
    <definedName name="bindx1" localSheetId="3">#REF!</definedName>
    <definedName name="bindx1">#REF!</definedName>
    <definedName name="bingx1" localSheetId="3">#REF!</definedName>
    <definedName name="bingx1">#REF!</definedName>
    <definedName name="Biodata">Biodata!$A$1:$F$48</definedName>
    <definedName name="bioguru" localSheetId="3">#REF!</definedName>
    <definedName name="bioguru">#REF!</definedName>
    <definedName name="bionisnama">Biodata!$B:$C</definedName>
    <definedName name="biononis">Biodata!$A:$C</definedName>
    <definedName name="COMMENT" localSheetId="3">#REF!</definedName>
    <definedName name="COMMENT">#REF!</definedName>
    <definedName name="Cover">#REF!</definedName>
    <definedName name="hurkon" localSheetId="3">#REF!</definedName>
    <definedName name="hurkon">#REF!</definedName>
    <definedName name="Ledger" localSheetId="3">RAPORT!$N$1</definedName>
    <definedName name="Ledger">#REF!</definedName>
    <definedName name="Leger">LEGER!$A$1:$AD$93</definedName>
    <definedName name="leger10">LEGER!$D$8:$AD$87</definedName>
    <definedName name="leger10cwk">LEGER!$D$8:$AE$87</definedName>
    <definedName name="legercwk">[1]LEGER!$D$20:$AG$199</definedName>
    <definedName name="legger">LEGER!$A:$AC</definedName>
    <definedName name="leggerx">LEGER!$D$8:$AC$87</definedName>
    <definedName name="leggerx1">LEGER!$D$8:$AC$87</definedName>
    <definedName name="min1x1" localSheetId="3">#REF!</definedName>
    <definedName name="min1x1">#REF!</definedName>
    <definedName name="min2x1" localSheetId="3">#REF!</definedName>
    <definedName name="min2x1">#REF!</definedName>
    <definedName name="min3x1" localSheetId="3">#REF!</definedName>
    <definedName name="min3x1">#REF!</definedName>
    <definedName name="min4x1" localSheetId="3">#REF!</definedName>
    <definedName name="min4x1">#REF!</definedName>
    <definedName name="min5x1" localSheetId="3">#REF!</definedName>
    <definedName name="min5x1">#REF!</definedName>
    <definedName name="min6x1" localSheetId="3">#REF!</definedName>
    <definedName name="min6x1">#REF!</definedName>
    <definedName name="min7x1" localSheetId="3">#REF!</definedName>
    <definedName name="min7x1">#REF!</definedName>
    <definedName name="mtk" localSheetId="3">#REF!</definedName>
    <definedName name="mtk">#REF!</definedName>
    <definedName name="mtkx1" localSheetId="3">#REF!</definedName>
    <definedName name="mtkx1">#REF!</definedName>
    <definedName name="nilkonv">NilKon!$B:$G</definedName>
    <definedName name="nomor" localSheetId="3">RAPORT!$M$1</definedName>
    <definedName name="nomor">#REF!</definedName>
    <definedName name="olga" localSheetId="3">#REF!</definedName>
    <definedName name="olga">#REF!</definedName>
    <definedName name="penjasx1" localSheetId="3">#REF!</definedName>
    <definedName name="penjasx1">#REF!</definedName>
    <definedName name="pkn" localSheetId="3">#REF!</definedName>
    <definedName name="pkn">#REF!</definedName>
    <definedName name="pknx1" localSheetId="3">#REF!</definedName>
    <definedName name="pknx1">#REF!</definedName>
    <definedName name="pnkx1" localSheetId="3">#REF!</definedName>
    <definedName name="pnkx1">#REF!</definedName>
    <definedName name="PRAK" localSheetId="3">#REF!</definedName>
    <definedName name="PRAK">#REF!</definedName>
    <definedName name="_xlnm.Print_Area" localSheetId="1">LEGER!$A$1:$AE$93</definedName>
    <definedName name="_xlnm.Print_Area" localSheetId="3">RAPORT!$A$1:$K$54</definedName>
    <definedName name="_xlnm.Print_Titles" localSheetId="1">LEGER!$5:$7</definedName>
    <definedName name="ranking">#REF!</definedName>
    <definedName name="Rapor" localSheetId="3">RAPORT!$A$3:$R$61</definedName>
    <definedName name="Rapor">#REF!</definedName>
    <definedName name="SEJ_U" localSheetId="3">#REF!</definedName>
    <definedName name="SEJ_U">#REF!</definedName>
    <definedName name="sejux1" localSheetId="3">#REF!</definedName>
    <definedName name="sejux1">#REF!</definedName>
    <definedName name="seni" localSheetId="3">#REF!</definedName>
    <definedName name="seni">#REF!</definedName>
    <definedName name="senix1" localSheetId="3">#REF!</definedName>
    <definedName name="senix1">#REF!</definedName>
  </definedNames>
  <calcPr calcId="144525" iterate="1"/>
</workbook>
</file>

<file path=xl/calcChain.xml><?xml version="1.0" encoding="utf-8"?>
<calcChain xmlns="http://schemas.openxmlformats.org/spreadsheetml/2006/main">
  <c r="AA89" i="63" l="1"/>
  <c r="G53" i="74" l="1"/>
  <c r="G54" i="74"/>
  <c r="AB12" i="63"/>
  <c r="AB10" i="63"/>
  <c r="AB8" i="63"/>
  <c r="AB14" i="63"/>
  <c r="AB16" i="63"/>
  <c r="AB18" i="63"/>
  <c r="AB20" i="63"/>
  <c r="AB22" i="63"/>
  <c r="AB24" i="63"/>
  <c r="AB26" i="63"/>
  <c r="AB28" i="63"/>
  <c r="AB30" i="63"/>
  <c r="AB32" i="63"/>
  <c r="AB34" i="63"/>
  <c r="AB36" i="63"/>
  <c r="AB38" i="63"/>
  <c r="AB40" i="63"/>
  <c r="AB42" i="63"/>
  <c r="AB44" i="63"/>
  <c r="AB46" i="63"/>
  <c r="AB48" i="63"/>
  <c r="AB50" i="63"/>
  <c r="AB52" i="63"/>
  <c r="AB54" i="63"/>
  <c r="AB56" i="63"/>
  <c r="AB58" i="63"/>
  <c r="AB60" i="63"/>
  <c r="AB62" i="63"/>
  <c r="AB64" i="63"/>
  <c r="AB66" i="63"/>
  <c r="AB68" i="63"/>
  <c r="AB70" i="63"/>
  <c r="AB72" i="63"/>
  <c r="AB74" i="63"/>
  <c r="AB76" i="63"/>
  <c r="AB78" i="63"/>
  <c r="AB80" i="63"/>
  <c r="AB82" i="63"/>
  <c r="AB84" i="63"/>
  <c r="AB86" i="63"/>
  <c r="T31" i="63" l="1"/>
  <c r="V11" i="63" l="1"/>
  <c r="AC18" i="63"/>
  <c r="AC12" i="63"/>
  <c r="AC14" i="63"/>
  <c r="AC16" i="63"/>
  <c r="AC20" i="63"/>
  <c r="AC22" i="63"/>
  <c r="AC24" i="63"/>
  <c r="AC26" i="63"/>
  <c r="AC28" i="63"/>
  <c r="AC30" i="63"/>
  <c r="AC10" i="63"/>
  <c r="AC8" i="63"/>
  <c r="U11" i="63"/>
  <c r="T11" i="63"/>
  <c r="S11" i="63"/>
  <c r="R11" i="63"/>
  <c r="Q11" i="63"/>
  <c r="P11" i="63"/>
  <c r="O11" i="63"/>
  <c r="N11" i="63"/>
  <c r="M11" i="63"/>
  <c r="L11" i="63"/>
  <c r="K11" i="63"/>
  <c r="J11" i="63"/>
  <c r="I11" i="63"/>
  <c r="H11" i="63"/>
  <c r="G11" i="63"/>
  <c r="F11" i="63"/>
  <c r="V87" i="63"/>
  <c r="U87" i="63"/>
  <c r="T87" i="63"/>
  <c r="AC86" i="63" s="1"/>
  <c r="S87" i="63"/>
  <c r="R87" i="63"/>
  <c r="Q87" i="63"/>
  <c r="P87" i="63"/>
  <c r="O87" i="63"/>
  <c r="N87" i="63"/>
  <c r="M87" i="63"/>
  <c r="L87" i="63"/>
  <c r="K87" i="63"/>
  <c r="J87" i="63"/>
  <c r="I87" i="63"/>
  <c r="H87" i="63"/>
  <c r="G87" i="63"/>
  <c r="F87" i="63"/>
  <c r="V85" i="63"/>
  <c r="U85" i="63"/>
  <c r="T85" i="63"/>
  <c r="AC84" i="63" s="1"/>
  <c r="S85" i="63"/>
  <c r="R85" i="63"/>
  <c r="Q85" i="63"/>
  <c r="P85" i="63"/>
  <c r="O85" i="63"/>
  <c r="N85" i="63"/>
  <c r="M85" i="63"/>
  <c r="L85" i="63"/>
  <c r="K85" i="63"/>
  <c r="J85" i="63"/>
  <c r="I85" i="63"/>
  <c r="H85" i="63"/>
  <c r="G85" i="63"/>
  <c r="F85" i="63"/>
  <c r="V83" i="63"/>
  <c r="U83" i="63"/>
  <c r="T83" i="63"/>
  <c r="AC82" i="63" s="1"/>
  <c r="S83" i="63"/>
  <c r="R83" i="63"/>
  <c r="Q83" i="63"/>
  <c r="P83" i="63"/>
  <c r="O83" i="63"/>
  <c r="N83" i="63"/>
  <c r="M83" i="63"/>
  <c r="L83" i="63"/>
  <c r="K83" i="63"/>
  <c r="J83" i="63"/>
  <c r="I83" i="63"/>
  <c r="H83" i="63"/>
  <c r="G83" i="63"/>
  <c r="F83" i="63"/>
  <c r="V81" i="63"/>
  <c r="U81" i="63"/>
  <c r="T81" i="63"/>
  <c r="AC80" i="63" s="1"/>
  <c r="S81" i="63"/>
  <c r="R81" i="63"/>
  <c r="Q81" i="63"/>
  <c r="P81" i="63"/>
  <c r="O81" i="63"/>
  <c r="N81" i="63"/>
  <c r="M81" i="63"/>
  <c r="L81" i="63"/>
  <c r="K81" i="63"/>
  <c r="J81" i="63"/>
  <c r="I81" i="63"/>
  <c r="H81" i="63"/>
  <c r="G81" i="63"/>
  <c r="F81" i="63"/>
  <c r="V79" i="63"/>
  <c r="U79" i="63"/>
  <c r="T79" i="63"/>
  <c r="AC78" i="63" s="1"/>
  <c r="S79" i="63"/>
  <c r="R79" i="63"/>
  <c r="Q79" i="63"/>
  <c r="P79" i="63"/>
  <c r="O79" i="63"/>
  <c r="N79" i="63"/>
  <c r="M79" i="63"/>
  <c r="L79" i="63"/>
  <c r="K79" i="63"/>
  <c r="J79" i="63"/>
  <c r="I79" i="63"/>
  <c r="H79" i="63"/>
  <c r="G79" i="63"/>
  <c r="F79" i="63"/>
  <c r="V77" i="63"/>
  <c r="U77" i="63"/>
  <c r="T77" i="63"/>
  <c r="AC76" i="63" s="1"/>
  <c r="S77" i="63"/>
  <c r="R77" i="63"/>
  <c r="Q77" i="63"/>
  <c r="P77" i="63"/>
  <c r="O77" i="63"/>
  <c r="N77" i="63"/>
  <c r="M77" i="63"/>
  <c r="L77" i="63"/>
  <c r="K77" i="63"/>
  <c r="J77" i="63"/>
  <c r="I77" i="63"/>
  <c r="H77" i="63"/>
  <c r="G77" i="63"/>
  <c r="F77" i="63"/>
  <c r="V75" i="63"/>
  <c r="U75" i="63"/>
  <c r="T75" i="63"/>
  <c r="AC74" i="63" s="1"/>
  <c r="S75" i="63"/>
  <c r="R75" i="63"/>
  <c r="Q75" i="63"/>
  <c r="P75" i="63"/>
  <c r="O75" i="63"/>
  <c r="N75" i="63"/>
  <c r="M75" i="63"/>
  <c r="L75" i="63"/>
  <c r="K75" i="63"/>
  <c r="J75" i="63"/>
  <c r="I75" i="63"/>
  <c r="H75" i="63"/>
  <c r="G75" i="63"/>
  <c r="F75" i="63"/>
  <c r="V73" i="63"/>
  <c r="U73" i="63"/>
  <c r="T73" i="63"/>
  <c r="AC72" i="63" s="1"/>
  <c r="S73" i="63"/>
  <c r="R73" i="63"/>
  <c r="Q73" i="63"/>
  <c r="P73" i="63"/>
  <c r="O73" i="63"/>
  <c r="N73" i="63"/>
  <c r="M73" i="63"/>
  <c r="L73" i="63"/>
  <c r="K73" i="63"/>
  <c r="J73" i="63"/>
  <c r="I73" i="63"/>
  <c r="H73" i="63"/>
  <c r="G73" i="63"/>
  <c r="F73" i="63"/>
  <c r="V71" i="63"/>
  <c r="U71" i="63"/>
  <c r="T71" i="63"/>
  <c r="AC70" i="63" s="1"/>
  <c r="S71" i="63"/>
  <c r="R71" i="63"/>
  <c r="Q71" i="63"/>
  <c r="P71" i="63"/>
  <c r="O71" i="63"/>
  <c r="N71" i="63"/>
  <c r="M71" i="63"/>
  <c r="L71" i="63"/>
  <c r="K71" i="63"/>
  <c r="J71" i="63"/>
  <c r="I71" i="63"/>
  <c r="H71" i="63"/>
  <c r="G71" i="63"/>
  <c r="F71" i="63"/>
  <c r="V69" i="63"/>
  <c r="U69" i="63"/>
  <c r="T69" i="63"/>
  <c r="AC68" i="63" s="1"/>
  <c r="S69" i="63"/>
  <c r="R69" i="63"/>
  <c r="Q69" i="63"/>
  <c r="P69" i="63"/>
  <c r="O69" i="63"/>
  <c r="N69" i="63"/>
  <c r="M69" i="63"/>
  <c r="L69" i="63"/>
  <c r="K69" i="63"/>
  <c r="J69" i="63"/>
  <c r="I69" i="63"/>
  <c r="H69" i="63"/>
  <c r="G69" i="63"/>
  <c r="F69" i="63"/>
  <c r="V67" i="63"/>
  <c r="U67" i="63"/>
  <c r="T67" i="63"/>
  <c r="AC66" i="63" s="1"/>
  <c r="S67" i="63"/>
  <c r="R67" i="63"/>
  <c r="Q67" i="63"/>
  <c r="P67" i="63"/>
  <c r="O67" i="63"/>
  <c r="N67" i="63"/>
  <c r="M67" i="63"/>
  <c r="L67" i="63"/>
  <c r="K67" i="63"/>
  <c r="J67" i="63"/>
  <c r="I67" i="63"/>
  <c r="H67" i="63"/>
  <c r="G67" i="63"/>
  <c r="F67" i="63"/>
  <c r="V65" i="63"/>
  <c r="U65" i="63"/>
  <c r="T65" i="63"/>
  <c r="AC64" i="63" s="1"/>
  <c r="S65" i="63"/>
  <c r="R65" i="63"/>
  <c r="Q65" i="63"/>
  <c r="P65" i="63"/>
  <c r="O65" i="63"/>
  <c r="N65" i="63"/>
  <c r="M65" i="63"/>
  <c r="L65" i="63"/>
  <c r="K65" i="63"/>
  <c r="J65" i="63"/>
  <c r="I65" i="63"/>
  <c r="H65" i="63"/>
  <c r="G65" i="63"/>
  <c r="F65" i="63"/>
  <c r="V63" i="63"/>
  <c r="U63" i="63"/>
  <c r="T63" i="63"/>
  <c r="AC62" i="63" s="1"/>
  <c r="S63" i="63"/>
  <c r="R63" i="63"/>
  <c r="Q63" i="63"/>
  <c r="P63" i="63"/>
  <c r="O63" i="63"/>
  <c r="N63" i="63"/>
  <c r="M63" i="63"/>
  <c r="L63" i="63"/>
  <c r="K63" i="63"/>
  <c r="J63" i="63"/>
  <c r="I63" i="63"/>
  <c r="H63" i="63"/>
  <c r="G63" i="63"/>
  <c r="F63" i="63"/>
  <c r="V61" i="63"/>
  <c r="U61" i="63"/>
  <c r="T61" i="63"/>
  <c r="AC60" i="63" s="1"/>
  <c r="S61" i="63"/>
  <c r="R61" i="63"/>
  <c r="Q61" i="63"/>
  <c r="P61" i="63"/>
  <c r="O61" i="63"/>
  <c r="N61" i="63"/>
  <c r="M61" i="63"/>
  <c r="L61" i="63"/>
  <c r="K61" i="63"/>
  <c r="J61" i="63"/>
  <c r="I61" i="63"/>
  <c r="H61" i="63"/>
  <c r="G61" i="63"/>
  <c r="F61" i="63"/>
  <c r="V59" i="63"/>
  <c r="U59" i="63"/>
  <c r="T59" i="63"/>
  <c r="AC58" i="63" s="1"/>
  <c r="S59" i="63"/>
  <c r="R59" i="63"/>
  <c r="Q59" i="63"/>
  <c r="P59" i="63"/>
  <c r="O59" i="63"/>
  <c r="N59" i="63"/>
  <c r="M59" i="63"/>
  <c r="L59" i="63"/>
  <c r="K59" i="63"/>
  <c r="J59" i="63"/>
  <c r="I59" i="63"/>
  <c r="H59" i="63"/>
  <c r="G59" i="63"/>
  <c r="F59" i="63"/>
  <c r="V57" i="63"/>
  <c r="U57" i="63"/>
  <c r="T57" i="63"/>
  <c r="AC56" i="63" s="1"/>
  <c r="S57" i="63"/>
  <c r="R57" i="63"/>
  <c r="Q57" i="63"/>
  <c r="P57" i="63"/>
  <c r="O57" i="63"/>
  <c r="N57" i="63"/>
  <c r="M57" i="63"/>
  <c r="L57" i="63"/>
  <c r="K57" i="63"/>
  <c r="J57" i="63"/>
  <c r="I57" i="63"/>
  <c r="H57" i="63"/>
  <c r="G57" i="63"/>
  <c r="F57" i="63"/>
  <c r="V55" i="63"/>
  <c r="U55" i="63"/>
  <c r="T55" i="63"/>
  <c r="AC54" i="63" s="1"/>
  <c r="S55" i="63"/>
  <c r="R55" i="63"/>
  <c r="Q55" i="63"/>
  <c r="P55" i="63"/>
  <c r="O55" i="63"/>
  <c r="N55" i="63"/>
  <c r="M55" i="63"/>
  <c r="L55" i="63"/>
  <c r="K55" i="63"/>
  <c r="J55" i="63"/>
  <c r="I55" i="63"/>
  <c r="H55" i="63"/>
  <c r="G55" i="63"/>
  <c r="F55" i="63"/>
  <c r="V53" i="63"/>
  <c r="U53" i="63"/>
  <c r="T53" i="63"/>
  <c r="AC52" i="63" s="1"/>
  <c r="S53" i="63"/>
  <c r="R53" i="63"/>
  <c r="Q53" i="63"/>
  <c r="P53" i="63"/>
  <c r="O53" i="63"/>
  <c r="N53" i="63"/>
  <c r="M53" i="63"/>
  <c r="L53" i="63"/>
  <c r="K53" i="63"/>
  <c r="J53" i="63"/>
  <c r="I53" i="63"/>
  <c r="H53" i="63"/>
  <c r="G53" i="63"/>
  <c r="F53" i="63"/>
  <c r="V51" i="63"/>
  <c r="U51" i="63"/>
  <c r="T51" i="63"/>
  <c r="AC50" i="63" s="1"/>
  <c r="S51" i="63"/>
  <c r="R51" i="63"/>
  <c r="Q51" i="63"/>
  <c r="P51" i="63"/>
  <c r="O51" i="63"/>
  <c r="N51" i="63"/>
  <c r="M51" i="63"/>
  <c r="L51" i="63"/>
  <c r="K51" i="63"/>
  <c r="J51" i="63"/>
  <c r="I51" i="63"/>
  <c r="H51" i="63"/>
  <c r="G51" i="63"/>
  <c r="F51" i="63"/>
  <c r="V49" i="63"/>
  <c r="U49" i="63"/>
  <c r="T49" i="63"/>
  <c r="AC48" i="63" s="1"/>
  <c r="S49" i="63"/>
  <c r="R49" i="63"/>
  <c r="Q49" i="63"/>
  <c r="P49" i="63"/>
  <c r="O49" i="63"/>
  <c r="N49" i="63"/>
  <c r="M49" i="63"/>
  <c r="L49" i="63"/>
  <c r="K49" i="63"/>
  <c r="J49" i="63"/>
  <c r="I49" i="63"/>
  <c r="H49" i="63"/>
  <c r="G49" i="63"/>
  <c r="F49" i="63"/>
  <c r="V47" i="63"/>
  <c r="U47" i="63"/>
  <c r="T47" i="63"/>
  <c r="AC46" i="63" s="1"/>
  <c r="S47" i="63"/>
  <c r="R47" i="63"/>
  <c r="Q47" i="63"/>
  <c r="P47" i="63"/>
  <c r="O47" i="63"/>
  <c r="N47" i="63"/>
  <c r="M47" i="63"/>
  <c r="L47" i="63"/>
  <c r="K47" i="63"/>
  <c r="J47" i="63"/>
  <c r="I47" i="63"/>
  <c r="H47" i="63"/>
  <c r="G47" i="63"/>
  <c r="F47" i="63"/>
  <c r="V45" i="63"/>
  <c r="U45" i="63"/>
  <c r="T45" i="63"/>
  <c r="AC44" i="63" s="1"/>
  <c r="S45" i="63"/>
  <c r="R45" i="63"/>
  <c r="Q45" i="63"/>
  <c r="P45" i="63"/>
  <c r="O45" i="63"/>
  <c r="N45" i="63"/>
  <c r="M45" i="63"/>
  <c r="L45" i="63"/>
  <c r="K45" i="63"/>
  <c r="J45" i="63"/>
  <c r="I45" i="63"/>
  <c r="H45" i="63"/>
  <c r="G45" i="63"/>
  <c r="F45" i="63"/>
  <c r="V43" i="63"/>
  <c r="U43" i="63"/>
  <c r="T43" i="63"/>
  <c r="AC42" i="63" s="1"/>
  <c r="S43" i="63"/>
  <c r="R43" i="63"/>
  <c r="Q43" i="63"/>
  <c r="P43" i="63"/>
  <c r="O43" i="63"/>
  <c r="N43" i="63"/>
  <c r="M43" i="63"/>
  <c r="L43" i="63"/>
  <c r="K43" i="63"/>
  <c r="J43" i="63"/>
  <c r="I43" i="63"/>
  <c r="H43" i="63"/>
  <c r="G43" i="63"/>
  <c r="F43" i="63"/>
  <c r="V41" i="63"/>
  <c r="U41" i="63"/>
  <c r="T41" i="63"/>
  <c r="AC40" i="63" s="1"/>
  <c r="S41" i="63"/>
  <c r="R41" i="63"/>
  <c r="Q41" i="63"/>
  <c r="P41" i="63"/>
  <c r="O41" i="63"/>
  <c r="N41" i="63"/>
  <c r="M41" i="63"/>
  <c r="L41" i="63"/>
  <c r="K41" i="63"/>
  <c r="J41" i="63"/>
  <c r="I41" i="63"/>
  <c r="H41" i="63"/>
  <c r="G41" i="63"/>
  <c r="F41" i="63"/>
  <c r="V39" i="63"/>
  <c r="U39" i="63"/>
  <c r="T39" i="63"/>
  <c r="AC38" i="63" s="1"/>
  <c r="S39" i="63"/>
  <c r="R39" i="63"/>
  <c r="Q39" i="63"/>
  <c r="P39" i="63"/>
  <c r="O39" i="63"/>
  <c r="N39" i="63"/>
  <c r="M39" i="63"/>
  <c r="L39" i="63"/>
  <c r="K39" i="63"/>
  <c r="J39" i="63"/>
  <c r="I39" i="63"/>
  <c r="H39" i="63"/>
  <c r="G39" i="63"/>
  <c r="F39" i="63"/>
  <c r="V37" i="63"/>
  <c r="U37" i="63"/>
  <c r="T37" i="63"/>
  <c r="AC36" i="63" s="1"/>
  <c r="S37" i="63"/>
  <c r="R37" i="63"/>
  <c r="Q37" i="63"/>
  <c r="P37" i="63"/>
  <c r="O37" i="63"/>
  <c r="N37" i="63"/>
  <c r="M37" i="63"/>
  <c r="L37" i="63"/>
  <c r="K37" i="63"/>
  <c r="J37" i="63"/>
  <c r="I37" i="63"/>
  <c r="H37" i="63"/>
  <c r="G37" i="63"/>
  <c r="F37" i="63"/>
  <c r="V35" i="63"/>
  <c r="U35" i="63"/>
  <c r="T35" i="63"/>
  <c r="AC34" i="63" s="1"/>
  <c r="S35" i="63"/>
  <c r="R35" i="63"/>
  <c r="Q35" i="63"/>
  <c r="P35" i="63"/>
  <c r="O35" i="63"/>
  <c r="N35" i="63"/>
  <c r="M35" i="63"/>
  <c r="L35" i="63"/>
  <c r="K35" i="63"/>
  <c r="J35" i="63"/>
  <c r="I35" i="63"/>
  <c r="H35" i="63"/>
  <c r="G35" i="63"/>
  <c r="F35" i="63"/>
  <c r="V33" i="63"/>
  <c r="U33" i="63"/>
  <c r="T33" i="63"/>
  <c r="AC32" i="63" s="1"/>
  <c r="S33" i="63"/>
  <c r="R33" i="63"/>
  <c r="Q33" i="63"/>
  <c r="P33" i="63"/>
  <c r="O33" i="63"/>
  <c r="N33" i="63"/>
  <c r="M33" i="63"/>
  <c r="L33" i="63"/>
  <c r="K33" i="63"/>
  <c r="J33" i="63"/>
  <c r="I33" i="63"/>
  <c r="H33" i="63"/>
  <c r="G33" i="63"/>
  <c r="F33" i="63"/>
  <c r="V31" i="63"/>
  <c r="U31" i="63"/>
  <c r="S31" i="63"/>
  <c r="R31" i="63"/>
  <c r="Q31" i="63"/>
  <c r="P31" i="63"/>
  <c r="O31" i="63"/>
  <c r="N31" i="63"/>
  <c r="M31" i="63"/>
  <c r="L31" i="63"/>
  <c r="K31" i="63"/>
  <c r="J31" i="63"/>
  <c r="I31" i="63"/>
  <c r="H31" i="63"/>
  <c r="G31" i="63"/>
  <c r="F31" i="63"/>
  <c r="V29" i="63"/>
  <c r="U29" i="63"/>
  <c r="T29" i="63"/>
  <c r="S29" i="63"/>
  <c r="R29" i="63"/>
  <c r="Q29" i="63"/>
  <c r="P29" i="63"/>
  <c r="O29" i="63"/>
  <c r="N29" i="63"/>
  <c r="M29" i="63"/>
  <c r="L29" i="63"/>
  <c r="K29" i="63"/>
  <c r="J29" i="63"/>
  <c r="I29" i="63"/>
  <c r="H29" i="63"/>
  <c r="G29" i="63"/>
  <c r="F29" i="63"/>
  <c r="V27" i="63"/>
  <c r="U27" i="63"/>
  <c r="T27" i="63"/>
  <c r="S27" i="63"/>
  <c r="R27" i="63"/>
  <c r="Q27" i="63"/>
  <c r="P27" i="63"/>
  <c r="O27" i="63"/>
  <c r="N27" i="63"/>
  <c r="M27" i="63"/>
  <c r="L27" i="63"/>
  <c r="K27" i="63"/>
  <c r="J27" i="63"/>
  <c r="I27" i="63"/>
  <c r="H27" i="63"/>
  <c r="G27" i="63"/>
  <c r="F27" i="63"/>
  <c r="V25" i="63"/>
  <c r="U25" i="63"/>
  <c r="T25" i="63"/>
  <c r="S25" i="63"/>
  <c r="R25" i="63"/>
  <c r="Q25" i="63"/>
  <c r="P25" i="63"/>
  <c r="O25" i="63"/>
  <c r="N25" i="63"/>
  <c r="M25" i="63"/>
  <c r="L25" i="63"/>
  <c r="K25" i="63"/>
  <c r="J25" i="63"/>
  <c r="I25" i="63"/>
  <c r="H25" i="63"/>
  <c r="G25" i="63"/>
  <c r="F25" i="63"/>
  <c r="V23" i="63"/>
  <c r="U23" i="63"/>
  <c r="T23" i="63"/>
  <c r="S23" i="63"/>
  <c r="R23" i="63"/>
  <c r="Q23" i="63"/>
  <c r="P23" i="63"/>
  <c r="O23" i="63"/>
  <c r="N23" i="63"/>
  <c r="M23" i="63"/>
  <c r="L23" i="63"/>
  <c r="K23" i="63"/>
  <c r="J23" i="63"/>
  <c r="I23" i="63"/>
  <c r="H23" i="63"/>
  <c r="G23" i="63"/>
  <c r="F23" i="63"/>
  <c r="V21" i="63"/>
  <c r="U21" i="63"/>
  <c r="T21" i="63"/>
  <c r="S21" i="63"/>
  <c r="R21" i="63"/>
  <c r="Q21" i="63"/>
  <c r="P21" i="63"/>
  <c r="O21" i="63"/>
  <c r="N21" i="63"/>
  <c r="M21" i="63"/>
  <c r="L21" i="63"/>
  <c r="K21" i="63"/>
  <c r="J21" i="63"/>
  <c r="I21" i="63"/>
  <c r="H21" i="63"/>
  <c r="G21" i="63"/>
  <c r="F21" i="63"/>
  <c r="V19" i="63"/>
  <c r="U19" i="63"/>
  <c r="T19" i="63"/>
  <c r="S19" i="63"/>
  <c r="R19" i="63"/>
  <c r="Q19" i="63"/>
  <c r="P19" i="63"/>
  <c r="O19" i="63"/>
  <c r="N19" i="63"/>
  <c r="M19" i="63"/>
  <c r="L19" i="63"/>
  <c r="K19" i="63"/>
  <c r="J19" i="63"/>
  <c r="I19" i="63"/>
  <c r="H19" i="63"/>
  <c r="G19" i="63"/>
  <c r="F19" i="63"/>
  <c r="V17" i="63"/>
  <c r="U17" i="63"/>
  <c r="T17" i="63"/>
  <c r="S17" i="63"/>
  <c r="R17" i="63"/>
  <c r="Q17" i="63"/>
  <c r="P17" i="63"/>
  <c r="O17" i="63"/>
  <c r="N17" i="63"/>
  <c r="M17" i="63"/>
  <c r="L17" i="63"/>
  <c r="K17" i="63"/>
  <c r="J17" i="63"/>
  <c r="I17" i="63"/>
  <c r="H17" i="63"/>
  <c r="G17" i="63"/>
  <c r="F17" i="63"/>
  <c r="V15" i="63"/>
  <c r="U15" i="63"/>
  <c r="T15" i="63"/>
  <c r="S15" i="63"/>
  <c r="R15" i="63"/>
  <c r="Q15" i="63"/>
  <c r="P15" i="63"/>
  <c r="O15" i="63"/>
  <c r="N15" i="63"/>
  <c r="M15" i="63"/>
  <c r="L15" i="63"/>
  <c r="K15" i="63"/>
  <c r="J15" i="63"/>
  <c r="I15" i="63"/>
  <c r="H15" i="63"/>
  <c r="G15" i="63"/>
  <c r="F15" i="63"/>
  <c r="V13" i="63"/>
  <c r="U13" i="63"/>
  <c r="T13" i="63"/>
  <c r="S13" i="63"/>
  <c r="R13" i="63"/>
  <c r="Q13" i="63"/>
  <c r="P13" i="63"/>
  <c r="O13" i="63"/>
  <c r="N13" i="63"/>
  <c r="M13" i="63"/>
  <c r="L13" i="63"/>
  <c r="K13" i="63"/>
  <c r="J13" i="63"/>
  <c r="I13" i="63"/>
  <c r="H13" i="63"/>
  <c r="G13" i="63"/>
  <c r="F13" i="63"/>
  <c r="H9" i="63"/>
  <c r="I9" i="63"/>
  <c r="J9" i="63"/>
  <c r="K9" i="63"/>
  <c r="L9" i="63"/>
  <c r="M9" i="63"/>
  <c r="N9" i="63"/>
  <c r="O9" i="63"/>
  <c r="P9" i="63"/>
  <c r="Q9" i="63"/>
  <c r="R9" i="63"/>
  <c r="S9" i="63"/>
  <c r="T9" i="63"/>
  <c r="U9" i="63"/>
  <c r="V9" i="63"/>
  <c r="G9" i="63"/>
  <c r="F9" i="63"/>
  <c r="AD8" i="63" l="1"/>
  <c r="AD86" i="63"/>
  <c r="C41" i="74"/>
  <c r="C40" i="74"/>
  <c r="C39" i="74"/>
  <c r="C38" i="74"/>
  <c r="C37" i="74"/>
  <c r="C36" i="74"/>
  <c r="C35" i="74"/>
  <c r="C33" i="74"/>
  <c r="C32" i="74"/>
  <c r="C31" i="74"/>
  <c r="C30" i="74"/>
  <c r="C28" i="74"/>
  <c r="C27" i="74"/>
  <c r="C26" i="74"/>
  <c r="C25" i="74"/>
  <c r="C24" i="74"/>
  <c r="C23" i="74"/>
  <c r="E4" i="74"/>
  <c r="I1" i="74"/>
  <c r="E3" i="74" l="1"/>
  <c r="AD10" i="63" l="1"/>
  <c r="AD26" i="63" l="1"/>
  <c r="AD22" i="63"/>
  <c r="AD20" i="63"/>
  <c r="AD18" i="63"/>
  <c r="AD16" i="63"/>
  <c r="AD14" i="63"/>
  <c r="AD12" i="63"/>
  <c r="AD24" i="63" l="1"/>
  <c r="AD28" i="63"/>
  <c r="AD32" i="63"/>
  <c r="AD36" i="63"/>
  <c r="AD40" i="63"/>
  <c r="AD44" i="63"/>
  <c r="AD48" i="63"/>
  <c r="AD52" i="63"/>
  <c r="AD56" i="63"/>
  <c r="AD60" i="63"/>
  <c r="AD64" i="63"/>
  <c r="AD68" i="63"/>
  <c r="AD72" i="63"/>
  <c r="AD76" i="63"/>
  <c r="AD80" i="63"/>
  <c r="AD84" i="63"/>
  <c r="AD30" i="63"/>
  <c r="AD34" i="63"/>
  <c r="AD38" i="63"/>
  <c r="AD42" i="63"/>
  <c r="AD46" i="63"/>
  <c r="AD50" i="63"/>
  <c r="AD54" i="63"/>
  <c r="AD58" i="63"/>
  <c r="AD62" i="63"/>
  <c r="AD66" i="63"/>
  <c r="AD70" i="63"/>
  <c r="AD74" i="63"/>
  <c r="AD78" i="63"/>
  <c r="AD82" i="63"/>
  <c r="AA93" i="63" l="1"/>
  <c r="AA92" i="63"/>
  <c r="B8" i="63" l="1"/>
  <c r="C86" i="63" l="1"/>
  <c r="C84" i="63"/>
  <c r="C82" i="63"/>
  <c r="C80" i="63"/>
  <c r="C78" i="63"/>
  <c r="C76" i="63"/>
  <c r="C74" i="63"/>
  <c r="C72" i="63"/>
  <c r="C70" i="63"/>
  <c r="C68" i="63"/>
  <c r="C66" i="63"/>
  <c r="C64" i="63"/>
  <c r="C62" i="63"/>
  <c r="C60" i="63"/>
  <c r="C58" i="63"/>
  <c r="C56" i="63"/>
  <c r="C54" i="63"/>
  <c r="C52" i="63"/>
  <c r="C50" i="63"/>
  <c r="C48" i="63"/>
  <c r="C46" i="63"/>
  <c r="C44" i="63"/>
  <c r="C42" i="63"/>
  <c r="C40" i="63"/>
  <c r="C38" i="63"/>
  <c r="C36" i="63"/>
  <c r="C34" i="63"/>
  <c r="C32" i="63"/>
  <c r="C30" i="63"/>
  <c r="C28" i="63"/>
  <c r="C26" i="63"/>
  <c r="C24" i="63"/>
  <c r="C22" i="63"/>
  <c r="C20" i="63"/>
  <c r="C18" i="63"/>
  <c r="C16" i="63"/>
  <c r="C14" i="63"/>
  <c r="C12" i="63"/>
  <c r="C10" i="63"/>
  <c r="C8" i="63"/>
  <c r="B38" i="63" l="1"/>
  <c r="D39" i="63" l="1"/>
  <c r="D38" i="63"/>
  <c r="N1" i="63" l="1"/>
  <c r="N2" i="63"/>
  <c r="I2" i="74" s="1"/>
  <c r="N3" i="63"/>
  <c r="I3" i="74" s="1"/>
  <c r="B10" i="63"/>
  <c r="B12" i="63"/>
  <c r="B14" i="63"/>
  <c r="B16" i="63"/>
  <c r="B18" i="63"/>
  <c r="B20" i="63"/>
  <c r="B22" i="63"/>
  <c r="B24" i="63"/>
  <c r="B26" i="63"/>
  <c r="B28" i="63"/>
  <c r="B30" i="63"/>
  <c r="B32" i="63"/>
  <c r="B34" i="63"/>
  <c r="B36" i="63"/>
  <c r="B40" i="63"/>
  <c r="B42" i="63"/>
  <c r="B44" i="63"/>
  <c r="B46" i="63"/>
  <c r="B48" i="63"/>
  <c r="B50" i="63"/>
  <c r="B52" i="63"/>
  <c r="B54" i="63"/>
  <c r="B56" i="63"/>
  <c r="B58" i="63"/>
  <c r="B60" i="63"/>
  <c r="B62" i="63"/>
  <c r="B64" i="63"/>
  <c r="B66" i="63"/>
  <c r="B68" i="63"/>
  <c r="B70" i="63"/>
  <c r="B72" i="63"/>
  <c r="B74" i="63"/>
  <c r="B76" i="63"/>
  <c r="B78" i="63"/>
  <c r="B80" i="63"/>
  <c r="B82" i="63"/>
  <c r="B84" i="63"/>
  <c r="B86" i="63"/>
  <c r="D8" i="63" l="1"/>
  <c r="F47" i="74" s="1"/>
  <c r="D37" i="63"/>
  <c r="D15" i="63"/>
  <c r="D67" i="63"/>
  <c r="D50" i="63"/>
  <c r="D24" i="63"/>
  <c r="D52" i="63"/>
  <c r="D44" i="63"/>
  <c r="D27" i="63"/>
  <c r="D19" i="63"/>
  <c r="D70" i="63"/>
  <c r="D11" i="63"/>
  <c r="D63" i="63"/>
  <c r="D23" i="63"/>
  <c r="D51" i="63"/>
  <c r="D61" i="63"/>
  <c r="D22" i="63"/>
  <c r="D47" i="63"/>
  <c r="D62" i="63"/>
  <c r="D83" i="63"/>
  <c r="D46" i="63"/>
  <c r="D60" i="63"/>
  <c r="D54" i="63"/>
  <c r="D59" i="63"/>
  <c r="D35" i="63"/>
  <c r="D58" i="63"/>
  <c r="D40" i="63"/>
  <c r="D34" i="63"/>
  <c r="D41" i="63"/>
  <c r="D53" i="63"/>
  <c r="D55" i="63"/>
  <c r="D65" i="63"/>
  <c r="D79" i="63"/>
  <c r="D78" i="63"/>
  <c r="D49" i="63"/>
  <c r="D25" i="63"/>
  <c r="D16" i="63"/>
  <c r="D17" i="63"/>
  <c r="D28" i="63"/>
  <c r="D29" i="63"/>
  <c r="D45" i="63"/>
  <c r="D9" i="63"/>
  <c r="D74" i="63"/>
  <c r="D75" i="63"/>
  <c r="D86" i="63"/>
  <c r="D87" i="63"/>
  <c r="D68" i="63"/>
  <c r="D69" i="63"/>
  <c r="D12" i="63"/>
  <c r="D13" i="63"/>
  <c r="D71" i="63"/>
  <c r="D66" i="63"/>
  <c r="D26" i="63"/>
  <c r="D18" i="63"/>
  <c r="D14" i="63"/>
  <c r="D10" i="63"/>
  <c r="D64" i="63"/>
  <c r="D48" i="63"/>
  <c r="D82" i="63"/>
  <c r="D85" i="63"/>
  <c r="D84" i="63"/>
  <c r="D77" i="63"/>
  <c r="D76" i="63"/>
  <c r="D31" i="63"/>
  <c r="D30" i="63"/>
  <c r="D80" i="63"/>
  <c r="D81" i="63"/>
  <c r="D42" i="63"/>
  <c r="D43" i="63"/>
  <c r="D36" i="63"/>
  <c r="D32" i="63"/>
  <c r="D33" i="63"/>
  <c r="D20" i="63"/>
  <c r="D21" i="63"/>
  <c r="D72" i="63"/>
  <c r="D73" i="63"/>
  <c r="D57" i="63"/>
  <c r="D56" i="63"/>
  <c r="F45" i="74" l="1"/>
  <c r="E45" i="74"/>
  <c r="E46" i="74"/>
  <c r="E44" i="74"/>
  <c r="B10" i="74"/>
  <c r="D10" i="74" s="1"/>
  <c r="G37" i="74"/>
  <c r="G31" i="74"/>
  <c r="G30" i="74"/>
  <c r="G38" i="74"/>
  <c r="G32" i="74"/>
  <c r="G23" i="74"/>
  <c r="G25" i="74"/>
  <c r="G33" i="74"/>
  <c r="G40" i="74"/>
  <c r="G39" i="74"/>
  <c r="G41" i="74"/>
  <c r="G28" i="74"/>
  <c r="G26" i="74"/>
  <c r="G36" i="74"/>
  <c r="G35" i="74"/>
  <c r="G24" i="74"/>
  <c r="G27" i="74"/>
  <c r="F41" i="74"/>
  <c r="H41" i="74" s="1"/>
  <c r="F23" i="74"/>
  <c r="H23" i="74" s="1"/>
  <c r="B15" i="74"/>
  <c r="D15" i="74" s="1"/>
  <c r="F25" i="74"/>
  <c r="H25" i="74" s="1"/>
  <c r="F30" i="74"/>
  <c r="H30" i="74" s="1"/>
  <c r="F35" i="74"/>
  <c r="H35" i="74" s="1"/>
  <c r="F39" i="74"/>
  <c r="H39" i="74" s="1"/>
  <c r="F26" i="74"/>
  <c r="H26" i="74" s="1"/>
  <c r="F31" i="74"/>
  <c r="H31" i="74" s="1"/>
  <c r="F36" i="74"/>
  <c r="H36" i="74" s="1"/>
  <c r="F40" i="74"/>
  <c r="H40" i="74" s="1"/>
  <c r="F27" i="74"/>
  <c r="H27" i="74" s="1"/>
  <c r="F32" i="74"/>
  <c r="H32" i="74" s="1"/>
  <c r="F37" i="74"/>
  <c r="H37" i="74" s="1"/>
  <c r="F24" i="74"/>
  <c r="H24" i="74" s="1"/>
  <c r="F28" i="74"/>
  <c r="H28" i="74" s="1"/>
  <c r="F33" i="74"/>
  <c r="H33" i="74" s="1"/>
  <c r="F38" i="74"/>
  <c r="H38" i="74" s="1"/>
  <c r="J44" i="74" l="1"/>
</calcChain>
</file>

<file path=xl/comments1.xml><?xml version="1.0" encoding="utf-8"?>
<comments xmlns="http://schemas.openxmlformats.org/spreadsheetml/2006/main">
  <authors>
    <author>Din</author>
  </authors>
  <commentList>
    <comment ref="E5" authorId="0">
      <text>
        <r>
          <rPr>
            <b/>
            <sz val="9"/>
            <color indexed="81"/>
            <rFont val="Tahoma"/>
            <family val="2"/>
          </rPr>
          <t xml:space="preserve">Din: </t>
        </r>
        <r>
          <rPr>
            <sz val="9"/>
            <color indexed="81"/>
            <rFont val="Tahoma"/>
            <family val="2"/>
          </rPr>
          <t>diisi nip atau nup wali kelas jika tidak ada beri tanda - (strip)</t>
        </r>
      </text>
    </comment>
  </commentList>
</comments>
</file>

<file path=xl/sharedStrings.xml><?xml version="1.0" encoding="utf-8"?>
<sst xmlns="http://schemas.openxmlformats.org/spreadsheetml/2006/main" count="779" uniqueCount="215">
  <si>
    <t>Sakit</t>
  </si>
  <si>
    <t>Wali Kelas,</t>
  </si>
  <si>
    <t>:</t>
  </si>
  <si>
    <t>Predikat</t>
  </si>
  <si>
    <t>Matematika</t>
  </si>
  <si>
    <t>B</t>
  </si>
  <si>
    <t>A</t>
  </si>
  <si>
    <t>Pengetahuan</t>
  </si>
  <si>
    <t>NIS</t>
  </si>
  <si>
    <t>Bahasa Inggris</t>
  </si>
  <si>
    <t>Seni Budaya</t>
  </si>
  <si>
    <t>Semester</t>
  </si>
  <si>
    <t>Nama Peserta Didik</t>
  </si>
  <si>
    <t>Pendidikan Agama dan Budi Pekerti</t>
  </si>
  <si>
    <t>Prakarya dan Kewirausahaan</t>
  </si>
  <si>
    <t>Izin</t>
  </si>
  <si>
    <t>C</t>
  </si>
  <si>
    <t>D</t>
  </si>
  <si>
    <t>Pendidikan Pancasila dan Kewarganegaraan</t>
  </si>
  <si>
    <t>Bahasa Indonesia</t>
  </si>
  <si>
    <t>Score Nilai</t>
  </si>
  <si>
    <t>Predik</t>
  </si>
  <si>
    <t>Nilai Kompetensi</t>
  </si>
  <si>
    <t>Keterampilan</t>
  </si>
  <si>
    <t>D+</t>
  </si>
  <si>
    <t>C-</t>
  </si>
  <si>
    <t>C+</t>
  </si>
  <si>
    <t>B-</t>
  </si>
  <si>
    <t>B+</t>
  </si>
  <si>
    <t>A-</t>
  </si>
  <si>
    <t>DON'T TOUCH &amp; DELETE</t>
  </si>
  <si>
    <t>by Fathur Rachim</t>
  </si>
  <si>
    <t>fr.rachim@gmail.com</t>
  </si>
  <si>
    <t>BIODATA SISWA</t>
  </si>
  <si>
    <t>-</t>
  </si>
  <si>
    <t>SMA PASUNDAN BANJARAN</t>
  </si>
  <si>
    <t>Mengetahui;</t>
  </si>
  <si>
    <t>LAPORAN HASIL BELAJAR PESERTA DIDIK</t>
  </si>
  <si>
    <t>Ledger</t>
  </si>
  <si>
    <t>NAMA PESERTA DIDIK</t>
  </si>
  <si>
    <t>Semester :</t>
  </si>
  <si>
    <t>Tahun Pelajaran :</t>
  </si>
  <si>
    <t>Sekolah :</t>
  </si>
  <si>
    <t>Semester  :</t>
  </si>
  <si>
    <t>Orang Tua / Wali,</t>
  </si>
  <si>
    <t>Tahun Pelajaran</t>
  </si>
  <si>
    <t>Pendidikan Jasmani, Olah Raga dan Kesehatan</t>
  </si>
  <si>
    <t>Bahasa Sunda</t>
  </si>
  <si>
    <t>Kelas / Peminatan :</t>
  </si>
  <si>
    <t>Baca Tulis Qur'an</t>
  </si>
  <si>
    <t>Leggerx1</t>
  </si>
  <si>
    <t>Alpa</t>
  </si>
  <si>
    <t>KODE</t>
  </si>
  <si>
    <t>JANGAN DIRUBAH</t>
  </si>
  <si>
    <t>Nomor Induk Siswa</t>
  </si>
  <si>
    <t>NAMA WALI KELAS:</t>
  </si>
  <si>
    <t>RATAAN AKHIR</t>
  </si>
  <si>
    <t>NISN</t>
  </si>
  <si>
    <t>1. Sikap Spiritual</t>
  </si>
  <si>
    <t>2. Sikap Sosial</t>
  </si>
  <si>
    <t>Deskripsi</t>
  </si>
  <si>
    <t>Nilai</t>
  </si>
  <si>
    <t>Umum A</t>
  </si>
  <si>
    <t>Umum B</t>
  </si>
  <si>
    <t>Peminatan</t>
  </si>
  <si>
    <t>Ciri K</t>
  </si>
  <si>
    <t>Lintas Minat</t>
  </si>
  <si>
    <t>PREDIKAT</t>
  </si>
  <si>
    <t>URUTAN / RANK</t>
  </si>
  <si>
    <t>NIP/NUP/NUPTK:</t>
  </si>
  <si>
    <t>NO. URT</t>
  </si>
  <si>
    <t>TEMPAT, TGL LAHIR</t>
  </si>
  <si>
    <t>Jenis Kelamin</t>
  </si>
  <si>
    <t>E</t>
  </si>
  <si>
    <t>Sikap</t>
  </si>
  <si>
    <t>Spiritual</t>
  </si>
  <si>
    <t>Sosial</t>
  </si>
  <si>
    <t>.........................................</t>
  </si>
  <si>
    <t>Catatan Wali Kelas</t>
  </si>
  <si>
    <t>--</t>
  </si>
  <si>
    <t>Selalu bersyukur dan selalu berdoa sebelum melakukan kegiatan, memiliki toleran pada agama yang berbeda, serta memiliki ketaatan beribadah.</t>
  </si>
  <si>
    <t>Selalu bersyukur dan selalu berdoa sebelum melakukan kegiatan, memiliki toleran pada agama yang berbeda, ketaatan beribadah mulai berkembang.</t>
  </si>
  <si>
    <t>Selalu bersyukur dan selalu berdoa sebelum melakukan kegiatan, memiliki toleran pada agama yang berbeda, ketaatan beribadah perlu ditingkatkan.</t>
  </si>
  <si>
    <t>Memiliki sikap santun, disiplin, tanggung jawab, dan kepedulian yang sangat baik.</t>
  </si>
  <si>
    <t>Memiliki sikap santun, disiplin, tanggung jawab yang baik, sikap kepedulian mulai meningkat.</t>
  </si>
  <si>
    <t>Memiliki sikap santun, disiplin, dan tanggung jawab yang baik, sikap kepedulian perlu ditingkatkan.</t>
  </si>
  <si>
    <t>Memiliki sikap santun, disiplin, dan tanggung jawab cukup baik, namun sikap kepedulian perlu ditingkatkan lagi.</t>
  </si>
  <si>
    <t>Selalu bersyukur dan selalu berdoa sebelum melakukan kegiatan, memiliki toleran pada agama yang berbeda, namun ketaatan beribadah perlu ditingkatkan lagi.</t>
  </si>
  <si>
    <t>Sejarah Indonesia</t>
  </si>
  <si>
    <t>Perlu berlatih untuk meningkatkan kompetensi dan remedial mapel yang belum tuntas !</t>
  </si>
  <si>
    <t>Tingkatkan Prestasi dan minta pengayaan !</t>
  </si>
  <si>
    <t>Belajarlah lebih rajin dan minta pengayaan !</t>
  </si>
  <si>
    <t>Terus berlatih untuk lebih baik dan remedial mapel yang belum tuntas!</t>
  </si>
  <si>
    <t>Anda harus berlatih secara maksimal dan remedial mapel yang kurang !</t>
  </si>
  <si>
    <t>Nama Sekolah</t>
  </si>
  <si>
    <t>Alamat</t>
  </si>
  <si>
    <t>SMA Pasundan Banjaran</t>
  </si>
  <si>
    <t>Jl. Stasiun Timur No. 63 Banjaran</t>
  </si>
  <si>
    <t>Mata Pelajaran</t>
  </si>
  <si>
    <t xml:space="preserve">Kelas </t>
  </si>
  <si>
    <t>A. S i k a p</t>
  </si>
  <si>
    <t>B. Pengetahuan dan Keterampilan</t>
  </si>
  <si>
    <t>Ketuntasan</t>
  </si>
  <si>
    <t>C. Ketidakhadiran</t>
  </si>
  <si>
    <t>D. Catatan Wali Kelas</t>
  </si>
  <si>
    <t>Pertahankan Prestasimu  !</t>
  </si>
  <si>
    <t>Luangkan waktu untuk belajar, hadir di kelas, rajin ke sekolah, &amp; perbaiki mapel yang belum tuntas !</t>
  </si>
  <si>
    <t>Anda harus merubah pola belajar, rajin sekolah, dan remedial mapel yang belum tuntas !</t>
  </si>
  <si>
    <t xml:space="preserve">      Kelompok C (Peminatan)</t>
  </si>
  <si>
    <t xml:space="preserve">      Kelompok B (Umum)</t>
  </si>
  <si>
    <t xml:space="preserve">     Kelompok A (Umum)</t>
  </si>
  <si>
    <t xml:space="preserve">  I z i n</t>
  </si>
  <si>
    <t xml:space="preserve">  Tanpa Keterangan</t>
  </si>
  <si>
    <t xml:space="preserve">  S a k i t</t>
  </si>
  <si>
    <t>Remedial / Pengayaan</t>
  </si>
  <si>
    <t>Pred</t>
  </si>
  <si>
    <t>Indeks</t>
  </si>
  <si>
    <t>SB</t>
  </si>
  <si>
    <t>K</t>
  </si>
  <si>
    <t>Predikat P-K</t>
  </si>
  <si>
    <t xml:space="preserve">LAPORAN HASIL PENILAIAN TENGAH SEMESTER </t>
  </si>
  <si>
    <t xml:space="preserve">Banjaran,  </t>
  </si>
  <si>
    <t>2 / Genap</t>
  </si>
  <si>
    <t>DESKRIPSI</t>
  </si>
  <si>
    <t>Peng</t>
  </si>
  <si>
    <t>JUMLAH  NILAI</t>
  </si>
  <si>
    <t>Absensi</t>
  </si>
  <si>
    <t>Nilai Mapel</t>
  </si>
  <si>
    <t>No.</t>
  </si>
  <si>
    <t>Jumlah Mapel yang Belum Tuntas :</t>
  </si>
  <si>
    <t>Ketuntasan Belajar Minimal =</t>
  </si>
  <si>
    <t>036</t>
  </si>
  <si>
    <t>037</t>
  </si>
  <si>
    <t>038</t>
  </si>
  <si>
    <t>039</t>
  </si>
  <si>
    <t>040</t>
  </si>
  <si>
    <t>Sejarah</t>
  </si>
  <si>
    <t>Geografi</t>
  </si>
  <si>
    <t>Sosiologi</t>
  </si>
  <si>
    <t>Ekonomi</t>
  </si>
  <si>
    <t>Biologi</t>
  </si>
  <si>
    <t>Urutan ke-</t>
  </si>
  <si>
    <t xml:space="preserve">X / IPS_5 </t>
  </si>
  <si>
    <t>2018/2019</t>
  </si>
  <si>
    <t>Harun Arrosid, S.Pd.I</t>
  </si>
  <si>
    <t>181910008</t>
  </si>
  <si>
    <t>ADITA TRI KURNIA PUTRI</t>
  </si>
  <si>
    <t>181910011</t>
  </si>
  <si>
    <t xml:space="preserve">ADNES KOMALA DEWI </t>
  </si>
  <si>
    <t>181910014</t>
  </si>
  <si>
    <t>AGUNG BUDI PRASTAWA</t>
  </si>
  <si>
    <t>181910045</t>
  </si>
  <si>
    <t>ARYA DYTA WIGUNA</t>
  </si>
  <si>
    <t>181910054</t>
  </si>
  <si>
    <t>AZRIEL TAMA SANTIAJI</t>
  </si>
  <si>
    <t>181910055</t>
  </si>
  <si>
    <t>AZZUHRI HAUDI</t>
  </si>
  <si>
    <t>181910056</t>
  </si>
  <si>
    <t>BAYU BATARA SURYA PUTRA</t>
  </si>
  <si>
    <t>181910069</t>
  </si>
  <si>
    <t>DANDY ERVAN PRATAMA</t>
  </si>
  <si>
    <t>181910085</t>
  </si>
  <si>
    <t>DENISA ASTI RAHMAWATI</t>
  </si>
  <si>
    <t>181910093</t>
  </si>
  <si>
    <t>DIAN RAMDHAN SAPTIAN</t>
  </si>
  <si>
    <t>181910103</t>
  </si>
  <si>
    <t>DIVYA ADHIANI NURDIN</t>
  </si>
  <si>
    <t>181910104</t>
  </si>
  <si>
    <t>DWIKI DERMAWAN</t>
  </si>
  <si>
    <t>181910118</t>
  </si>
  <si>
    <t>ENCEP CANDRA</t>
  </si>
  <si>
    <t>181910128</t>
  </si>
  <si>
    <t>FAIZAL EGI</t>
  </si>
  <si>
    <t>181910133</t>
  </si>
  <si>
    <t>FAUZI DHALFADLIL AZHANI</t>
  </si>
  <si>
    <t>181910161</t>
  </si>
  <si>
    <t>HILMAN PUTRA PAMUNGKAS</t>
  </si>
  <si>
    <t>181910165</t>
  </si>
  <si>
    <t>IHSYA FADILLAH MUSLIM</t>
  </si>
  <si>
    <t>181910185</t>
  </si>
  <si>
    <t>JIHAD AKBAR</t>
  </si>
  <si>
    <t>181910226</t>
  </si>
  <si>
    <t>MUHAMAD IZZAZUL FIKRIAN</t>
  </si>
  <si>
    <t>181910433</t>
  </si>
  <si>
    <t>MUHAMAD RIZAL</t>
  </si>
  <si>
    <t>181910240</t>
  </si>
  <si>
    <t>NESHA RAUDHATUL ZANNAH</t>
  </si>
  <si>
    <t>181910262</t>
  </si>
  <si>
    <t>PUTRI ANGGRAENI</t>
  </si>
  <si>
    <t>181910266</t>
  </si>
  <si>
    <t>PUTRI WULANDARI</t>
  </si>
  <si>
    <t>181910272</t>
  </si>
  <si>
    <t>RAFLY GYMNASTIAR</t>
  </si>
  <si>
    <t>181910280</t>
  </si>
  <si>
    <t>REFIANA</t>
  </si>
  <si>
    <t>181910285</t>
  </si>
  <si>
    <t>RENALDI PRIYATAMA</t>
  </si>
  <si>
    <t>181910286</t>
  </si>
  <si>
    <t>RENATA</t>
  </si>
  <si>
    <t>181910293</t>
  </si>
  <si>
    <t xml:space="preserve">REZA ERNANDA </t>
  </si>
  <si>
    <t>181910300</t>
  </si>
  <si>
    <t>RIFAN MUHAMAD RIZKI</t>
  </si>
  <si>
    <t>181910318</t>
  </si>
  <si>
    <t>RISMA SURYANI</t>
  </si>
  <si>
    <t>181910320</t>
  </si>
  <si>
    <t>RISNA TIRANI</t>
  </si>
  <si>
    <t>181910331</t>
  </si>
  <si>
    <t>RULLY PRATAMA S.</t>
  </si>
  <si>
    <t>181910335</t>
  </si>
  <si>
    <t>SALSA ASYKIYA</t>
  </si>
  <si>
    <t>181910353</t>
  </si>
  <si>
    <t>SILFI HAMIDAH</t>
  </si>
  <si>
    <t>181910408</t>
  </si>
  <si>
    <t>YESHA RAHAYU</t>
  </si>
</sst>
</file>

<file path=xl/styles.xml><?xml version="1.0" encoding="utf-8"?>
<styleSheet xmlns="http://schemas.openxmlformats.org/spreadsheetml/2006/main" xmlns:mc="http://schemas.openxmlformats.org/markup-compatibility/2006" xmlns:x14ac="http://schemas.microsoft.com/office/spreadsheetml/2009/9/ac" mc:Ignorable="x14ac">
  <fonts count="70" x14ac:knownFonts="1">
    <font>
      <sz val="10"/>
      <name val="Arial"/>
    </font>
    <font>
      <sz val="8"/>
      <name val="Arial"/>
      <family val="2"/>
    </font>
    <font>
      <sz val="10"/>
      <name val="Arial"/>
      <family val="2"/>
    </font>
    <font>
      <u/>
      <sz val="10"/>
      <color indexed="12"/>
      <name val="Arial"/>
      <family val="2"/>
    </font>
    <font>
      <sz val="22"/>
      <name val="Arial"/>
      <family val="2"/>
    </font>
    <font>
      <sz val="28"/>
      <color rgb="FFFF0000"/>
      <name val="Arial"/>
      <family val="2"/>
    </font>
    <font>
      <sz val="10"/>
      <color theme="0"/>
      <name val="Arial"/>
      <family val="2"/>
    </font>
    <font>
      <sz val="18"/>
      <color theme="0"/>
      <name val="Arial"/>
      <family val="2"/>
    </font>
    <font>
      <sz val="10"/>
      <name val="Trebuchet MS"/>
      <family val="2"/>
    </font>
    <font>
      <b/>
      <sz val="10"/>
      <color indexed="10"/>
      <name val="Trebuchet MS"/>
      <family val="2"/>
    </font>
    <font>
      <sz val="10"/>
      <name val="Calibri"/>
      <family val="2"/>
      <scheme val="minor"/>
    </font>
    <font>
      <b/>
      <sz val="10"/>
      <color rgb="FFFF0000"/>
      <name val="Trebuchet MS"/>
      <family val="2"/>
    </font>
    <font>
      <sz val="9"/>
      <name val="Calibri"/>
      <family val="2"/>
      <scheme val="minor"/>
    </font>
    <font>
      <sz val="8"/>
      <name val="Calibri"/>
      <family val="2"/>
      <scheme val="minor"/>
    </font>
    <font>
      <b/>
      <sz val="12"/>
      <name val="Calibri"/>
      <family val="2"/>
      <scheme val="minor"/>
    </font>
    <font>
      <sz val="9"/>
      <name val="Trebuchet MS"/>
      <family val="2"/>
    </font>
    <font>
      <sz val="9"/>
      <color rgb="FFFF0000"/>
      <name val="Trebuchet MS"/>
      <family val="2"/>
    </font>
    <font>
      <sz val="9"/>
      <color indexed="81"/>
      <name val="Tahoma"/>
      <family val="2"/>
    </font>
    <font>
      <b/>
      <sz val="9"/>
      <color indexed="81"/>
      <name val="Tahoma"/>
      <family val="2"/>
    </font>
    <font>
      <b/>
      <sz val="12"/>
      <color rgb="FFFF0000"/>
      <name val="Trebuchet MS"/>
      <family val="2"/>
    </font>
    <font>
      <b/>
      <sz val="9"/>
      <color rgb="FFFF0000"/>
      <name val="Trebuchet MS"/>
      <family val="2"/>
    </font>
    <font>
      <u/>
      <sz val="10"/>
      <color indexed="12"/>
      <name val="Tahoma"/>
      <family val="2"/>
    </font>
    <font>
      <sz val="10"/>
      <name val="Tahoma"/>
      <family val="2"/>
    </font>
    <font>
      <sz val="10"/>
      <color theme="1" tint="0.249977111117893"/>
      <name val="Tahoma"/>
      <family val="2"/>
    </font>
    <font>
      <sz val="10"/>
      <color theme="0"/>
      <name val="Tahoma"/>
      <family val="2"/>
    </font>
    <font>
      <sz val="10"/>
      <color theme="1"/>
      <name val="Tahoma"/>
      <family val="2"/>
    </font>
    <font>
      <sz val="10"/>
      <color rgb="FFFF0000"/>
      <name val="Tahoma"/>
      <family val="2"/>
    </font>
    <font>
      <sz val="11"/>
      <name val="Times New Roman"/>
      <family val="1"/>
    </font>
    <font>
      <sz val="10"/>
      <name val="Times New Roman"/>
      <family val="1"/>
    </font>
    <font>
      <b/>
      <sz val="11"/>
      <name val="Times New Roman"/>
      <family val="1"/>
    </font>
    <font>
      <sz val="9"/>
      <color rgb="FFFF0000"/>
      <name val="Times New Roman"/>
      <family val="1"/>
    </font>
    <font>
      <b/>
      <sz val="10"/>
      <name val="Times New Roman"/>
      <family val="1"/>
    </font>
    <font>
      <b/>
      <sz val="11"/>
      <color theme="1" tint="0.249977111117893"/>
      <name val="Times New Roman"/>
      <family val="1"/>
    </font>
    <font>
      <sz val="8"/>
      <name val="Times New Roman"/>
      <family val="1"/>
    </font>
    <font>
      <sz val="8"/>
      <color rgb="FFFF0000"/>
      <name val="Times New Roman"/>
      <family val="1"/>
    </font>
    <font>
      <sz val="11"/>
      <color theme="1" tint="0.14999847407452621"/>
      <name val="Times New Roman"/>
      <family val="1"/>
    </font>
    <font>
      <i/>
      <sz val="10"/>
      <name val="Times New Roman"/>
      <family val="1"/>
    </font>
    <font>
      <sz val="9"/>
      <name val="Times New Roman"/>
      <family val="1"/>
    </font>
    <font>
      <sz val="10"/>
      <color rgb="FFFF0000"/>
      <name val="Times New Roman"/>
      <family val="1"/>
    </font>
    <font>
      <i/>
      <sz val="11"/>
      <name val="Times New Roman"/>
      <family val="1"/>
    </font>
    <font>
      <sz val="9"/>
      <color theme="0"/>
      <name val="Times New Roman"/>
      <family val="1"/>
    </font>
    <font>
      <b/>
      <sz val="9"/>
      <name val="Times New Roman"/>
      <family val="1"/>
    </font>
    <font>
      <u/>
      <sz val="8"/>
      <name val="Times New Roman"/>
      <family val="1"/>
    </font>
    <font>
      <b/>
      <u/>
      <sz val="9"/>
      <name val="Times New Roman"/>
      <family val="1"/>
    </font>
    <font>
      <u/>
      <sz val="11"/>
      <name val="Times New Roman"/>
      <family val="1"/>
    </font>
    <font>
      <sz val="9"/>
      <color theme="1" tint="0.249977111117893"/>
      <name val="Times New Roman"/>
      <family val="1"/>
    </font>
    <font>
      <u/>
      <sz val="10"/>
      <name val="Times New Roman"/>
      <family val="1"/>
    </font>
    <font>
      <b/>
      <i/>
      <sz val="11"/>
      <name val="Times New Roman"/>
      <family val="1"/>
    </font>
    <font>
      <b/>
      <sz val="10"/>
      <name val="Calibri"/>
      <family val="2"/>
      <scheme val="minor"/>
    </font>
    <font>
      <b/>
      <sz val="9"/>
      <name val="Calibri"/>
      <family val="2"/>
      <scheme val="minor"/>
    </font>
    <font>
      <sz val="8"/>
      <color theme="0"/>
      <name val="Calibri"/>
      <family val="2"/>
      <scheme val="minor"/>
    </font>
    <font>
      <b/>
      <sz val="11"/>
      <name val="Calibri"/>
      <family val="2"/>
      <scheme val="minor"/>
    </font>
    <font>
      <sz val="11"/>
      <name val="Calibri"/>
      <family val="2"/>
      <scheme val="minor"/>
    </font>
    <font>
      <sz val="8"/>
      <name val="Tahoma"/>
      <family val="2"/>
    </font>
    <font>
      <b/>
      <sz val="8"/>
      <name val="Tahoma"/>
      <family val="2"/>
    </font>
    <font>
      <sz val="9"/>
      <color theme="1" tint="0.14999847407452621"/>
      <name val="Times New Roman"/>
      <family val="1"/>
    </font>
    <font>
      <b/>
      <sz val="12"/>
      <name val="Times New Roman"/>
      <family val="1"/>
    </font>
    <font>
      <i/>
      <sz val="10"/>
      <name val="Calibri"/>
      <family val="2"/>
      <scheme val="minor"/>
    </font>
    <font>
      <b/>
      <sz val="11"/>
      <color theme="1"/>
      <name val="Calibri"/>
      <family val="2"/>
      <scheme val="minor"/>
    </font>
    <font>
      <b/>
      <u/>
      <sz val="10"/>
      <name val="Times New Roman"/>
      <family val="1"/>
    </font>
    <font>
      <b/>
      <i/>
      <sz val="10"/>
      <name val="Times New Roman"/>
      <family val="1"/>
    </font>
    <font>
      <sz val="10"/>
      <color rgb="FFFF0000"/>
      <name val="Calibri"/>
      <family val="2"/>
      <scheme val="minor"/>
    </font>
    <font>
      <sz val="8"/>
      <color theme="1"/>
      <name val="Calibri"/>
      <family val="2"/>
      <scheme val="minor"/>
    </font>
    <font>
      <sz val="10"/>
      <color theme="1"/>
      <name val="Calibri"/>
      <family val="2"/>
      <scheme val="minor"/>
    </font>
    <font>
      <b/>
      <sz val="10"/>
      <color indexed="8"/>
      <name val="Calibri"/>
      <family val="2"/>
      <scheme val="minor"/>
    </font>
    <font>
      <b/>
      <sz val="10"/>
      <name val="Cambria"/>
      <family val="1"/>
      <scheme val="major"/>
    </font>
    <font>
      <b/>
      <sz val="11"/>
      <name val="Cambria"/>
      <family val="1"/>
      <scheme val="major"/>
    </font>
    <font>
      <sz val="9"/>
      <color theme="1"/>
      <name val="Tahoma"/>
      <family val="2"/>
    </font>
    <font>
      <sz val="8"/>
      <color rgb="FFFF0000"/>
      <name val="Calibri"/>
      <family val="2"/>
      <scheme val="minor"/>
    </font>
    <font>
      <sz val="9"/>
      <color rgb="FFFF0000"/>
      <name val="Tahoma"/>
      <family val="2"/>
    </font>
  </fonts>
  <fills count="14">
    <fill>
      <patternFill patternType="none"/>
    </fill>
    <fill>
      <patternFill patternType="gray125"/>
    </fill>
    <fill>
      <patternFill patternType="solid">
        <fgColor indexed="8"/>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theme="8" tint="0.79998168889431442"/>
        <bgColor indexed="64"/>
      </patternFill>
    </fill>
    <fill>
      <patternFill patternType="solid">
        <fgColor theme="0"/>
        <bgColor rgb="FF000000"/>
      </patternFill>
    </fill>
    <fill>
      <patternFill patternType="solid">
        <fgColor rgb="FF92D050"/>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bgColor theme="4" tint="0.79998168889431442"/>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top style="thin">
        <color indexed="64"/>
      </top>
      <bottom/>
      <diagonal/>
    </border>
    <border>
      <left style="hair">
        <color auto="1"/>
      </left>
      <right/>
      <top style="hair">
        <color auto="1"/>
      </top>
      <bottom style="hair">
        <color auto="1"/>
      </bottom>
      <diagonal/>
    </border>
    <border>
      <left style="hair">
        <color indexed="64"/>
      </left>
      <right/>
      <top/>
      <bottom/>
      <diagonal/>
    </border>
    <border>
      <left/>
      <right/>
      <top/>
      <bottom style="thin">
        <color indexed="64"/>
      </bottom>
      <diagonal/>
    </border>
    <border>
      <left style="thin">
        <color indexed="64"/>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auto="1"/>
      </left>
      <right/>
      <top style="hair">
        <color auto="1"/>
      </top>
      <bottom/>
      <diagonal/>
    </border>
    <border>
      <left/>
      <right style="hair">
        <color auto="1"/>
      </right>
      <top style="hair">
        <color auto="1"/>
      </top>
      <bottom/>
      <diagonal/>
    </border>
    <border>
      <left/>
      <right style="hair">
        <color auto="1"/>
      </right>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auto="1"/>
      </left>
      <right style="hair">
        <color auto="1"/>
      </right>
      <top style="hair">
        <color auto="1"/>
      </top>
      <bottom/>
      <diagonal/>
    </border>
    <border>
      <left style="hair">
        <color auto="1"/>
      </left>
      <right style="hair">
        <color auto="1"/>
      </right>
      <top/>
      <bottom/>
      <diagonal/>
    </border>
    <border>
      <left/>
      <right/>
      <top style="hair">
        <color auto="1"/>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hair">
        <color indexed="64"/>
      </right>
      <top style="hair">
        <color indexed="64"/>
      </top>
      <bottom style="hair">
        <color indexed="64"/>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style="hair">
        <color indexed="64"/>
      </right>
      <top style="hair">
        <color indexed="64"/>
      </top>
      <bottom/>
      <diagonal/>
    </border>
    <border>
      <left style="hair">
        <color auto="1"/>
      </left>
      <right/>
      <top/>
      <bottom style="hair">
        <color auto="1"/>
      </bottom>
      <diagonal/>
    </border>
    <border>
      <left/>
      <right style="hair">
        <color indexed="64"/>
      </right>
      <top/>
      <bottom style="hair">
        <color indexed="64"/>
      </bottom>
      <diagonal/>
    </border>
    <border>
      <left/>
      <right style="thin">
        <color indexed="64"/>
      </right>
      <top/>
      <bottom style="hair">
        <color indexed="64"/>
      </bottom>
      <diagonal/>
    </border>
    <border>
      <left style="thin">
        <color indexed="64"/>
      </left>
      <right style="hair">
        <color indexed="64"/>
      </right>
      <top style="thin">
        <color indexed="64"/>
      </top>
      <bottom style="thin">
        <color indexed="64"/>
      </bottom>
      <diagonal/>
    </border>
    <border>
      <left/>
      <right/>
      <top/>
      <bottom style="medium">
        <color auto="1"/>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top/>
      <bottom style="hair">
        <color indexed="64"/>
      </bottom>
      <diagonal/>
    </border>
    <border>
      <left style="hair">
        <color indexed="64"/>
      </left>
      <right/>
      <top style="thin">
        <color indexed="64"/>
      </top>
      <bottom style="thin">
        <color indexed="64"/>
      </bottom>
      <diagonal/>
    </border>
  </borders>
  <cellStyleXfs count="6">
    <xf numFmtId="0" fontId="0" fillId="0" borderId="0"/>
    <xf numFmtId="0" fontId="3"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cellStyleXfs>
  <cellXfs count="382">
    <xf numFmtId="0" fontId="0" fillId="0" borderId="0" xfId="0"/>
    <xf numFmtId="0" fontId="0" fillId="3" borderId="0" xfId="0" applyFill="1" applyAlignment="1">
      <alignment vertical="center"/>
    </xf>
    <xf numFmtId="0" fontId="5" fillId="3" borderId="0" xfId="0" applyFont="1" applyFill="1" applyAlignment="1">
      <alignment vertical="center"/>
    </xf>
    <xf numFmtId="0" fontId="6" fillId="3" borderId="0" xfId="0" applyFont="1" applyFill="1" applyAlignment="1">
      <alignment vertical="center"/>
    </xf>
    <xf numFmtId="0" fontId="6" fillId="3" borderId="1" xfId="0" applyFont="1" applyFill="1" applyBorder="1" applyAlignment="1">
      <alignment horizontal="center" vertical="center"/>
    </xf>
    <xf numFmtId="0" fontId="7" fillId="3" borderId="0" xfId="0" applyFont="1" applyFill="1" applyAlignment="1">
      <alignment horizontal="center" vertical="center"/>
    </xf>
    <xf numFmtId="0" fontId="10" fillId="4" borderId="0" xfId="0" applyFont="1" applyFill="1" applyAlignment="1" applyProtection="1">
      <alignment vertical="center"/>
      <protection locked="0"/>
    </xf>
    <xf numFmtId="0" fontId="8" fillId="3" borderId="0" xfId="0" applyFont="1" applyFill="1" applyAlignment="1" applyProtection="1">
      <alignment vertical="center"/>
      <protection locked="0"/>
    </xf>
    <xf numFmtId="0" fontId="8" fillId="2" borderId="0" xfId="0" applyFont="1" applyFill="1" applyAlignment="1" applyProtection="1">
      <alignment vertical="center"/>
      <protection locked="0"/>
    </xf>
    <xf numFmtId="0" fontId="13" fillId="4" borderId="0" xfId="0" applyFont="1" applyFill="1" applyAlignment="1" applyProtection="1">
      <alignment vertical="center"/>
      <protection locked="0"/>
    </xf>
    <xf numFmtId="0" fontId="10" fillId="3" borderId="0" xfId="0" applyFont="1" applyFill="1" applyBorder="1" applyAlignment="1" applyProtection="1">
      <alignment horizontal="center"/>
      <protection locked="0"/>
    </xf>
    <xf numFmtId="2" fontId="10" fillId="3" borderId="0" xfId="0" applyNumberFormat="1" applyFont="1" applyFill="1" applyBorder="1" applyAlignment="1" applyProtection="1">
      <alignment horizontal="center"/>
      <protection locked="0"/>
    </xf>
    <xf numFmtId="0" fontId="10" fillId="4" borderId="0" xfId="0" applyFont="1" applyFill="1" applyBorder="1" applyAlignment="1" applyProtection="1">
      <alignment vertical="center"/>
      <protection locked="0"/>
    </xf>
    <xf numFmtId="0" fontId="8" fillId="4" borderId="0" xfId="0" applyFont="1" applyFill="1" applyAlignment="1" applyProtection="1">
      <alignment vertical="center"/>
      <protection locked="0"/>
    </xf>
    <xf numFmtId="0" fontId="10" fillId="4" borderId="0" xfId="0" applyFont="1" applyFill="1" applyAlignment="1" applyProtection="1">
      <alignment vertical="center"/>
    </xf>
    <xf numFmtId="0" fontId="15" fillId="3" borderId="0" xfId="0" applyFont="1" applyFill="1" applyAlignment="1" applyProtection="1">
      <alignment vertical="center"/>
      <protection locked="0"/>
    </xf>
    <xf numFmtId="0" fontId="16" fillId="3" borderId="0" xfId="0" applyFont="1" applyFill="1" applyAlignment="1" applyProtection="1">
      <alignment vertical="center"/>
      <protection locked="0"/>
    </xf>
    <xf numFmtId="0" fontId="11" fillId="3" borderId="0" xfId="0" applyFont="1" applyFill="1" applyAlignment="1" applyProtection="1">
      <alignment vertical="center" wrapText="1"/>
      <protection locked="0"/>
    </xf>
    <xf numFmtId="0" fontId="8" fillId="6" borderId="0" xfId="0" applyFont="1" applyFill="1" applyAlignment="1" applyProtection="1">
      <alignment vertical="center"/>
      <protection locked="0"/>
    </xf>
    <xf numFmtId="0" fontId="14" fillId="4" borderId="0" xfId="0" applyFont="1" applyFill="1" applyAlignment="1" applyProtection="1">
      <alignment horizontal="center" vertical="center"/>
    </xf>
    <xf numFmtId="0" fontId="15" fillId="6" borderId="0" xfId="0" applyFont="1" applyFill="1" applyAlignment="1" applyProtection="1">
      <alignment vertical="center"/>
      <protection locked="0"/>
    </xf>
    <xf numFmtId="0" fontId="15" fillId="2" borderId="0" xfId="0" applyFont="1" applyFill="1" applyAlignment="1" applyProtection="1">
      <alignment vertical="center"/>
      <protection locked="0"/>
    </xf>
    <xf numFmtId="0" fontId="10" fillId="6" borderId="0" xfId="0" applyFont="1" applyFill="1" applyAlignment="1" applyProtection="1">
      <alignment vertical="center"/>
      <protection locked="0"/>
    </xf>
    <xf numFmtId="0" fontId="22" fillId="3" borderId="0" xfId="0" applyFont="1" applyFill="1" applyProtection="1">
      <protection locked="0"/>
    </xf>
    <xf numFmtId="0" fontId="23" fillId="3" borderId="0" xfId="0" applyFont="1" applyFill="1" applyAlignment="1" applyProtection="1">
      <alignment vertical="center"/>
      <protection locked="0"/>
    </xf>
    <xf numFmtId="0" fontId="22" fillId="3" borderId="0" xfId="0" applyFont="1" applyFill="1" applyAlignment="1" applyProtection="1">
      <alignment vertical="center"/>
      <protection locked="0"/>
    </xf>
    <xf numFmtId="0" fontId="22" fillId="2" borderId="0" xfId="0" applyFont="1" applyFill="1" applyAlignment="1" applyProtection="1">
      <alignment vertical="center"/>
      <protection locked="0"/>
    </xf>
    <xf numFmtId="0" fontId="22" fillId="4" borderId="0" xfId="0" applyFont="1" applyFill="1" applyAlignment="1" applyProtection="1">
      <alignment vertical="center"/>
      <protection locked="0"/>
    </xf>
    <xf numFmtId="49" fontId="22" fillId="4" borderId="0" xfId="0" applyNumberFormat="1" applyFont="1" applyFill="1" applyBorder="1" applyAlignment="1" applyProtection="1">
      <alignment horizontal="center"/>
      <protection locked="0"/>
    </xf>
    <xf numFmtId="0" fontId="24" fillId="3" borderId="0" xfId="0" applyFont="1" applyFill="1" applyBorder="1" applyAlignment="1" applyProtection="1">
      <alignment vertical="center"/>
      <protection locked="0"/>
    </xf>
    <xf numFmtId="0" fontId="22" fillId="3" borderId="0" xfId="0" applyFont="1" applyFill="1" applyBorder="1" applyAlignment="1" applyProtection="1">
      <alignment vertical="center"/>
      <protection locked="0"/>
    </xf>
    <xf numFmtId="0" fontId="22" fillId="4" borderId="0" xfId="0" applyFont="1" applyFill="1" applyBorder="1" applyAlignment="1" applyProtection="1">
      <alignment vertical="center"/>
      <protection locked="0"/>
    </xf>
    <xf numFmtId="0" fontId="22" fillId="3" borderId="0" xfId="0" applyFont="1" applyFill="1" applyBorder="1" applyAlignment="1" applyProtection="1">
      <alignment horizontal="center" vertical="center"/>
      <protection locked="0"/>
    </xf>
    <xf numFmtId="0" fontId="22" fillId="3" borderId="0" xfId="0" applyFont="1" applyFill="1" applyBorder="1" applyAlignment="1" applyProtection="1">
      <alignment horizontal="left" vertical="center"/>
      <protection locked="0"/>
    </xf>
    <xf numFmtId="0" fontId="26" fillId="3" borderId="0" xfId="0" applyFont="1" applyFill="1" applyAlignment="1" applyProtection="1">
      <alignment vertical="center" wrapText="1"/>
      <protection locked="0"/>
    </xf>
    <xf numFmtId="0" fontId="24" fillId="3" borderId="0" xfId="0" applyFont="1" applyFill="1" applyBorder="1" applyAlignment="1">
      <alignment horizontal="left" vertical="center"/>
    </xf>
    <xf numFmtId="0" fontId="26" fillId="3" borderId="0" xfId="0" applyFont="1" applyFill="1" applyBorder="1"/>
    <xf numFmtId="0" fontId="24" fillId="3" borderId="0" xfId="0" applyFont="1" applyFill="1" applyBorder="1" applyAlignment="1" applyProtection="1">
      <alignment horizontal="left" vertical="center" wrapText="1"/>
      <protection locked="0"/>
    </xf>
    <xf numFmtId="0" fontId="22" fillId="3" borderId="0" xfId="0" applyFont="1" applyFill="1" applyBorder="1" applyAlignment="1" applyProtection="1">
      <alignment horizontal="center" vertical="center"/>
      <protection locked="0"/>
    </xf>
    <xf numFmtId="0" fontId="16" fillId="4" borderId="0" xfId="0" applyFont="1" applyFill="1" applyAlignment="1" applyProtection="1">
      <alignment vertical="center"/>
      <protection locked="0"/>
    </xf>
    <xf numFmtId="0" fontId="19" fillId="3" borderId="0" xfId="0" applyFont="1" applyFill="1" applyBorder="1" applyAlignment="1" applyProtection="1">
      <alignment vertical="center"/>
      <protection locked="0"/>
    </xf>
    <xf numFmtId="0" fontId="21" fillId="3" borderId="0" xfId="1" applyFont="1" applyFill="1" applyBorder="1" applyAlignment="1" applyProtection="1">
      <protection locked="0"/>
    </xf>
    <xf numFmtId="0" fontId="9" fillId="3" borderId="0" xfId="0" applyFont="1" applyFill="1" applyBorder="1" applyAlignment="1" applyProtection="1">
      <alignment vertical="center" wrapText="1"/>
      <protection locked="0"/>
    </xf>
    <xf numFmtId="0" fontId="27" fillId="4" borderId="0" xfId="0" applyFont="1" applyFill="1" applyAlignment="1" applyProtection="1">
      <alignment horizontal="left" vertical="center"/>
      <protection hidden="1"/>
    </xf>
    <xf numFmtId="0" fontId="27" fillId="4" borderId="0" xfId="0" applyFont="1" applyFill="1" applyAlignment="1" applyProtection="1">
      <alignment vertical="center"/>
      <protection hidden="1"/>
    </xf>
    <xf numFmtId="0" fontId="22" fillId="0" borderId="0" xfId="0" applyFont="1" applyFill="1" applyBorder="1" applyAlignment="1" applyProtection="1">
      <alignment horizontal="center"/>
      <protection locked="0"/>
    </xf>
    <xf numFmtId="0" fontId="28" fillId="4" borderId="0" xfId="0" applyFont="1" applyFill="1" applyAlignment="1" applyProtection="1">
      <alignment vertical="center"/>
      <protection hidden="1"/>
    </xf>
    <xf numFmtId="0" fontId="29" fillId="4" borderId="0" xfId="0" applyFont="1" applyFill="1" applyAlignment="1" applyProtection="1">
      <alignment horizontal="center" vertical="center"/>
      <protection hidden="1"/>
    </xf>
    <xf numFmtId="0" fontId="31" fillId="4" borderId="0" xfId="0" applyFont="1" applyFill="1" applyAlignment="1" applyProtection="1">
      <alignment vertical="center"/>
      <protection hidden="1"/>
    </xf>
    <xf numFmtId="0" fontId="33" fillId="4" borderId="0" xfId="0" applyFont="1" applyFill="1" applyAlignment="1" applyProtection="1">
      <alignment vertical="center"/>
      <protection hidden="1"/>
    </xf>
    <xf numFmtId="0" fontId="29" fillId="4" borderId="0" xfId="0" applyFont="1" applyFill="1" applyAlignment="1" applyProtection="1">
      <alignment vertical="center"/>
      <protection hidden="1"/>
    </xf>
    <xf numFmtId="0" fontId="34" fillId="4" borderId="0" xfId="0" applyFont="1" applyFill="1" applyAlignment="1" applyProtection="1">
      <alignment vertical="center"/>
      <protection hidden="1"/>
    </xf>
    <xf numFmtId="0" fontId="27" fillId="4" borderId="0" xfId="0" applyFont="1" applyFill="1" applyBorder="1" applyAlignment="1" applyProtection="1">
      <alignment vertical="center"/>
      <protection hidden="1"/>
    </xf>
    <xf numFmtId="0" fontId="28" fillId="4" borderId="0" xfId="0" applyFont="1" applyFill="1" applyBorder="1" applyAlignment="1" applyProtection="1">
      <alignment vertical="center"/>
      <protection hidden="1"/>
    </xf>
    <xf numFmtId="0" fontId="38" fillId="4" borderId="0" xfId="0" applyFont="1" applyFill="1" applyAlignment="1" applyProtection="1">
      <alignment vertical="center"/>
      <protection hidden="1"/>
    </xf>
    <xf numFmtId="0" fontId="38" fillId="4" borderId="0" xfId="0" applyFont="1" applyFill="1" applyAlignment="1" applyProtection="1">
      <alignment horizontal="center" vertical="center"/>
      <protection hidden="1"/>
    </xf>
    <xf numFmtId="2" fontId="40" fillId="4" borderId="0" xfId="0" applyNumberFormat="1" applyFont="1" applyFill="1" applyBorder="1" applyAlignment="1" applyProtection="1">
      <alignment horizontal="center" vertical="center"/>
      <protection hidden="1"/>
    </xf>
    <xf numFmtId="0" fontId="40" fillId="4" borderId="0" xfId="0" quotePrefix="1" applyNumberFormat="1" applyFont="1" applyFill="1" applyBorder="1" applyAlignment="1" applyProtection="1">
      <alignment horizontal="center" vertical="center"/>
      <protection hidden="1"/>
    </xf>
    <xf numFmtId="0" fontId="29" fillId="4" borderId="0" xfId="0" applyFont="1" applyFill="1" applyBorder="1" applyAlignment="1" applyProtection="1">
      <alignment vertical="center"/>
      <protection hidden="1"/>
    </xf>
    <xf numFmtId="0" fontId="38" fillId="4" borderId="0" xfId="0" applyFont="1" applyFill="1" applyAlignment="1" applyProtection="1">
      <alignment vertical="center"/>
      <protection locked="0"/>
    </xf>
    <xf numFmtId="0" fontId="28" fillId="4" borderId="0" xfId="0" applyFont="1" applyFill="1" applyAlignment="1" applyProtection="1">
      <alignment vertical="center"/>
      <protection locked="0"/>
    </xf>
    <xf numFmtId="0" fontId="31" fillId="4" borderId="0" xfId="0" applyFont="1" applyFill="1" applyAlignment="1" applyProtection="1">
      <alignment horizontal="center" vertical="center"/>
      <protection locked="0"/>
    </xf>
    <xf numFmtId="0" fontId="42" fillId="4" borderId="0" xfId="0" applyFont="1" applyFill="1" applyAlignment="1" applyProtection="1">
      <alignment horizontal="center" vertical="center"/>
      <protection locked="0"/>
    </xf>
    <xf numFmtId="0" fontId="43" fillId="4" borderId="0" xfId="0" applyFont="1" applyFill="1" applyAlignment="1" applyProtection="1">
      <alignment horizontal="center" vertical="center"/>
      <protection locked="0"/>
    </xf>
    <xf numFmtId="49" fontId="44" fillId="4" borderId="0" xfId="0" applyNumberFormat="1" applyFont="1" applyFill="1" applyBorder="1" applyAlignment="1" applyProtection="1">
      <alignment horizontal="center" vertical="center"/>
      <protection locked="0"/>
    </xf>
    <xf numFmtId="0" fontId="38" fillId="6" borderId="0" xfId="0" applyFont="1" applyFill="1" applyAlignment="1" applyProtection="1">
      <alignment vertical="center"/>
      <protection locked="0"/>
    </xf>
    <xf numFmtId="0" fontId="28" fillId="6" borderId="0" xfId="0" applyFont="1" applyFill="1" applyAlignment="1" applyProtection="1">
      <alignment vertical="center"/>
      <protection locked="0"/>
    </xf>
    <xf numFmtId="0" fontId="28" fillId="6" borderId="0" xfId="0" applyFont="1" applyFill="1" applyAlignment="1" applyProtection="1">
      <alignment horizontal="center" vertical="center"/>
      <protection locked="0"/>
    </xf>
    <xf numFmtId="0" fontId="37" fillId="6" borderId="0" xfId="0" applyFont="1" applyFill="1" applyAlignment="1" applyProtection="1">
      <alignment horizontal="center" vertical="center"/>
      <protection locked="0"/>
    </xf>
    <xf numFmtId="0" fontId="38" fillId="3" borderId="0" xfId="0" applyFont="1" applyFill="1" applyAlignment="1" applyProtection="1">
      <alignment vertical="center"/>
      <protection locked="0"/>
    </xf>
    <xf numFmtId="0" fontId="28" fillId="3" borderId="0" xfId="0" applyFont="1" applyFill="1" applyAlignment="1" applyProtection="1">
      <alignment vertical="center"/>
      <protection locked="0"/>
    </xf>
    <xf numFmtId="0" fontId="37" fillId="3" borderId="0" xfId="0" applyFont="1" applyFill="1" applyAlignment="1" applyProtection="1">
      <alignment horizontal="center" vertical="center"/>
      <protection locked="0"/>
    </xf>
    <xf numFmtId="0" fontId="43" fillId="3" borderId="0" xfId="0" applyFont="1" applyFill="1" applyAlignment="1" applyProtection="1">
      <alignment horizontal="center" vertical="center"/>
      <protection locked="0"/>
    </xf>
    <xf numFmtId="0" fontId="37" fillId="3" borderId="0" xfId="0" applyFont="1" applyFill="1" applyAlignment="1" applyProtection="1">
      <alignment horizontal="center" vertical="top"/>
      <protection locked="0"/>
    </xf>
    <xf numFmtId="0" fontId="41" fillId="4" borderId="0" xfId="0" applyFont="1" applyFill="1" applyAlignment="1" applyProtection="1">
      <alignment horizontal="center" vertical="center"/>
      <protection hidden="1"/>
    </xf>
    <xf numFmtId="0" fontId="35" fillId="4" borderId="0" xfId="0" applyFont="1" applyFill="1" applyBorder="1" applyAlignment="1" applyProtection="1">
      <alignment vertical="center"/>
      <protection hidden="1"/>
    </xf>
    <xf numFmtId="0" fontId="36" fillId="4" borderId="0" xfId="0" applyFont="1" applyFill="1" applyBorder="1" applyAlignment="1" applyProtection="1">
      <alignment vertical="center"/>
      <protection hidden="1"/>
    </xf>
    <xf numFmtId="0" fontId="27" fillId="4" borderId="0" xfId="0" applyFont="1" applyFill="1" applyBorder="1" applyAlignment="1" applyProtection="1">
      <alignment horizontal="center" vertical="center"/>
      <protection hidden="1"/>
    </xf>
    <xf numFmtId="0" fontId="27" fillId="4" borderId="0" xfId="0" applyFont="1" applyFill="1" applyBorder="1" applyAlignment="1" applyProtection="1">
      <alignment horizontal="left" vertical="center"/>
      <protection hidden="1"/>
    </xf>
    <xf numFmtId="0" fontId="28" fillId="4" borderId="0" xfId="0" applyFont="1" applyFill="1" applyAlignment="1" applyProtection="1">
      <alignment horizontal="center" vertical="center"/>
      <protection locked="0"/>
    </xf>
    <xf numFmtId="49" fontId="46" fillId="4" borderId="0" xfId="0" applyNumberFormat="1" applyFont="1" applyFill="1" applyBorder="1" applyAlignment="1" applyProtection="1">
      <alignment horizontal="center" vertical="center"/>
      <protection locked="0"/>
    </xf>
    <xf numFmtId="0" fontId="31" fillId="6" borderId="0" xfId="0" applyFont="1" applyFill="1" applyAlignment="1" applyProtection="1">
      <alignment horizontal="center" vertical="center"/>
      <protection locked="0"/>
    </xf>
    <xf numFmtId="0" fontId="41" fillId="6" borderId="0" xfId="0" applyNumberFormat="1" applyFont="1" applyFill="1" applyAlignment="1" applyProtection="1">
      <alignment horizontal="center" vertical="center"/>
      <protection locked="0"/>
    </xf>
    <xf numFmtId="0" fontId="22" fillId="0" borderId="0" xfId="0" applyFont="1" applyFill="1" applyBorder="1" applyAlignment="1" applyProtection="1">
      <alignment horizontal="center" vertical="center"/>
      <protection locked="0"/>
    </xf>
    <xf numFmtId="0" fontId="25" fillId="0" borderId="0" xfId="0" applyFont="1" applyFill="1" applyBorder="1" applyAlignment="1" applyProtection="1">
      <alignment horizontal="left" vertical="center"/>
      <protection locked="0"/>
    </xf>
    <xf numFmtId="0" fontId="24" fillId="4" borderId="0" xfId="0" applyFont="1" applyFill="1" applyBorder="1" applyAlignment="1" applyProtection="1">
      <alignment vertical="center"/>
      <protection locked="0"/>
    </xf>
    <xf numFmtId="0" fontId="22" fillId="0" borderId="0" xfId="0" quotePrefix="1" applyFont="1" applyFill="1" applyBorder="1" applyAlignment="1" applyProtection="1">
      <alignment vertical="center" shrinkToFit="1"/>
      <protection locked="0"/>
    </xf>
    <xf numFmtId="0" fontId="29" fillId="4" borderId="13" xfId="0" applyFont="1" applyFill="1" applyBorder="1" applyAlignment="1" applyProtection="1">
      <alignment vertical="center"/>
      <protection hidden="1"/>
    </xf>
    <xf numFmtId="1" fontId="22" fillId="4" borderId="0" xfId="0" applyNumberFormat="1" applyFont="1" applyFill="1" applyBorder="1" applyAlignment="1" applyProtection="1">
      <alignment horizontal="center" vertical="center"/>
      <protection locked="0"/>
    </xf>
    <xf numFmtId="1" fontId="22" fillId="0" borderId="0" xfId="0" applyNumberFormat="1" applyFont="1" applyFill="1" applyBorder="1" applyAlignment="1" applyProtection="1">
      <alignment horizontal="center" vertical="center"/>
      <protection locked="0"/>
    </xf>
    <xf numFmtId="49" fontId="22" fillId="0" borderId="0" xfId="0" applyNumberFormat="1" applyFont="1" applyFill="1" applyBorder="1" applyAlignment="1" applyProtection="1">
      <alignment horizontal="center"/>
      <protection locked="0"/>
    </xf>
    <xf numFmtId="0" fontId="0" fillId="0" borderId="0" xfId="0" applyProtection="1">
      <protection locked="0"/>
    </xf>
    <xf numFmtId="0" fontId="2" fillId="0" borderId="0" xfId="0" applyFont="1" applyProtection="1">
      <protection locked="0"/>
    </xf>
    <xf numFmtId="0" fontId="0" fillId="0" borderId="0" xfId="0" applyAlignment="1" applyProtection="1">
      <alignment horizontal="center" vertical="center"/>
      <protection locked="0"/>
    </xf>
    <xf numFmtId="0" fontId="2" fillId="0" borderId="0" xfId="0" applyFont="1" applyAlignment="1" applyProtection="1">
      <alignment horizontal="center" vertical="center"/>
      <protection locked="0"/>
    </xf>
    <xf numFmtId="0" fontId="10" fillId="4" borderId="0" xfId="0" quotePrefix="1" applyFont="1" applyFill="1" applyAlignment="1" applyProtection="1">
      <alignment horizontal="left" vertical="center" shrinkToFit="1"/>
      <protection hidden="1"/>
    </xf>
    <xf numFmtId="0" fontId="10" fillId="4" borderId="0" xfId="0" applyFont="1" applyFill="1" applyAlignment="1" applyProtection="1">
      <alignment vertical="center"/>
      <protection hidden="1"/>
    </xf>
    <xf numFmtId="0" fontId="48" fillId="4" borderId="0" xfId="0" applyFont="1" applyFill="1" applyAlignment="1" applyProtection="1">
      <alignment vertical="center"/>
      <protection hidden="1"/>
    </xf>
    <xf numFmtId="0" fontId="12" fillId="4" borderId="0" xfId="0" applyFont="1" applyFill="1" applyAlignment="1" applyProtection="1">
      <alignment vertical="center"/>
      <protection hidden="1"/>
    </xf>
    <xf numFmtId="0" fontId="10" fillId="4" borderId="0" xfId="0" applyFont="1" applyFill="1" applyProtection="1">
      <protection hidden="1"/>
    </xf>
    <xf numFmtId="0" fontId="10" fillId="4" borderId="0" xfId="0" applyFont="1" applyFill="1" applyAlignment="1" applyProtection="1">
      <alignment horizontal="center" vertical="center"/>
      <protection hidden="1"/>
    </xf>
    <xf numFmtId="0" fontId="10" fillId="4" borderId="0" xfId="0" applyFont="1" applyFill="1" applyAlignment="1" applyProtection="1">
      <alignment horizontal="center" vertical="center"/>
      <protection locked="0"/>
    </xf>
    <xf numFmtId="0" fontId="10" fillId="4" borderId="0" xfId="0" applyFont="1" applyFill="1" applyAlignment="1">
      <alignment horizontal="center" vertical="center"/>
    </xf>
    <xf numFmtId="0" fontId="10" fillId="4" borderId="0" xfId="0" applyFont="1" applyFill="1" applyAlignment="1" applyProtection="1">
      <alignment horizontal="left"/>
      <protection hidden="1"/>
    </xf>
    <xf numFmtId="0" fontId="10" fillId="4" borderId="0" xfId="0" applyFont="1" applyFill="1" applyProtection="1">
      <protection locked="0"/>
    </xf>
    <xf numFmtId="0" fontId="10" fillId="4" borderId="0" xfId="0" applyFont="1" applyFill="1"/>
    <xf numFmtId="0" fontId="10" fillId="0" borderId="6" xfId="0" applyFont="1" applyBorder="1" applyAlignment="1" applyProtection="1">
      <alignment horizontal="center" textRotation="90" wrapText="1"/>
      <protection locked="0"/>
    </xf>
    <xf numFmtId="0" fontId="10" fillId="0" borderId="6" xfId="0" applyFont="1" applyBorder="1" applyAlignment="1" applyProtection="1">
      <alignment horizontal="left" textRotation="90" wrapText="1"/>
      <protection locked="0"/>
    </xf>
    <xf numFmtId="0" fontId="48" fillId="0" borderId="6" xfId="0" applyFont="1" applyBorder="1" applyAlignment="1" applyProtection="1">
      <alignment horizontal="center" vertical="center" textRotation="90"/>
      <protection hidden="1"/>
    </xf>
    <xf numFmtId="0" fontId="10" fillId="4" borderId="0" xfId="0" applyFont="1" applyFill="1" applyBorder="1" applyAlignment="1" applyProtection="1">
      <alignment horizontal="left" vertical="center"/>
      <protection locked="0"/>
    </xf>
    <xf numFmtId="0" fontId="13" fillId="9" borderId="26" xfId="0" quotePrefix="1" applyFont="1" applyFill="1" applyBorder="1" applyAlignment="1" applyProtection="1">
      <alignment horizontal="center" vertical="center"/>
      <protection hidden="1"/>
    </xf>
    <xf numFmtId="0" fontId="13" fillId="9" borderId="27" xfId="0" quotePrefix="1" applyFont="1" applyFill="1" applyBorder="1" applyAlignment="1" applyProtection="1">
      <alignment horizontal="center" vertical="center"/>
      <protection hidden="1"/>
    </xf>
    <xf numFmtId="0" fontId="50" fillId="9" borderId="27" xfId="0" quotePrefix="1" applyFont="1" applyFill="1" applyBorder="1" applyAlignment="1" applyProtection="1">
      <alignment horizontal="center" vertical="center"/>
      <protection hidden="1"/>
    </xf>
    <xf numFmtId="0" fontId="10" fillId="9" borderId="0" xfId="0" applyFont="1" applyFill="1"/>
    <xf numFmtId="0" fontId="10" fillId="4" borderId="0" xfId="0" applyFont="1" applyFill="1" applyAlignment="1">
      <alignment vertical="center"/>
    </xf>
    <xf numFmtId="0" fontId="49" fillId="4" borderId="0" xfId="0" quotePrefix="1" applyFont="1" applyFill="1" applyBorder="1" applyAlignment="1" applyProtection="1">
      <alignment horizontal="left"/>
      <protection locked="0"/>
    </xf>
    <xf numFmtId="0" fontId="49" fillId="4" borderId="0" xfId="0" applyFont="1" applyFill="1" applyBorder="1" applyAlignment="1" applyProtection="1">
      <alignment horizontal="left" vertical="center"/>
      <protection locked="0"/>
    </xf>
    <xf numFmtId="0" fontId="49" fillId="0" borderId="0" xfId="0" applyFont="1" applyFill="1" applyBorder="1" applyAlignment="1" applyProtection="1">
      <alignment vertical="center"/>
      <protection locked="0"/>
    </xf>
    <xf numFmtId="0" fontId="13" fillId="0" borderId="0" xfId="0" applyFont="1" applyFill="1" applyBorder="1" applyAlignment="1" applyProtection="1">
      <alignment vertical="center"/>
      <protection locked="0"/>
    </xf>
    <xf numFmtId="0" fontId="49" fillId="4" borderId="0" xfId="0" quotePrefix="1" applyFont="1" applyFill="1" applyAlignment="1">
      <alignment vertical="center"/>
    </xf>
    <xf numFmtId="0" fontId="10" fillId="0" borderId="0" xfId="0" applyFont="1"/>
    <xf numFmtId="0" fontId="10" fillId="0" borderId="10" xfId="0" applyFont="1" applyBorder="1" applyAlignment="1" applyProtection="1">
      <alignment horizontal="center" vertical="center"/>
      <protection hidden="1"/>
    </xf>
    <xf numFmtId="0" fontId="10" fillId="0" borderId="10" xfId="0" applyFont="1" applyBorder="1" applyAlignment="1" applyProtection="1">
      <alignment vertical="center"/>
      <protection hidden="1"/>
    </xf>
    <xf numFmtId="0" fontId="12" fillId="0" borderId="10" xfId="0" applyFont="1" applyBorder="1" applyAlignment="1" applyProtection="1">
      <alignment vertical="center"/>
      <protection hidden="1"/>
    </xf>
    <xf numFmtId="0" fontId="10" fillId="0" borderId="10" xfId="0" applyFont="1" applyBorder="1"/>
    <xf numFmtId="0" fontId="10" fillId="0" borderId="10" xfId="0" applyFont="1" applyBorder="1" applyAlignment="1">
      <alignment horizontal="left"/>
    </xf>
    <xf numFmtId="0" fontId="10" fillId="0" borderId="10" xfId="0" applyFont="1" applyBorder="1" applyAlignment="1">
      <alignment vertical="center"/>
    </xf>
    <xf numFmtId="0" fontId="10" fillId="0" borderId="10" xfId="0" applyFont="1" applyBorder="1" applyProtection="1">
      <protection hidden="1"/>
    </xf>
    <xf numFmtId="0" fontId="10" fillId="4" borderId="10" xfId="0" applyFont="1" applyFill="1" applyBorder="1" applyAlignment="1" applyProtection="1">
      <alignment horizontal="center" vertical="center"/>
      <protection hidden="1"/>
    </xf>
    <xf numFmtId="0" fontId="10" fillId="4" borderId="10" xfId="0" applyFont="1" applyFill="1" applyBorder="1" applyAlignment="1" applyProtection="1">
      <alignment horizontal="center" vertical="center"/>
      <protection locked="0"/>
    </xf>
    <xf numFmtId="0" fontId="10" fillId="0" borderId="0" xfId="0" applyFont="1" applyAlignment="1" applyProtection="1">
      <alignment horizontal="center" vertical="center"/>
      <protection hidden="1"/>
    </xf>
    <xf numFmtId="0" fontId="10" fillId="0" borderId="0" xfId="0" applyFont="1" applyAlignment="1" applyProtection="1">
      <alignment vertical="center"/>
      <protection hidden="1"/>
    </xf>
    <xf numFmtId="0" fontId="12" fillId="0" borderId="0" xfId="0" applyFont="1" applyAlignment="1" applyProtection="1">
      <alignment vertical="center"/>
      <protection hidden="1"/>
    </xf>
    <xf numFmtId="0" fontId="10" fillId="0" borderId="0" xfId="0" applyFont="1" applyAlignment="1">
      <alignment horizontal="left"/>
    </xf>
    <xf numFmtId="0" fontId="10" fillId="0" borderId="0" xfId="0" applyFont="1" applyBorder="1" applyAlignment="1">
      <alignment vertical="center"/>
    </xf>
    <xf numFmtId="0" fontId="10" fillId="0" borderId="0" xfId="0" applyFont="1" applyProtection="1">
      <protection hidden="1"/>
    </xf>
    <xf numFmtId="49" fontId="10" fillId="0" borderId="0" xfId="0" applyNumberFormat="1" applyFont="1"/>
    <xf numFmtId="0" fontId="51" fillId="4" borderId="0" xfId="0" applyFont="1" applyFill="1" applyAlignment="1" applyProtection="1">
      <alignment horizontal="right" vertical="center"/>
      <protection hidden="1"/>
    </xf>
    <xf numFmtId="0" fontId="51" fillId="4" borderId="0" xfId="0" applyFont="1" applyFill="1" applyAlignment="1" applyProtection="1">
      <alignment horizontal="left" vertical="center"/>
      <protection hidden="1"/>
    </xf>
    <xf numFmtId="0" fontId="28" fillId="0" borderId="0" xfId="0" applyFont="1" applyFill="1" applyAlignment="1" applyProtection="1">
      <alignment vertical="center"/>
      <protection locked="0"/>
    </xf>
    <xf numFmtId="0" fontId="53" fillId="4" borderId="0" xfId="0" applyFont="1" applyFill="1" applyBorder="1" applyAlignment="1" applyProtection="1">
      <alignment vertical="center"/>
      <protection locked="0"/>
    </xf>
    <xf numFmtId="0" fontId="22" fillId="4" borderId="0" xfId="0" applyFont="1" applyFill="1" applyBorder="1" applyAlignment="1" applyProtection="1">
      <alignment horizontal="center"/>
      <protection locked="0"/>
    </xf>
    <xf numFmtId="0" fontId="22" fillId="4" borderId="0" xfId="0" applyFont="1" applyFill="1" applyBorder="1" applyAlignment="1" applyProtection="1">
      <alignment horizontal="center" vertical="center" wrapText="1"/>
      <protection locked="0"/>
    </xf>
    <xf numFmtId="0" fontId="8" fillId="4" borderId="0" xfId="0" applyFont="1" applyFill="1" applyBorder="1" applyAlignment="1" applyProtection="1">
      <alignment vertical="center"/>
      <protection locked="0"/>
    </xf>
    <xf numFmtId="0" fontId="15" fillId="4" borderId="0" xfId="0" applyFont="1" applyFill="1" applyBorder="1" applyAlignment="1" applyProtection="1">
      <alignment vertical="center"/>
      <protection locked="0"/>
    </xf>
    <xf numFmtId="0" fontId="47" fillId="4" borderId="0" xfId="0" applyFont="1" applyFill="1" applyAlignment="1" applyProtection="1">
      <alignment horizontal="left" vertical="center"/>
      <protection hidden="1"/>
    </xf>
    <xf numFmtId="0" fontId="10" fillId="4" borderId="31" xfId="0" applyFont="1" applyFill="1" applyBorder="1" applyAlignment="1">
      <alignment vertical="center"/>
    </xf>
    <xf numFmtId="0" fontId="48" fillId="4" borderId="31" xfId="0" applyFont="1" applyFill="1" applyBorder="1" applyAlignment="1">
      <alignment horizontal="center" vertical="center"/>
    </xf>
    <xf numFmtId="0" fontId="27" fillId="4" borderId="0" xfId="0" applyNumberFormat="1" applyFont="1" applyFill="1" applyBorder="1" applyAlignment="1" applyProtection="1">
      <alignment vertical="center"/>
      <protection hidden="1"/>
    </xf>
    <xf numFmtId="2" fontId="39" fillId="4" borderId="10" xfId="0" applyNumberFormat="1" applyFont="1" applyFill="1" applyBorder="1" applyAlignment="1" applyProtection="1">
      <alignment vertical="center" wrapText="1"/>
      <protection hidden="1"/>
    </xf>
    <xf numFmtId="0" fontId="27" fillId="4" borderId="0" xfId="0" applyFont="1" applyFill="1" applyAlignment="1" applyProtection="1">
      <alignment horizontal="center" vertical="center"/>
      <protection hidden="1"/>
    </xf>
    <xf numFmtId="0" fontId="31" fillId="4" borderId="0" xfId="0" applyFont="1" applyFill="1" applyAlignment="1" applyProtection="1">
      <alignment horizontal="center" vertical="center"/>
      <protection hidden="1"/>
    </xf>
    <xf numFmtId="0" fontId="31" fillId="4" borderId="0" xfId="0" applyFont="1" applyFill="1" applyAlignment="1" applyProtection="1">
      <alignment horizontal="right" vertical="center"/>
      <protection hidden="1"/>
    </xf>
    <xf numFmtId="0" fontId="53" fillId="4" borderId="0" xfId="0" applyFont="1" applyFill="1" applyBorder="1" applyAlignment="1" applyProtection="1">
      <alignment horizontal="center" vertical="center"/>
      <protection locked="0"/>
    </xf>
    <xf numFmtId="0" fontId="53" fillId="4" borderId="0" xfId="0" applyFont="1" applyFill="1" applyBorder="1" applyAlignment="1" applyProtection="1">
      <alignment horizontal="left" vertical="top"/>
      <protection locked="0"/>
    </xf>
    <xf numFmtId="0" fontId="53" fillId="6" borderId="0" xfId="0" applyFont="1" applyFill="1" applyBorder="1" applyAlignment="1" applyProtection="1">
      <alignment horizontal="center" vertical="center"/>
      <protection locked="0"/>
    </xf>
    <xf numFmtId="0" fontId="53" fillId="6" borderId="0" xfId="0" applyFont="1" applyFill="1" applyBorder="1" applyAlignment="1" applyProtection="1">
      <alignment vertical="center"/>
      <protection locked="0"/>
    </xf>
    <xf numFmtId="1" fontId="10" fillId="0" borderId="0" xfId="0" applyNumberFormat="1" applyFont="1" applyFill="1" applyBorder="1" applyAlignment="1" applyProtection="1">
      <alignment horizontal="center" vertical="center"/>
      <protection locked="0"/>
    </xf>
    <xf numFmtId="49" fontId="10" fillId="0" borderId="0" xfId="0" quotePrefix="1" applyNumberFormat="1" applyFont="1" applyFill="1" applyBorder="1" applyAlignment="1" applyProtection="1">
      <alignment horizontal="center"/>
      <protection locked="0"/>
    </xf>
    <xf numFmtId="0" fontId="24" fillId="3" borderId="0" xfId="0" applyFont="1" applyFill="1" applyBorder="1"/>
    <xf numFmtId="49" fontId="10" fillId="0" borderId="0" xfId="0" applyNumberFormat="1" applyFont="1" applyFill="1" applyBorder="1" applyAlignment="1" applyProtection="1">
      <alignment horizontal="center"/>
      <protection locked="0"/>
    </xf>
    <xf numFmtId="0" fontId="10" fillId="0" borderId="0" xfId="0" applyFont="1" applyFill="1" applyBorder="1" applyAlignment="1" applyProtection="1">
      <alignment horizontal="center" vertical="center"/>
      <protection locked="0"/>
    </xf>
    <xf numFmtId="0" fontId="29" fillId="4" borderId="2" xfId="0" applyFont="1" applyFill="1" applyBorder="1" applyAlignment="1" applyProtection="1">
      <alignment vertical="center"/>
      <protection hidden="1"/>
    </xf>
    <xf numFmtId="0" fontId="29" fillId="4" borderId="3" xfId="0" applyFont="1" applyFill="1" applyBorder="1" applyAlignment="1" applyProtection="1">
      <alignment vertical="center"/>
      <protection hidden="1"/>
    </xf>
    <xf numFmtId="0" fontId="29" fillId="4" borderId="5" xfId="0" applyFont="1" applyFill="1" applyBorder="1" applyAlignment="1" applyProtection="1">
      <alignment vertical="center"/>
      <protection hidden="1"/>
    </xf>
    <xf numFmtId="0" fontId="19" fillId="3" borderId="0" xfId="0" applyFont="1" applyFill="1" applyBorder="1" applyAlignment="1" applyProtection="1">
      <alignment horizontal="center" vertical="center"/>
      <protection locked="0"/>
    </xf>
    <xf numFmtId="0" fontId="37" fillId="4" borderId="0" xfId="0" applyFont="1" applyFill="1" applyBorder="1" applyAlignment="1" applyProtection="1">
      <alignment vertical="center"/>
      <protection hidden="1"/>
    </xf>
    <xf numFmtId="0" fontId="8" fillId="3" borderId="0" xfId="0" applyFont="1" applyFill="1" applyBorder="1" applyAlignment="1" applyProtection="1">
      <alignment vertical="center"/>
      <protection locked="0"/>
    </xf>
    <xf numFmtId="0" fontId="8" fillId="6" borderId="0" xfId="0" applyFont="1" applyFill="1" applyBorder="1" applyAlignment="1" applyProtection="1">
      <alignment vertical="center"/>
      <protection locked="0"/>
    </xf>
    <xf numFmtId="0" fontId="15" fillId="6" borderId="0" xfId="0" applyFont="1" applyFill="1" applyBorder="1" applyAlignment="1" applyProtection="1">
      <alignment vertical="center"/>
      <protection locked="0"/>
    </xf>
    <xf numFmtId="0" fontId="15" fillId="3" borderId="0" xfId="0" applyFont="1" applyFill="1" applyBorder="1" applyAlignment="1" applyProtection="1">
      <alignment vertical="center"/>
      <protection locked="0"/>
    </xf>
    <xf numFmtId="0" fontId="8" fillId="2" borderId="0" xfId="0" applyFont="1" applyFill="1" applyBorder="1" applyAlignment="1" applyProtection="1">
      <alignment vertical="center"/>
      <protection locked="0"/>
    </xf>
    <xf numFmtId="0" fontId="53" fillId="8" borderId="0" xfId="0" applyFont="1" applyFill="1" applyBorder="1" applyAlignment="1">
      <alignment horizontal="left" vertical="center"/>
    </xf>
    <xf numFmtId="0" fontId="22" fillId="8" borderId="0" xfId="0" applyFont="1" applyFill="1" applyBorder="1" applyAlignment="1">
      <alignment horizontal="left" vertical="center"/>
    </xf>
    <xf numFmtId="0" fontId="20" fillId="0" borderId="0" xfId="0" applyFont="1" applyFill="1" applyAlignment="1" applyProtection="1">
      <alignment vertical="center" wrapText="1"/>
      <protection locked="0"/>
    </xf>
    <xf numFmtId="0" fontId="26" fillId="0" borderId="0" xfId="0" applyFont="1" applyFill="1" applyAlignment="1" applyProtection="1">
      <alignment vertical="center" wrapText="1"/>
      <protection locked="0"/>
    </xf>
    <xf numFmtId="0" fontId="22" fillId="0" borderId="0" xfId="0" applyFont="1" applyFill="1" applyAlignment="1" applyProtection="1">
      <alignment vertical="center"/>
      <protection locked="0"/>
    </xf>
    <xf numFmtId="0" fontId="15" fillId="0" borderId="0" xfId="0" applyFont="1" applyFill="1" applyAlignment="1" applyProtection="1">
      <alignment vertical="center"/>
      <protection locked="0"/>
    </xf>
    <xf numFmtId="0" fontId="16" fillId="0" borderId="0" xfId="0" applyFont="1" applyFill="1" applyAlignment="1" applyProtection="1">
      <alignment vertical="center"/>
      <protection locked="0"/>
    </xf>
    <xf numFmtId="0" fontId="8" fillId="0" borderId="0" xfId="0" applyFont="1" applyFill="1" applyBorder="1" applyAlignment="1" applyProtection="1">
      <alignment vertical="center"/>
      <protection locked="0"/>
    </xf>
    <xf numFmtId="0" fontId="53" fillId="0" borderId="0" xfId="0" applyFont="1" applyFill="1" applyBorder="1" applyAlignment="1" applyProtection="1">
      <alignment vertical="center"/>
      <protection locked="0"/>
    </xf>
    <xf numFmtId="0" fontId="54" fillId="0" borderId="0" xfId="0" applyFont="1" applyFill="1" applyBorder="1" applyAlignment="1" applyProtection="1">
      <alignment horizontal="left" vertical="center"/>
      <protection locked="0"/>
    </xf>
    <xf numFmtId="0" fontId="22" fillId="0" borderId="0" xfId="0" applyFont="1" applyFill="1" applyBorder="1" applyAlignment="1" applyProtection="1">
      <alignment vertical="center"/>
      <protection locked="0"/>
    </xf>
    <xf numFmtId="0" fontId="15" fillId="0" borderId="0" xfId="0" applyFont="1" applyFill="1" applyBorder="1" applyAlignment="1" applyProtection="1">
      <alignment vertical="center"/>
      <protection locked="0"/>
    </xf>
    <xf numFmtId="0" fontId="53" fillId="0" borderId="0" xfId="0" applyFont="1" applyFill="1" applyBorder="1" applyAlignment="1" applyProtection="1">
      <alignment horizontal="center" vertical="center"/>
      <protection locked="0"/>
    </xf>
    <xf numFmtId="1" fontId="22" fillId="0" borderId="0" xfId="0" applyNumberFormat="1" applyFont="1" applyFill="1" applyBorder="1" applyAlignment="1" applyProtection="1">
      <alignment horizontal="center"/>
      <protection locked="0"/>
    </xf>
    <xf numFmtId="0" fontId="22" fillId="0" borderId="0" xfId="0" applyFont="1" applyFill="1" applyBorder="1" applyAlignment="1" applyProtection="1">
      <alignment horizontal="center" vertical="center" wrapText="1"/>
      <protection locked="0"/>
    </xf>
    <xf numFmtId="0" fontId="53" fillId="0" borderId="0" xfId="0" applyFont="1" applyFill="1" applyBorder="1" applyAlignment="1" applyProtection="1">
      <alignment horizontal="left" vertical="top"/>
      <protection locked="0"/>
    </xf>
    <xf numFmtId="0" fontId="22" fillId="0" borderId="0" xfId="0" applyFont="1" applyFill="1" applyBorder="1" applyAlignment="1">
      <alignment vertical="center"/>
    </xf>
    <xf numFmtId="0" fontId="39" fillId="4" borderId="0" xfId="0" applyFont="1" applyFill="1" applyBorder="1" applyAlignment="1" applyProtection="1">
      <alignment vertical="center" wrapText="1"/>
      <protection hidden="1"/>
    </xf>
    <xf numFmtId="0" fontId="27" fillId="10" borderId="0" xfId="0" applyFont="1" applyFill="1" applyAlignment="1" applyProtection="1">
      <alignment horizontal="left" vertical="center"/>
      <protection locked="0" hidden="1"/>
    </xf>
    <xf numFmtId="0" fontId="28" fillId="4" borderId="0" xfId="0" applyFont="1" applyFill="1" applyAlignment="1" applyProtection="1">
      <alignment horizontal="left" vertical="center"/>
      <protection locked="0"/>
    </xf>
    <xf numFmtId="49" fontId="44" fillId="4" borderId="0" xfId="0" applyNumberFormat="1" applyFont="1" applyFill="1" applyBorder="1" applyAlignment="1" applyProtection="1">
      <alignment horizontal="left" vertical="center"/>
      <protection locked="0"/>
    </xf>
    <xf numFmtId="0" fontId="28" fillId="4" borderId="0" xfId="0" applyNumberFormat="1" applyFont="1" applyFill="1" applyAlignment="1" applyProtection="1">
      <alignment horizontal="left" vertical="center"/>
      <protection locked="0"/>
    </xf>
    <xf numFmtId="0" fontId="52" fillId="4" borderId="3" xfId="0" applyFont="1" applyFill="1" applyBorder="1" applyAlignment="1" applyProtection="1">
      <alignment horizontal="left" vertical="center"/>
      <protection hidden="1"/>
    </xf>
    <xf numFmtId="0" fontId="30" fillId="4" borderId="0" xfId="0" applyFont="1" applyFill="1" applyBorder="1" applyAlignment="1" applyProtection="1">
      <alignment vertical="center"/>
      <protection hidden="1"/>
    </xf>
    <xf numFmtId="0" fontId="41" fillId="4" borderId="0" xfId="0" applyFont="1" applyFill="1" applyBorder="1" applyAlignment="1" applyProtection="1">
      <alignment horizontal="center" vertical="center"/>
      <protection hidden="1"/>
    </xf>
    <xf numFmtId="0" fontId="45" fillId="4" borderId="0" xfId="0" applyFont="1" applyFill="1" applyBorder="1" applyAlignment="1" applyProtection="1">
      <alignment horizontal="left" vertical="center"/>
      <protection hidden="1"/>
    </xf>
    <xf numFmtId="0" fontId="37" fillId="4" borderId="0" xfId="0" applyFont="1" applyFill="1" applyBorder="1" applyAlignment="1" applyProtection="1">
      <alignment horizontal="left" vertical="center"/>
      <protection hidden="1"/>
    </xf>
    <xf numFmtId="0" fontId="12" fillId="4" borderId="0" xfId="0" applyFont="1" applyFill="1" applyBorder="1" applyAlignment="1" applyProtection="1">
      <alignment vertical="center"/>
      <protection locked="0"/>
    </xf>
    <xf numFmtId="0" fontId="38" fillId="4" borderId="43" xfId="0" applyFont="1" applyFill="1" applyBorder="1" applyAlignment="1" applyProtection="1">
      <alignment vertical="center"/>
      <protection hidden="1"/>
    </xf>
    <xf numFmtId="0" fontId="27" fillId="4" borderId="43" xfId="0" applyFont="1" applyFill="1" applyBorder="1" applyAlignment="1" applyProtection="1">
      <alignment vertical="center"/>
      <protection hidden="1"/>
    </xf>
    <xf numFmtId="0" fontId="31" fillId="4" borderId="43" xfId="0" applyFont="1" applyFill="1" applyBorder="1" applyAlignment="1" applyProtection="1">
      <alignment vertical="center"/>
      <protection hidden="1"/>
    </xf>
    <xf numFmtId="0" fontId="29" fillId="4" borderId="43" xfId="0" applyFont="1" applyFill="1" applyBorder="1" applyAlignment="1" applyProtection="1">
      <alignment horizontal="center" vertical="center"/>
      <protection hidden="1"/>
    </xf>
    <xf numFmtId="0" fontId="27" fillId="4" borderId="43" xfId="0" applyFont="1" applyFill="1" applyBorder="1" applyAlignment="1" applyProtection="1">
      <alignment horizontal="left" vertical="center"/>
      <protection hidden="1"/>
    </xf>
    <xf numFmtId="0" fontId="28" fillId="4" borderId="43" xfId="0" applyFont="1" applyFill="1" applyBorder="1" applyAlignment="1" applyProtection="1">
      <alignment vertical="center"/>
      <protection hidden="1"/>
    </xf>
    <xf numFmtId="0" fontId="10" fillId="4" borderId="43" xfId="0" applyFont="1" applyFill="1" applyBorder="1" applyAlignment="1" applyProtection="1">
      <alignment vertical="center"/>
      <protection locked="0"/>
    </xf>
    <xf numFmtId="0" fontId="48" fillId="9" borderId="0" xfId="0" applyFont="1" applyFill="1" applyBorder="1" applyAlignment="1" applyProtection="1">
      <alignment horizontal="left" vertical="center"/>
      <protection locked="0"/>
    </xf>
    <xf numFmtId="0" fontId="48" fillId="0" borderId="44" xfId="0" applyFont="1" applyBorder="1" applyAlignment="1" applyProtection="1">
      <alignment horizontal="center" vertical="center"/>
      <protection hidden="1"/>
    </xf>
    <xf numFmtId="0" fontId="10" fillId="0" borderId="11" xfId="0" applyFont="1" applyBorder="1" applyAlignment="1" applyProtection="1">
      <alignment horizontal="center" textRotation="90" wrapText="1"/>
      <protection locked="0"/>
    </xf>
    <xf numFmtId="0" fontId="50" fillId="9" borderId="36" xfId="0" quotePrefix="1" applyFont="1" applyFill="1" applyBorder="1" applyAlignment="1" applyProtection="1">
      <alignment horizontal="center" vertical="center"/>
      <protection hidden="1"/>
    </xf>
    <xf numFmtId="0" fontId="48" fillId="0" borderId="11" xfId="0" applyFont="1" applyBorder="1" applyAlignment="1" applyProtection="1">
      <alignment horizontal="center" vertical="center" textRotation="90"/>
      <protection hidden="1"/>
    </xf>
    <xf numFmtId="0" fontId="48" fillId="0" borderId="35" xfId="0" applyFont="1" applyBorder="1" applyAlignment="1" applyProtection="1">
      <alignment horizontal="center" vertical="center" textRotation="90"/>
      <protection hidden="1"/>
    </xf>
    <xf numFmtId="0" fontId="50" fillId="9" borderId="37" xfId="0" quotePrefix="1" applyFont="1" applyFill="1" applyBorder="1" applyAlignment="1" applyProtection="1">
      <alignment horizontal="center" vertical="center"/>
      <protection hidden="1"/>
    </xf>
    <xf numFmtId="0" fontId="50" fillId="9" borderId="34" xfId="0" quotePrefix="1" applyFont="1" applyFill="1" applyBorder="1" applyAlignment="1" applyProtection="1">
      <alignment horizontal="center" vertical="center"/>
      <protection locked="0"/>
    </xf>
    <xf numFmtId="0" fontId="48" fillId="0" borderId="15" xfId="0" applyFont="1" applyBorder="1" applyAlignment="1" applyProtection="1">
      <alignment horizontal="center" vertical="center" textRotation="90" wrapText="1"/>
      <protection locked="0"/>
    </xf>
    <xf numFmtId="0" fontId="48" fillId="0" borderId="16" xfId="0" applyFont="1" applyBorder="1" applyAlignment="1" applyProtection="1">
      <alignment horizontal="center" vertical="center" textRotation="90" wrapText="1"/>
      <protection locked="0"/>
    </xf>
    <xf numFmtId="0" fontId="50" fillId="9" borderId="26" xfId="0" quotePrefix="1" applyFont="1" applyFill="1" applyBorder="1" applyAlignment="1" applyProtection="1">
      <alignment horizontal="center" vertical="center"/>
      <protection hidden="1"/>
    </xf>
    <xf numFmtId="0" fontId="50" fillId="9" borderId="28" xfId="0" quotePrefix="1" applyFont="1" applyFill="1" applyBorder="1" applyAlignment="1" applyProtection="1">
      <alignment horizontal="center" vertical="center"/>
      <protection hidden="1"/>
    </xf>
    <xf numFmtId="0" fontId="48" fillId="0" borderId="15" xfId="0" applyFont="1" applyBorder="1" applyAlignment="1" applyProtection="1">
      <alignment horizontal="center" vertical="center" textRotation="90"/>
      <protection hidden="1"/>
    </xf>
    <xf numFmtId="0" fontId="48" fillId="0" borderId="16" xfId="0" applyFont="1" applyBorder="1" applyAlignment="1" applyProtection="1">
      <alignment horizontal="center" vertical="center" textRotation="90"/>
      <protection hidden="1"/>
    </xf>
    <xf numFmtId="0" fontId="48" fillId="5" borderId="44" xfId="0" applyFont="1" applyFill="1" applyBorder="1" applyAlignment="1" applyProtection="1">
      <alignment horizontal="center" vertical="center"/>
      <protection hidden="1"/>
    </xf>
    <xf numFmtId="0" fontId="48" fillId="5" borderId="11" xfId="0" applyFont="1" applyFill="1" applyBorder="1" applyAlignment="1" applyProtection="1">
      <alignment horizontal="center" vertical="center" shrinkToFit="1"/>
      <protection hidden="1"/>
    </xf>
    <xf numFmtId="0" fontId="13" fillId="9" borderId="36" xfId="0" quotePrefix="1" applyFont="1" applyFill="1" applyBorder="1" applyAlignment="1" applyProtection="1">
      <alignment horizontal="center" vertical="center"/>
      <protection hidden="1"/>
    </xf>
    <xf numFmtId="0" fontId="12" fillId="5" borderId="39" xfId="0" applyFont="1" applyFill="1" applyBorder="1" applyAlignment="1" applyProtection="1">
      <alignment vertical="center"/>
      <protection hidden="1"/>
    </xf>
    <xf numFmtId="0" fontId="12" fillId="5" borderId="11" xfId="0" applyFont="1" applyFill="1" applyBorder="1" applyAlignment="1" applyProtection="1">
      <alignment vertical="center"/>
      <protection hidden="1"/>
    </xf>
    <xf numFmtId="0" fontId="10" fillId="0" borderId="35" xfId="0" applyFont="1" applyBorder="1" applyAlignment="1" applyProtection="1">
      <alignment horizontal="center" textRotation="90" wrapText="1"/>
      <protection locked="0"/>
    </xf>
    <xf numFmtId="0" fontId="50" fillId="9" borderId="7" xfId="0" quotePrefix="1" applyFont="1" applyFill="1" applyBorder="1" applyAlignment="1" applyProtection="1">
      <alignment horizontal="center" vertical="center"/>
      <protection hidden="1"/>
    </xf>
    <xf numFmtId="0" fontId="51" fillId="7" borderId="46" xfId="0" applyFont="1" applyFill="1" applyBorder="1" applyAlignment="1" applyProtection="1">
      <alignment horizontal="center" vertical="center" shrinkToFit="1"/>
      <protection hidden="1"/>
    </xf>
    <xf numFmtId="0" fontId="52" fillId="12" borderId="14" xfId="0" applyFont="1" applyFill="1" applyBorder="1" applyAlignment="1" applyProtection="1">
      <alignment horizontal="center" vertical="center" shrinkToFit="1"/>
      <protection hidden="1"/>
    </xf>
    <xf numFmtId="0" fontId="52" fillId="12" borderId="7" xfId="0" applyFont="1" applyFill="1" applyBorder="1" applyAlignment="1" applyProtection="1">
      <alignment horizontal="center" vertical="center" shrinkToFit="1"/>
      <protection hidden="1"/>
    </xf>
    <xf numFmtId="0" fontId="10" fillId="0" borderId="15" xfId="0" applyFont="1" applyBorder="1" applyAlignment="1" applyProtection="1">
      <alignment horizontal="center" textRotation="90" wrapText="1"/>
      <protection locked="0"/>
    </xf>
    <xf numFmtId="0" fontId="10" fillId="0" borderId="16" xfId="0" applyFont="1" applyBorder="1" applyAlignment="1" applyProtection="1">
      <alignment horizontal="center" textRotation="90" wrapText="1"/>
      <protection locked="0"/>
    </xf>
    <xf numFmtId="49" fontId="59" fillId="4" borderId="0" xfId="0" applyNumberFormat="1" applyFont="1" applyFill="1" applyAlignment="1" applyProtection="1">
      <alignment horizontal="left" vertical="center"/>
      <protection locked="0"/>
    </xf>
    <xf numFmtId="0" fontId="60" fillId="4" borderId="0" xfId="0" applyFont="1" applyFill="1" applyAlignment="1" applyProtection="1">
      <alignment vertical="center"/>
      <protection hidden="1"/>
    </xf>
    <xf numFmtId="49" fontId="13" fillId="0" borderId="0" xfId="3" quotePrefix="1" applyNumberFormat="1" applyFont="1" applyBorder="1" applyAlignment="1">
      <alignment horizontal="center" vertical="center"/>
    </xf>
    <xf numFmtId="0" fontId="49" fillId="0" borderId="0" xfId="4" applyFont="1" applyFill="1" applyBorder="1" applyAlignment="1">
      <alignment horizontal="left" vertical="center" wrapText="1"/>
    </xf>
    <xf numFmtId="0" fontId="49" fillId="0" borderId="0" xfId="4" applyFont="1" applyFill="1" applyBorder="1" applyAlignment="1">
      <alignment horizontal="left"/>
    </xf>
    <xf numFmtId="0" fontId="61" fillId="0" borderId="0" xfId="0" applyFont="1" applyFill="1" applyBorder="1" applyAlignment="1" applyProtection="1">
      <protection locked="0"/>
    </xf>
    <xf numFmtId="0" fontId="48" fillId="0" borderId="0" xfId="0" applyFont="1" applyFill="1" applyBorder="1" applyAlignment="1" applyProtection="1">
      <alignment vertical="center"/>
      <protection locked="0"/>
    </xf>
    <xf numFmtId="0" fontId="62" fillId="0" borderId="0" xfId="0" applyFont="1" applyFill="1" applyBorder="1" applyAlignment="1" applyProtection="1">
      <alignment horizontal="center"/>
      <protection locked="0"/>
    </xf>
    <xf numFmtId="0" fontId="10" fillId="0" borderId="0" xfId="0" applyFont="1" applyFill="1" applyBorder="1" applyProtection="1">
      <protection locked="0"/>
    </xf>
    <xf numFmtId="0" fontId="63" fillId="0" borderId="0" xfId="0" applyFont="1" applyFill="1" applyBorder="1" applyAlignment="1" applyProtection="1">
      <alignment horizontal="center"/>
      <protection locked="0"/>
    </xf>
    <xf numFmtId="0" fontId="10" fillId="0" borderId="0" xfId="0" applyFont="1" applyFill="1" applyBorder="1" applyAlignment="1" applyProtection="1">
      <alignment horizontal="center"/>
      <protection locked="0"/>
    </xf>
    <xf numFmtId="0" fontId="10" fillId="0" borderId="0" xfId="0" applyFont="1" applyFill="1" applyBorder="1" applyAlignment="1" applyProtection="1">
      <protection locked="0"/>
    </xf>
    <xf numFmtId="0" fontId="12" fillId="0" borderId="0" xfId="0" applyFont="1" applyFill="1" applyBorder="1" applyProtection="1">
      <protection locked="0"/>
    </xf>
    <xf numFmtId="0" fontId="48" fillId="0" borderId="0" xfId="2" applyNumberFormat="1" applyFont="1" applyFill="1" applyBorder="1" applyAlignment="1">
      <alignment horizontal="left" vertical="center"/>
    </xf>
    <xf numFmtId="0" fontId="48" fillId="0" borderId="0" xfId="0" applyFont="1" applyFill="1" applyBorder="1" applyAlignment="1" applyProtection="1">
      <protection locked="0"/>
    </xf>
    <xf numFmtId="0" fontId="65" fillId="0" borderId="17" xfId="0" applyFont="1" applyBorder="1" applyAlignment="1" applyProtection="1">
      <alignment horizontal="center" vertical="center"/>
      <protection locked="0"/>
    </xf>
    <xf numFmtId="0" fontId="65" fillId="0" borderId="18" xfId="0" applyFont="1" applyBorder="1" applyAlignment="1" applyProtection="1">
      <alignment horizontal="center" vertical="center"/>
      <protection locked="0"/>
    </xf>
    <xf numFmtId="0" fontId="65" fillId="0" borderId="19" xfId="0" applyFont="1" applyBorder="1" applyAlignment="1" applyProtection="1">
      <alignment horizontal="center" vertical="center"/>
      <protection locked="0"/>
    </xf>
    <xf numFmtId="0" fontId="65" fillId="0" borderId="40" xfId="0" applyFont="1" applyBorder="1" applyAlignment="1" applyProtection="1">
      <alignment horizontal="center" vertical="center"/>
      <protection locked="0"/>
    </xf>
    <xf numFmtId="0" fontId="65" fillId="0" borderId="39" xfId="0" applyFont="1" applyBorder="1" applyAlignment="1" applyProtection="1">
      <alignment horizontal="center" vertical="center"/>
      <protection locked="0"/>
    </xf>
    <xf numFmtId="0" fontId="65" fillId="12" borderId="15" xfId="0" applyFont="1" applyFill="1" applyBorder="1" applyAlignment="1" applyProtection="1">
      <alignment horizontal="center" vertical="center"/>
      <protection hidden="1"/>
    </xf>
    <xf numFmtId="0" fontId="65" fillId="12" borderId="6" xfId="0" applyFont="1" applyFill="1" applyBorder="1" applyAlignment="1" applyProtection="1">
      <alignment horizontal="center" vertical="center"/>
      <protection hidden="1"/>
    </xf>
    <xf numFmtId="0" fontId="65" fillId="12" borderId="16" xfId="0" applyFont="1" applyFill="1" applyBorder="1" applyAlignment="1" applyProtection="1">
      <alignment horizontal="center" vertical="center"/>
      <protection hidden="1"/>
    </xf>
    <xf numFmtId="0" fontId="65" fillId="12" borderId="35" xfId="0" applyFont="1" applyFill="1" applyBorder="1" applyAlignment="1" applyProtection="1">
      <alignment horizontal="center" vertical="center"/>
      <protection hidden="1"/>
    </xf>
    <xf numFmtId="0" fontId="65" fillId="12" borderId="11" xfId="0" applyFont="1" applyFill="1" applyBorder="1" applyAlignment="1" applyProtection="1">
      <alignment horizontal="center" vertical="center"/>
      <protection hidden="1"/>
    </xf>
    <xf numFmtId="0" fontId="65" fillId="0" borderId="11" xfId="0" applyFont="1" applyBorder="1" applyAlignment="1" applyProtection="1">
      <alignment horizontal="center" vertical="center"/>
      <protection locked="0"/>
    </xf>
    <xf numFmtId="0" fontId="65" fillId="0" borderId="15" xfId="0" applyFont="1" applyBorder="1" applyAlignment="1" applyProtection="1">
      <alignment horizontal="center" vertical="center"/>
      <protection locked="0"/>
    </xf>
    <xf numFmtId="0" fontId="65" fillId="0" borderId="6" xfId="0" applyFont="1" applyBorder="1" applyAlignment="1" applyProtection="1">
      <alignment horizontal="center" vertical="center"/>
      <protection locked="0"/>
    </xf>
    <xf numFmtId="0" fontId="65" fillId="0" borderId="16" xfId="0" applyFont="1" applyBorder="1" applyAlignment="1" applyProtection="1">
      <alignment horizontal="center" vertical="center"/>
      <protection locked="0"/>
    </xf>
    <xf numFmtId="0" fontId="65" fillId="0" borderId="35" xfId="0" applyFont="1" applyBorder="1" applyAlignment="1" applyProtection="1">
      <alignment horizontal="center" vertical="center"/>
      <protection locked="0"/>
    </xf>
    <xf numFmtId="0" fontId="65" fillId="12" borderId="26" xfId="0" applyFont="1" applyFill="1" applyBorder="1" applyAlignment="1" applyProtection="1">
      <alignment horizontal="center" vertical="center"/>
      <protection hidden="1"/>
    </xf>
    <xf numFmtId="0" fontId="65" fillId="12" borderId="27" xfId="0" applyFont="1" applyFill="1" applyBorder="1" applyAlignment="1" applyProtection="1">
      <alignment horizontal="center" vertical="center"/>
      <protection hidden="1"/>
    </xf>
    <xf numFmtId="0" fontId="65" fillId="12" borderId="28" xfId="0" applyFont="1" applyFill="1" applyBorder="1" applyAlignment="1" applyProtection="1">
      <alignment horizontal="center" vertical="center"/>
      <protection hidden="1"/>
    </xf>
    <xf numFmtId="0" fontId="27" fillId="10" borderId="0" xfId="0" applyFont="1" applyFill="1" applyAlignment="1" applyProtection="1">
      <alignment horizontal="left" vertical="center"/>
      <protection locked="0"/>
    </xf>
    <xf numFmtId="0" fontId="27" fillId="4" borderId="0" xfId="0" applyFont="1" applyFill="1" applyBorder="1" applyAlignment="1" applyProtection="1">
      <alignment horizontal="right" vertical="center"/>
      <protection hidden="1"/>
    </xf>
    <xf numFmtId="1" fontId="39" fillId="4" borderId="10" xfId="0" applyNumberFormat="1" applyFont="1" applyFill="1" applyBorder="1" applyAlignment="1" applyProtection="1">
      <alignment horizontal="center" vertical="center" wrapText="1"/>
      <protection hidden="1"/>
    </xf>
    <xf numFmtId="0" fontId="10" fillId="4" borderId="0" xfId="0" applyFont="1" applyFill="1" applyProtection="1"/>
    <xf numFmtId="0" fontId="48" fillId="9" borderId="0" xfId="0" applyFont="1" applyFill="1" applyAlignment="1" applyProtection="1">
      <alignment horizontal="center" vertical="center"/>
    </xf>
    <xf numFmtId="1" fontId="10" fillId="0" borderId="12" xfId="0" applyNumberFormat="1" applyFont="1" applyFill="1" applyBorder="1" applyAlignment="1" applyProtection="1">
      <alignment horizontal="center" vertical="center"/>
    </xf>
    <xf numFmtId="49" fontId="10" fillId="0" borderId="22" xfId="0" quotePrefix="1" applyNumberFormat="1" applyFont="1" applyFill="1" applyBorder="1" applyAlignment="1" applyProtection="1">
      <alignment horizontal="center"/>
    </xf>
    <xf numFmtId="0" fontId="10" fillId="4" borderId="29" xfId="0" applyFont="1" applyFill="1" applyBorder="1" applyAlignment="1" applyProtection="1">
      <alignment horizontal="center" vertical="center"/>
    </xf>
    <xf numFmtId="49" fontId="10" fillId="0" borderId="22" xfId="0" applyNumberFormat="1" applyFont="1" applyFill="1" applyBorder="1" applyAlignment="1" applyProtection="1">
      <alignment horizontal="center"/>
    </xf>
    <xf numFmtId="0" fontId="10" fillId="4" borderId="30" xfId="0" applyFont="1" applyFill="1" applyBorder="1" applyAlignment="1" applyProtection="1">
      <alignment horizontal="center" vertical="center"/>
    </xf>
    <xf numFmtId="0" fontId="10" fillId="0" borderId="12" xfId="0" applyFont="1" applyFill="1" applyBorder="1" applyAlignment="1" applyProtection="1">
      <alignment horizontal="center" vertical="center"/>
    </xf>
    <xf numFmtId="0" fontId="10" fillId="4" borderId="18" xfId="0" applyFont="1" applyFill="1" applyBorder="1" applyAlignment="1" applyProtection="1">
      <alignment horizontal="center" vertical="center"/>
    </xf>
    <xf numFmtId="0" fontId="10" fillId="0" borderId="15" xfId="0" applyFont="1" applyBorder="1" applyAlignment="1" applyProtection="1">
      <alignment horizontal="center" vertical="center"/>
      <protection hidden="1"/>
    </xf>
    <xf numFmtId="0" fontId="10" fillId="0" borderId="26" xfId="0" applyFont="1" applyBorder="1" applyAlignment="1" applyProtection="1">
      <alignment horizontal="center" vertical="center"/>
      <protection hidden="1"/>
    </xf>
    <xf numFmtId="0" fontId="48" fillId="4" borderId="8" xfId="0" applyFont="1" applyFill="1" applyBorder="1" applyAlignment="1" applyProtection="1">
      <alignment horizontal="center" vertical="center"/>
      <protection hidden="1"/>
    </xf>
    <xf numFmtId="0" fontId="48" fillId="4" borderId="9" xfId="0" applyFont="1" applyFill="1" applyBorder="1" applyAlignment="1" applyProtection="1">
      <alignment horizontal="center" vertical="center"/>
      <protection hidden="1"/>
    </xf>
    <xf numFmtId="0" fontId="48" fillId="4" borderId="32" xfId="0" applyFont="1" applyFill="1" applyBorder="1" applyAlignment="1" applyProtection="1">
      <alignment horizontal="center" vertical="center"/>
      <protection hidden="1"/>
    </xf>
    <xf numFmtId="0" fontId="48" fillId="9" borderId="20" xfId="0" applyFont="1" applyFill="1" applyBorder="1" applyAlignment="1" applyProtection="1">
      <alignment horizontal="center" vertical="center"/>
    </xf>
    <xf numFmtId="0" fontId="48" fillId="9" borderId="21" xfId="0" applyFont="1" applyFill="1" applyBorder="1" applyAlignment="1" applyProtection="1">
      <alignment horizontal="center" vertical="center"/>
    </xf>
    <xf numFmtId="0" fontId="10" fillId="0" borderId="23" xfId="0" applyFont="1" applyBorder="1" applyAlignment="1" applyProtection="1">
      <alignment horizontal="center" vertical="center"/>
      <protection hidden="1"/>
    </xf>
    <xf numFmtId="0" fontId="58" fillId="4" borderId="16" xfId="0" quotePrefix="1" applyFont="1" applyFill="1" applyBorder="1" applyAlignment="1" applyProtection="1">
      <alignment horizontal="center" vertical="center"/>
      <protection hidden="1"/>
    </xf>
    <xf numFmtId="0" fontId="58" fillId="4" borderId="28" xfId="0" quotePrefix="1" applyFont="1" applyFill="1" applyBorder="1" applyAlignment="1" applyProtection="1">
      <alignment horizontal="center" vertical="center"/>
      <protection hidden="1"/>
    </xf>
    <xf numFmtId="0" fontId="48" fillId="4" borderId="32" xfId="0" applyFont="1" applyFill="1" applyBorder="1" applyAlignment="1" applyProtection="1">
      <alignment horizontal="center" vertical="center"/>
      <protection locked="0"/>
    </xf>
    <xf numFmtId="0" fontId="48" fillId="4" borderId="33" xfId="0" applyFont="1" applyFill="1" applyBorder="1" applyAlignment="1" applyProtection="1">
      <alignment horizontal="center" vertical="center"/>
      <protection locked="0"/>
    </xf>
    <xf numFmtId="0" fontId="10" fillId="4" borderId="33" xfId="0" applyFont="1" applyFill="1" applyBorder="1" applyAlignment="1" applyProtection="1">
      <alignment horizontal="left" vertical="center" shrinkToFit="1"/>
      <protection locked="0"/>
    </xf>
    <xf numFmtId="0" fontId="10" fillId="4" borderId="41" xfId="0" applyFont="1" applyFill="1" applyBorder="1" applyAlignment="1" applyProtection="1">
      <alignment horizontal="left" vertical="center" shrinkToFit="1"/>
      <protection locked="0"/>
    </xf>
    <xf numFmtId="0" fontId="48" fillId="0" borderId="23" xfId="0" applyFont="1" applyBorder="1" applyAlignment="1" applyProtection="1">
      <alignment horizontal="center" vertical="center"/>
      <protection hidden="1"/>
    </xf>
    <xf numFmtId="0" fontId="48" fillId="0" borderId="25" xfId="0" applyFont="1" applyBorder="1" applyAlignment="1" applyProtection="1">
      <alignment horizontal="center" vertical="center"/>
      <protection hidden="1"/>
    </xf>
    <xf numFmtId="0" fontId="66" fillId="0" borderId="15" xfId="0" applyFont="1" applyFill="1" applyBorder="1" applyAlignment="1" applyProtection="1">
      <alignment horizontal="center" vertical="center" shrinkToFit="1"/>
      <protection locked="0"/>
    </xf>
    <xf numFmtId="0" fontId="66" fillId="0" borderId="16" xfId="0" applyFont="1" applyFill="1" applyBorder="1" applyAlignment="1" applyProtection="1">
      <alignment horizontal="center" vertical="center" shrinkToFit="1"/>
      <protection locked="0"/>
    </xf>
    <xf numFmtId="0" fontId="66" fillId="0" borderId="26" xfId="0" applyFont="1" applyFill="1" applyBorder="1" applyAlignment="1" applyProtection="1">
      <alignment horizontal="center" vertical="center" shrinkToFit="1"/>
      <protection locked="0"/>
    </xf>
    <xf numFmtId="0" fontId="66" fillId="0" borderId="28" xfId="0" applyFont="1" applyFill="1" applyBorder="1" applyAlignment="1" applyProtection="1">
      <alignment horizontal="center" vertical="center" shrinkToFit="1"/>
      <protection locked="0"/>
    </xf>
    <xf numFmtId="0" fontId="66" fillId="0" borderId="17" xfId="0" applyFont="1" applyFill="1" applyBorder="1" applyAlignment="1" applyProtection="1">
      <alignment horizontal="center" vertical="center" shrinkToFit="1"/>
      <protection locked="0"/>
    </xf>
    <xf numFmtId="0" fontId="66" fillId="0" borderId="19" xfId="0" applyFont="1" applyFill="1" applyBorder="1" applyAlignment="1" applyProtection="1">
      <alignment horizontal="center" vertical="center" shrinkToFit="1"/>
      <protection locked="0"/>
    </xf>
    <xf numFmtId="0" fontId="66" fillId="0" borderId="35" xfId="0" applyFont="1" applyBorder="1" applyAlignment="1" applyProtection="1">
      <alignment horizontal="center" vertical="center"/>
      <protection locked="0"/>
    </xf>
    <xf numFmtId="0" fontId="66" fillId="0" borderId="6" xfId="0" applyFont="1" applyBorder="1" applyAlignment="1" applyProtection="1">
      <alignment horizontal="center" vertical="center"/>
      <protection locked="0"/>
    </xf>
    <xf numFmtId="0" fontId="66" fillId="0" borderId="11" xfId="0" applyFont="1" applyBorder="1" applyAlignment="1" applyProtection="1">
      <alignment horizontal="center" vertical="center"/>
      <protection locked="0"/>
    </xf>
    <xf numFmtId="2" fontId="51" fillId="0" borderId="6" xfId="0" applyNumberFormat="1" applyFont="1" applyBorder="1" applyAlignment="1" applyProtection="1">
      <alignment horizontal="center" vertical="center"/>
      <protection hidden="1"/>
    </xf>
    <xf numFmtId="2" fontId="51" fillId="0" borderId="18" xfId="0" applyNumberFormat="1" applyFont="1" applyBorder="1" applyAlignment="1" applyProtection="1">
      <alignment horizontal="center" vertical="center"/>
      <protection hidden="1"/>
    </xf>
    <xf numFmtId="0" fontId="58" fillId="4" borderId="19" xfId="0" quotePrefix="1" applyFont="1" applyFill="1" applyBorder="1" applyAlignment="1" applyProtection="1">
      <alignment horizontal="center" vertical="center"/>
      <protection hidden="1"/>
    </xf>
    <xf numFmtId="2" fontId="51" fillId="0" borderId="27" xfId="0" applyNumberFormat="1" applyFont="1" applyBorder="1" applyAlignment="1" applyProtection="1">
      <alignment horizontal="center" vertical="center"/>
      <protection hidden="1"/>
    </xf>
    <xf numFmtId="0" fontId="12" fillId="0" borderId="15" xfId="0" applyFont="1" applyBorder="1" applyAlignment="1" applyProtection="1">
      <alignment horizontal="center" vertical="center"/>
      <protection hidden="1"/>
    </xf>
    <xf numFmtId="0" fontId="12" fillId="0" borderId="17" xfId="0" applyFont="1" applyBorder="1" applyAlignment="1" applyProtection="1">
      <alignment horizontal="center" vertical="center"/>
      <protection hidden="1"/>
    </xf>
    <xf numFmtId="0" fontId="12" fillId="0" borderId="6" xfId="0" applyFont="1" applyBorder="1" applyAlignment="1" applyProtection="1">
      <alignment horizontal="center" vertical="center" shrinkToFit="1"/>
      <protection hidden="1"/>
    </xf>
    <xf numFmtId="0" fontId="49" fillId="0" borderId="6" xfId="0" applyFont="1" applyBorder="1" applyAlignment="1" applyProtection="1">
      <alignment horizontal="left" vertical="center" wrapText="1" shrinkToFit="1"/>
      <protection hidden="1"/>
    </xf>
    <xf numFmtId="0" fontId="48" fillId="0" borderId="45" xfId="0" applyFont="1" applyBorder="1" applyAlignment="1" applyProtection="1">
      <alignment horizontal="center" vertical="center"/>
      <protection hidden="1"/>
    </xf>
    <xf numFmtId="0" fontId="48" fillId="0" borderId="24" xfId="0" applyFont="1" applyBorder="1" applyAlignment="1" applyProtection="1">
      <alignment horizontal="center" vertical="center"/>
      <protection hidden="1"/>
    </xf>
    <xf numFmtId="0" fontId="48" fillId="0" borderId="44" xfId="0" applyFont="1" applyBorder="1" applyAlignment="1" applyProtection="1">
      <alignment horizontal="center" vertical="center"/>
      <protection hidden="1"/>
    </xf>
    <xf numFmtId="0" fontId="48" fillId="0" borderId="4" xfId="0" applyFont="1" applyBorder="1" applyAlignment="1" applyProtection="1">
      <alignment horizontal="center" vertical="center" textRotation="90"/>
      <protection hidden="1"/>
    </xf>
    <xf numFmtId="0" fontId="48" fillId="0" borderId="46" xfId="0" applyFont="1" applyBorder="1" applyAlignment="1" applyProtection="1">
      <alignment horizontal="center" vertical="center" textRotation="90"/>
      <protection hidden="1"/>
    </xf>
    <xf numFmtId="0" fontId="66" fillId="0" borderId="39" xfId="0" applyFont="1" applyBorder="1" applyAlignment="1" applyProtection="1">
      <alignment horizontal="center" vertical="center"/>
      <protection locked="0"/>
    </xf>
    <xf numFmtId="0" fontId="66" fillId="0" borderId="18" xfId="0" applyFont="1" applyBorder="1" applyAlignment="1" applyProtection="1">
      <alignment horizontal="center" vertical="center"/>
      <protection locked="0"/>
    </xf>
    <xf numFmtId="0" fontId="66" fillId="0" borderId="40" xfId="0" applyFont="1" applyBorder="1" applyAlignment="1" applyProtection="1">
      <alignment horizontal="center" vertical="center"/>
      <protection locked="0"/>
    </xf>
    <xf numFmtId="0" fontId="48" fillId="0" borderId="15"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48" fillId="0" borderId="24" xfId="0" applyFont="1" applyBorder="1" applyAlignment="1" applyProtection="1">
      <alignment horizontal="center" vertical="center" wrapText="1"/>
      <protection hidden="1"/>
    </xf>
    <xf numFmtId="0" fontId="48" fillId="0" borderId="6" xfId="0" applyFont="1" applyBorder="1" applyAlignment="1" applyProtection="1">
      <alignment horizontal="center" vertical="center" wrapText="1"/>
      <protection hidden="1"/>
    </xf>
    <xf numFmtId="0" fontId="12" fillId="0" borderId="18" xfId="0" applyFont="1" applyBorder="1" applyAlignment="1" applyProtection="1">
      <alignment horizontal="center" vertical="center" shrinkToFit="1"/>
      <protection hidden="1"/>
    </xf>
    <xf numFmtId="0" fontId="49" fillId="0" borderId="18" xfId="0" applyFont="1" applyBorder="1" applyAlignment="1" applyProtection="1">
      <alignment horizontal="left" vertical="center" wrapText="1" shrinkToFit="1"/>
      <protection hidden="1"/>
    </xf>
    <xf numFmtId="0" fontId="6" fillId="3" borderId="1" xfId="0" applyFont="1" applyFill="1" applyBorder="1" applyAlignment="1">
      <alignment horizontal="center" vertical="center"/>
    </xf>
    <xf numFmtId="0" fontId="4" fillId="0" borderId="0" xfId="0" applyFont="1" applyAlignment="1">
      <alignment horizontal="center"/>
    </xf>
    <xf numFmtId="0" fontId="32" fillId="4" borderId="0" xfId="0" applyFont="1" applyFill="1" applyBorder="1" applyAlignment="1" applyProtection="1">
      <alignment horizontal="left" vertical="center" shrinkToFit="1"/>
      <protection hidden="1"/>
    </xf>
    <xf numFmtId="0" fontId="56" fillId="4" borderId="0" xfId="0" applyFont="1" applyFill="1" applyAlignment="1" applyProtection="1">
      <alignment horizontal="center" vertical="center"/>
      <protection hidden="1"/>
    </xf>
    <xf numFmtId="0" fontId="55" fillId="4" borderId="42" xfId="0" applyFont="1" applyFill="1" applyBorder="1" applyAlignment="1" applyProtection="1">
      <alignment horizontal="center" vertical="center"/>
      <protection hidden="1"/>
    </xf>
    <xf numFmtId="0" fontId="31" fillId="4" borderId="42" xfId="0" applyFont="1" applyFill="1" applyBorder="1" applyAlignment="1" applyProtection="1">
      <alignment horizontal="center" vertical="center"/>
      <protection hidden="1"/>
    </xf>
    <xf numFmtId="0" fontId="22" fillId="3" borderId="0" xfId="0" applyFont="1" applyFill="1" applyBorder="1" applyAlignment="1" applyProtection="1">
      <alignment horizontal="center" vertical="center"/>
      <protection locked="0"/>
    </xf>
    <xf numFmtId="0" fontId="22" fillId="3" borderId="0" xfId="0" applyFont="1" applyFill="1" applyBorder="1" applyAlignment="1" applyProtection="1">
      <alignment horizontal="left" vertical="center"/>
      <protection locked="0"/>
    </xf>
    <xf numFmtId="0" fontId="54" fillId="6" borderId="0" xfId="0" applyFont="1" applyFill="1" applyBorder="1" applyAlignment="1" applyProtection="1">
      <alignment horizontal="center" vertical="center"/>
      <protection locked="0"/>
    </xf>
    <xf numFmtId="0" fontId="22" fillId="6" borderId="0" xfId="0" applyFont="1" applyFill="1" applyBorder="1" applyAlignment="1" applyProtection="1">
      <alignment horizontal="center" vertical="center"/>
      <protection locked="0"/>
    </xf>
    <xf numFmtId="2" fontId="57" fillId="4" borderId="2" xfId="0" applyNumberFormat="1" applyFont="1" applyFill="1" applyBorder="1" applyAlignment="1" applyProtection="1">
      <alignment horizontal="left" vertical="center" wrapText="1"/>
      <protection hidden="1"/>
    </xf>
    <xf numFmtId="2" fontId="57" fillId="4" borderId="3" xfId="0" applyNumberFormat="1" applyFont="1" applyFill="1" applyBorder="1" applyAlignment="1" applyProtection="1">
      <alignment horizontal="left" vertical="center" wrapText="1"/>
      <protection hidden="1"/>
    </xf>
    <xf numFmtId="2" fontId="57" fillId="4" borderId="5" xfId="0" applyNumberFormat="1" applyFont="1" applyFill="1" applyBorder="1" applyAlignment="1" applyProtection="1">
      <alignment horizontal="left" vertical="center" wrapText="1"/>
      <protection hidden="1"/>
    </xf>
    <xf numFmtId="0" fontId="27" fillId="4" borderId="23" xfId="0" applyFont="1" applyFill="1" applyBorder="1" applyAlignment="1" applyProtection="1">
      <alignment horizontal="center" vertical="center"/>
      <protection hidden="1"/>
    </xf>
    <xf numFmtId="0" fontId="27" fillId="4" borderId="24" xfId="0" applyFont="1" applyFill="1" applyBorder="1" applyAlignment="1" applyProtection="1">
      <alignment horizontal="center" vertical="center"/>
      <protection hidden="1"/>
    </xf>
    <xf numFmtId="0" fontId="27" fillId="4" borderId="38" xfId="0" applyFont="1" applyFill="1" applyBorder="1" applyAlignment="1" applyProtection="1">
      <alignment horizontal="center" vertical="center"/>
      <protection hidden="1"/>
    </xf>
    <xf numFmtId="0" fontId="27" fillId="4" borderId="29" xfId="0" applyFont="1" applyFill="1" applyBorder="1" applyAlignment="1" applyProtection="1">
      <alignment horizontal="center" vertical="center"/>
      <protection hidden="1"/>
    </xf>
    <xf numFmtId="0" fontId="48" fillId="0" borderId="0" xfId="0" applyFont="1" applyFill="1" applyBorder="1" applyAlignment="1" applyProtection="1">
      <alignment horizontal="centerContinuous"/>
      <protection locked="0"/>
    </xf>
    <xf numFmtId="0" fontId="10" fillId="0" borderId="0" xfId="0" applyFont="1" applyFill="1" applyBorder="1" applyAlignment="1" applyProtection="1">
      <alignment horizontal="right"/>
      <protection locked="0"/>
    </xf>
    <xf numFmtId="0" fontId="10" fillId="0" borderId="0" xfId="0" applyFont="1" applyFill="1" applyBorder="1" applyAlignment="1" applyProtection="1">
      <alignment horizontal="left" vertical="center"/>
    </xf>
    <xf numFmtId="0" fontId="12" fillId="0" borderId="0" xfId="0" applyFont="1" applyFill="1" applyBorder="1" applyAlignment="1">
      <alignment vertical="center"/>
    </xf>
    <xf numFmtId="49" fontId="10" fillId="0" borderId="0" xfId="0" applyNumberFormat="1" applyFont="1" applyFill="1" applyBorder="1" applyAlignment="1" applyProtection="1">
      <alignment horizontal="left" vertical="center"/>
      <protection locked="0"/>
    </xf>
    <xf numFmtId="0" fontId="64" fillId="9" borderId="0" xfId="0" applyFont="1" applyFill="1" applyBorder="1" applyAlignment="1" applyProtection="1">
      <alignment horizontal="center" vertical="center" wrapText="1"/>
      <protection locked="0"/>
    </xf>
    <xf numFmtId="0" fontId="64" fillId="9" borderId="0" xfId="0" applyFont="1" applyFill="1" applyBorder="1" applyAlignment="1" applyProtection="1">
      <alignment horizontal="center" vertical="center"/>
      <protection locked="0"/>
    </xf>
    <xf numFmtId="0" fontId="48" fillId="9" borderId="0" xfId="0" quotePrefix="1" applyFont="1" applyFill="1" applyBorder="1" applyAlignment="1" applyProtection="1">
      <alignment horizontal="center" vertical="center"/>
      <protection locked="0"/>
    </xf>
    <xf numFmtId="0" fontId="48" fillId="9" borderId="0" xfId="0" applyFont="1" applyFill="1" applyBorder="1" applyAlignment="1" applyProtection="1">
      <alignment horizontal="center" vertical="center" wrapText="1"/>
      <protection locked="0"/>
    </xf>
    <xf numFmtId="49" fontId="13" fillId="0" borderId="0" xfId="3" applyNumberFormat="1" applyFont="1" applyBorder="1" applyAlignment="1">
      <alignment horizontal="center" vertical="center"/>
    </xf>
    <xf numFmtId="0" fontId="67" fillId="0" borderId="0" xfId="0" applyFont="1" applyFill="1" applyBorder="1" applyAlignment="1">
      <alignment vertical="center"/>
    </xf>
    <xf numFmtId="0" fontId="12" fillId="0" borderId="0" xfId="0" applyNumberFormat="1" applyFont="1" applyFill="1" applyBorder="1" applyAlignment="1" applyProtection="1">
      <protection locked="0"/>
    </xf>
    <xf numFmtId="0" fontId="12" fillId="0" borderId="0" xfId="0" applyNumberFormat="1" applyFont="1" applyFill="1" applyBorder="1" applyAlignment="1" applyProtection="1">
      <alignment horizontal="left" vertical="center"/>
      <protection locked="0"/>
    </xf>
    <xf numFmtId="0" fontId="67" fillId="4" borderId="0" xfId="5" applyFont="1" applyFill="1" applyBorder="1" applyAlignment="1"/>
    <xf numFmtId="0" fontId="67" fillId="13" borderId="0" xfId="0" applyFont="1" applyFill="1" applyBorder="1" applyAlignment="1">
      <alignment vertical="center"/>
    </xf>
    <xf numFmtId="49" fontId="68" fillId="0" borderId="0" xfId="3" applyNumberFormat="1" applyFont="1" applyBorder="1" applyAlignment="1">
      <alignment horizontal="center" vertical="center"/>
    </xf>
    <xf numFmtId="0" fontId="69" fillId="0" borderId="0" xfId="0" applyFont="1" applyFill="1" applyBorder="1" applyAlignment="1">
      <alignment vertical="center"/>
    </xf>
    <xf numFmtId="0" fontId="31" fillId="4" borderId="47" xfId="0" applyFont="1" applyFill="1" applyBorder="1" applyAlignment="1" applyProtection="1">
      <alignment horizontal="center" vertical="center"/>
      <protection hidden="1"/>
    </xf>
    <xf numFmtId="0" fontId="55" fillId="4" borderId="47" xfId="0" applyFont="1" applyFill="1" applyBorder="1" applyAlignment="1" applyProtection="1">
      <alignment horizontal="center" vertical="center"/>
      <protection hidden="1"/>
    </xf>
    <xf numFmtId="0" fontId="27" fillId="4" borderId="44" xfId="0" applyFont="1" applyFill="1" applyBorder="1" applyAlignment="1" applyProtection="1">
      <alignment horizontal="center" vertical="center"/>
      <protection hidden="1"/>
    </xf>
    <xf numFmtId="0" fontId="27" fillId="4" borderId="20" xfId="0" applyFont="1" applyFill="1" applyBorder="1" applyAlignment="1" applyProtection="1">
      <alignment horizontal="center" vertical="center"/>
      <protection hidden="1"/>
    </xf>
    <xf numFmtId="0" fontId="31" fillId="4" borderId="1" xfId="0" applyFont="1" applyFill="1" applyBorder="1" applyAlignment="1" applyProtection="1">
      <alignment horizontal="center" vertical="center"/>
      <protection hidden="1"/>
    </xf>
    <xf numFmtId="0" fontId="37" fillId="4" borderId="1" xfId="0" applyFont="1" applyFill="1" applyBorder="1" applyAlignment="1" applyProtection="1">
      <alignment horizontal="left" vertical="center" wrapText="1"/>
      <protection hidden="1"/>
    </xf>
    <xf numFmtId="0" fontId="27" fillId="4" borderId="1" xfId="0" applyFont="1" applyFill="1" applyBorder="1" applyAlignment="1" applyProtection="1">
      <alignment horizontal="center" vertical="center"/>
      <protection hidden="1"/>
    </xf>
    <xf numFmtId="0" fontId="27" fillId="4" borderId="1" xfId="0" applyFont="1" applyFill="1" applyBorder="1" applyAlignment="1" applyProtection="1">
      <alignment horizontal="center" vertical="center" wrapText="1"/>
      <protection locked="0"/>
    </xf>
    <xf numFmtId="0" fontId="27" fillId="4" borderId="1" xfId="0" applyFont="1" applyFill="1" applyBorder="1" applyAlignment="1" applyProtection="1">
      <alignment horizontal="center" vertical="center" wrapText="1"/>
      <protection hidden="1"/>
    </xf>
    <xf numFmtId="0" fontId="27" fillId="4" borderId="1" xfId="0" applyFont="1" applyFill="1" applyBorder="1" applyAlignment="1" applyProtection="1">
      <alignment horizontal="center" vertical="center"/>
      <protection hidden="1"/>
    </xf>
    <xf numFmtId="0" fontId="27" fillId="4" borderId="1" xfId="0" applyFont="1" applyFill="1" applyBorder="1" applyAlignment="1" applyProtection="1">
      <alignment horizontal="left" vertical="center"/>
      <protection hidden="1"/>
    </xf>
    <xf numFmtId="1" fontId="29" fillId="4" borderId="1" xfId="0" applyNumberFormat="1" applyFont="1" applyFill="1" applyBorder="1" applyAlignment="1" applyProtection="1">
      <alignment horizontal="center" vertical="center" shrinkToFit="1"/>
      <protection hidden="1"/>
    </xf>
    <xf numFmtId="0" fontId="57" fillId="4" borderId="1" xfId="0" applyFont="1" applyFill="1" applyBorder="1" applyAlignment="1" applyProtection="1">
      <alignment horizontal="left" vertical="center"/>
      <protection hidden="1"/>
    </xf>
    <xf numFmtId="0" fontId="27" fillId="4" borderId="1" xfId="0" quotePrefix="1" applyNumberFormat="1" applyFont="1" applyFill="1" applyBorder="1" applyAlignment="1" applyProtection="1">
      <alignment horizontal="center" vertical="center" shrinkToFit="1"/>
      <protection hidden="1"/>
    </xf>
    <xf numFmtId="1" fontId="29" fillId="4" borderId="1" xfId="0" applyNumberFormat="1" applyFont="1" applyFill="1" applyBorder="1" applyAlignment="1" applyProtection="1">
      <alignment horizontal="center" vertical="center"/>
      <protection hidden="1"/>
    </xf>
    <xf numFmtId="0" fontId="27" fillId="4" borderId="1" xfId="0" applyFont="1" applyFill="1" applyBorder="1" applyAlignment="1" applyProtection="1">
      <alignment vertical="center"/>
      <protection hidden="1"/>
    </xf>
    <xf numFmtId="0" fontId="27" fillId="4" borderId="2" xfId="0" applyFont="1" applyFill="1" applyBorder="1" applyAlignment="1" applyProtection="1">
      <alignment horizontal="left" vertical="center"/>
      <protection hidden="1"/>
    </xf>
    <xf numFmtId="0" fontId="27" fillId="4" borderId="3" xfId="0" applyFont="1" applyFill="1" applyBorder="1" applyAlignment="1" applyProtection="1">
      <alignment horizontal="left" vertical="center"/>
      <protection hidden="1"/>
    </xf>
    <xf numFmtId="0" fontId="29" fillId="4" borderId="3" xfId="0" applyFont="1" applyFill="1" applyBorder="1" applyAlignment="1" applyProtection="1">
      <alignment horizontal="center" vertical="center"/>
      <protection hidden="1"/>
    </xf>
    <xf numFmtId="0" fontId="27" fillId="4" borderId="3" xfId="0" applyFont="1" applyFill="1" applyBorder="1" applyAlignment="1" applyProtection="1">
      <alignment horizontal="left" vertical="center"/>
      <protection hidden="1"/>
    </xf>
    <xf numFmtId="0" fontId="27" fillId="11" borderId="2" xfId="0" applyFont="1" applyFill="1" applyBorder="1" applyAlignment="1" applyProtection="1">
      <alignment horizontal="center" vertical="center"/>
      <protection hidden="1"/>
    </xf>
    <xf numFmtId="0" fontId="27" fillId="11" borderId="3" xfId="0" applyFont="1" applyFill="1" applyBorder="1" applyAlignment="1" applyProtection="1">
      <alignment horizontal="center" vertical="center"/>
      <protection hidden="1"/>
    </xf>
    <xf numFmtId="1" fontId="27" fillId="11" borderId="5" xfId="0" applyNumberFormat="1" applyFont="1" applyFill="1" applyBorder="1" applyAlignment="1" applyProtection="1">
      <alignment vertical="center"/>
      <protection hidden="1"/>
    </xf>
  </cellXfs>
  <cellStyles count="6">
    <cellStyle name="Hyperlink" xfId="1" builtinId="8"/>
    <cellStyle name="Normal" xfId="0" builtinId="0"/>
    <cellStyle name="Normal 2" xfId="2"/>
    <cellStyle name="Normal 4 2" xfId="5"/>
    <cellStyle name="Normal 4 3" xfId="4"/>
    <cellStyle name="Normal 7" xfId="3"/>
  </cellStyles>
  <dxfs count="3">
    <dxf>
      <font>
        <color rgb="FF9C0006"/>
      </font>
    </dxf>
    <dxf>
      <font>
        <color rgb="FF9C0006"/>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16" fmlaLink="$M$1" max="50" min="1" page="0"/>
</file>

<file path=xl/ctrlProps/ctrlProp2.xml><?xml version="1.0" encoding="utf-8"?>
<formControlPr xmlns="http://schemas.microsoft.com/office/spreadsheetml/2009/9/main" objectType="Drop" dropStyle="combo" dx="16" fmlaLink="$M$1" fmlaRange="Biodata!$C$9:$C$50" val="0"/>
</file>

<file path=xl/drawings/_rels/drawing1.xml.rels><?xml version="1.0" encoding="UTF-8" standalone="yes"?>
<Relationships xmlns="http://schemas.openxmlformats.org/package/2006/relationships"><Relationship Id="rId1" Type="http://schemas.openxmlformats.org/officeDocument/2006/relationships/hyperlink" Target="#LEGER!A1"/></Relationships>
</file>

<file path=xl/drawings/_rels/drawing2.xml.rels><?xml version="1.0" encoding="UTF-8" standalone="yes"?>
<Relationships xmlns="http://schemas.openxmlformats.org/package/2006/relationships"><Relationship Id="rId2" Type="http://schemas.openxmlformats.org/officeDocument/2006/relationships/hyperlink" Target="#RAPORT!A1"/><Relationship Id="rId1" Type="http://schemas.openxmlformats.org/officeDocument/2006/relationships/hyperlink" Target="#Biodata!A1"/></Relationships>
</file>

<file path=xl/drawings/_rels/drawing3.xml.rels><?xml version="1.0" encoding="UTF-8" standalone="yes"?>
<Relationships xmlns="http://schemas.openxmlformats.org/package/2006/relationships"><Relationship Id="rId2" Type="http://schemas.openxmlformats.org/officeDocument/2006/relationships/hyperlink" Target="#LEGER!A1"/><Relationship Id="rId1" Type="http://schemas.openxmlformats.org/officeDocument/2006/relationships/hyperlink" Target="#Biodata!A1"/></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7</xdr:col>
      <xdr:colOff>9525</xdr:colOff>
      <xdr:row>0</xdr:row>
      <xdr:rowOff>219075</xdr:rowOff>
    </xdr:from>
    <xdr:to>
      <xdr:col>8</xdr:col>
      <xdr:colOff>485775</xdr:colOff>
      <xdr:row>2</xdr:row>
      <xdr:rowOff>76200</xdr:rowOff>
    </xdr:to>
    <xdr:sp macro="" textlink="">
      <xdr:nvSpPr>
        <xdr:cNvPr id="2" name="Rounded Rectangle 1">
          <a:hlinkClick xmlns:r="http://schemas.openxmlformats.org/officeDocument/2006/relationships" r:id="rId1"/>
        </xdr:cNvPr>
        <xdr:cNvSpPr/>
      </xdr:nvSpPr>
      <xdr:spPr>
        <a:xfrm>
          <a:off x="6838950" y="219075"/>
          <a:ext cx="1085850"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LEGER</a:t>
          </a:r>
        </a:p>
      </xdr:txBody>
    </xdr:sp>
    <xdr:clientData/>
  </xdr:twoCellAnchor>
  <xdr:twoCellAnchor>
    <xdr:from>
      <xdr:col>7</xdr:col>
      <xdr:colOff>9525</xdr:colOff>
      <xdr:row>2</xdr:row>
      <xdr:rowOff>152400</xdr:rowOff>
    </xdr:from>
    <xdr:to>
      <xdr:col>8</xdr:col>
      <xdr:colOff>485775</xdr:colOff>
      <xdr:row>4</xdr:row>
      <xdr:rowOff>76200</xdr:rowOff>
    </xdr:to>
    <xdr:sp macro="" textlink="">
      <xdr:nvSpPr>
        <xdr:cNvPr id="3" name="Rounded Rectangle 2"/>
        <xdr:cNvSpPr/>
      </xdr:nvSpPr>
      <xdr:spPr>
        <a:xfrm>
          <a:off x="6838950" y="542925"/>
          <a:ext cx="1085850"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RAPOR</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17</xdr:col>
      <xdr:colOff>133671</xdr:colOff>
      <xdr:row>0</xdr:row>
      <xdr:rowOff>46664</xdr:rowOff>
    </xdr:from>
    <xdr:ext cx="4067736" cy="538443"/>
    <xdr:sp macro="" textlink="">
      <xdr:nvSpPr>
        <xdr:cNvPr id="2" name="TextBox 1"/>
        <xdr:cNvSpPr txBox="1"/>
      </xdr:nvSpPr>
      <xdr:spPr>
        <a:xfrm>
          <a:off x="6365742" y="46664"/>
          <a:ext cx="4067736" cy="538443"/>
        </a:xfrm>
        <a:prstGeom prst="rect">
          <a:avLst/>
        </a:prstGeom>
      </xdr:spPr>
      <xdr:style>
        <a:lnRef idx="1">
          <a:schemeClr val="accent2"/>
        </a:lnRef>
        <a:fillRef idx="3">
          <a:schemeClr val="accent2"/>
        </a:fillRef>
        <a:effectRef idx="2">
          <a:schemeClr val="accent2"/>
        </a:effectRef>
        <a:fontRef idx="minor">
          <a:schemeClr val="lt1"/>
        </a:fontRef>
      </xdr:style>
      <xdr:txBody>
        <a:bodyPr vertOverflow="clip" horzOverflow="clip" wrap="square" rtlCol="0" anchor="ctr">
          <a:noAutofit/>
        </a:bodyPr>
        <a:lstStyle/>
        <a:p>
          <a:pPr algn="ct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Nilai BTQ Non Muslim</a:t>
          </a:r>
          <a:r>
            <a:rPr lang="id-ID" sz="1100" b="1" baseline="0">
              <a:solidFill>
                <a:schemeClr val="bg1"/>
              </a:solidFill>
              <a:latin typeface="Tahoma" panose="020B0604030504040204" pitchFamily="34" charset="0"/>
              <a:ea typeface="Tahoma" panose="020B0604030504040204" pitchFamily="34" charset="0"/>
              <a:cs typeface="Tahoma" panose="020B0604030504040204" pitchFamily="34" charset="0"/>
            </a:rPr>
            <a:t> </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diberi anda strip ( </a:t>
          </a:r>
          <a:r>
            <a:rPr lang="id-ID" sz="1200" b="1">
              <a:solidFill>
                <a:schemeClr val="bg1"/>
              </a:solidFill>
              <a:latin typeface="Stencil" panose="040409050D0802020404" pitchFamily="82" charset="0"/>
              <a:ea typeface="Tahoma" panose="020B0604030504040204" pitchFamily="34" charset="0"/>
              <a:cs typeface="Tahoma" panose="020B0604030504040204" pitchFamily="34" charset="0"/>
            </a:rPr>
            <a:t>-</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 )  </a:t>
          </a:r>
        </a:p>
        <a:p>
          <a:pPr algn="ct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Untuk</a:t>
          </a:r>
          <a:r>
            <a:rPr lang="id-ID" sz="1100" b="1" baseline="0">
              <a:solidFill>
                <a:schemeClr val="bg1"/>
              </a:solidFill>
              <a:latin typeface="Tahoma" panose="020B0604030504040204" pitchFamily="34" charset="0"/>
              <a:ea typeface="Tahoma" panose="020B0604030504040204" pitchFamily="34" charset="0"/>
              <a:cs typeface="Tahoma" panose="020B0604030504040204" pitchFamily="34" charset="0"/>
            </a:rPr>
            <a:t> </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yang</a:t>
          </a:r>
          <a:r>
            <a:rPr lang="id-ID" sz="1100" b="1" baseline="0">
              <a:solidFill>
                <a:schemeClr val="bg1"/>
              </a:solidFill>
              <a:latin typeface="Tahoma" panose="020B0604030504040204" pitchFamily="34" charset="0"/>
              <a:ea typeface="Tahoma" panose="020B0604030504040204" pitchFamily="34" charset="0"/>
              <a:cs typeface="Tahoma" panose="020B0604030504040204" pitchFamily="34" charset="0"/>
            </a:rPr>
            <a:t> </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tidak ada nilainya</a:t>
          </a:r>
          <a:r>
            <a:rPr lang="id-ID" sz="1100" b="1" baseline="0">
              <a:solidFill>
                <a:schemeClr val="bg1"/>
              </a:solidFill>
              <a:latin typeface="Tahoma" panose="020B0604030504040204" pitchFamily="34" charset="0"/>
              <a:ea typeface="Tahoma" panose="020B0604030504040204" pitchFamily="34" charset="0"/>
              <a:cs typeface="Tahoma" panose="020B0604030504040204" pitchFamily="34" charset="0"/>
            </a:rPr>
            <a:t> </a:t>
          </a:r>
          <a:r>
            <a:rPr lang="id-ID" sz="1100" b="1">
              <a:solidFill>
                <a:schemeClr val="bg1"/>
              </a:solidFill>
              <a:latin typeface="Tahoma" panose="020B0604030504040204" pitchFamily="34" charset="0"/>
              <a:ea typeface="Tahoma" panose="020B0604030504040204" pitchFamily="34" charset="0"/>
              <a:cs typeface="Tahoma" panose="020B0604030504040204" pitchFamily="34" charset="0"/>
            </a:rPr>
            <a:t>ditulis angka 0 (Nol)</a:t>
          </a:r>
        </a:p>
      </xdr:txBody>
    </xdr:sp>
    <xdr:clientData/>
  </xdr:oneCellAnchor>
  <xdr:twoCellAnchor>
    <xdr:from>
      <xdr:col>30</xdr:col>
      <xdr:colOff>822833</xdr:colOff>
      <xdr:row>0</xdr:row>
      <xdr:rowOff>71238</xdr:rowOff>
    </xdr:from>
    <xdr:to>
      <xdr:col>30</xdr:col>
      <xdr:colOff>1889472</xdr:colOff>
      <xdr:row>1</xdr:row>
      <xdr:rowOff>128388</xdr:rowOff>
    </xdr:to>
    <xdr:sp macro="" textlink="">
      <xdr:nvSpPr>
        <xdr:cNvPr id="3" name="Rounded Rectangle 2">
          <a:hlinkClick xmlns:r="http://schemas.openxmlformats.org/officeDocument/2006/relationships" r:id="rId1"/>
        </xdr:cNvPr>
        <xdr:cNvSpPr/>
      </xdr:nvSpPr>
      <xdr:spPr>
        <a:xfrm>
          <a:off x="11412392" y="71238"/>
          <a:ext cx="1066639"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BIODATA</a:t>
          </a:r>
        </a:p>
      </xdr:txBody>
    </xdr:sp>
    <xdr:clientData/>
  </xdr:twoCellAnchor>
  <xdr:twoCellAnchor>
    <xdr:from>
      <xdr:col>30</xdr:col>
      <xdr:colOff>839163</xdr:colOff>
      <xdr:row>2</xdr:row>
      <xdr:rowOff>3520</xdr:rowOff>
    </xdr:from>
    <xdr:to>
      <xdr:col>30</xdr:col>
      <xdr:colOff>1905802</xdr:colOff>
      <xdr:row>3</xdr:row>
      <xdr:rowOff>60670</xdr:rowOff>
    </xdr:to>
    <xdr:sp macro="" textlink="">
      <xdr:nvSpPr>
        <xdr:cNvPr id="4" name="Rounded Rectangle 3">
          <a:hlinkClick xmlns:r="http://schemas.openxmlformats.org/officeDocument/2006/relationships" r:id="rId2"/>
        </xdr:cNvPr>
        <xdr:cNvSpPr/>
      </xdr:nvSpPr>
      <xdr:spPr>
        <a:xfrm>
          <a:off x="11428722" y="384520"/>
          <a:ext cx="1066639"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RAPOR</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11</xdr:col>
          <xdr:colOff>104775</xdr:colOff>
          <xdr:row>0</xdr:row>
          <xdr:rowOff>38100</xdr:rowOff>
        </xdr:from>
        <xdr:to>
          <xdr:col>12</xdr:col>
          <xdr:colOff>38100</xdr:colOff>
          <xdr:row>19</xdr:row>
          <xdr:rowOff>85725</xdr:rowOff>
        </xdr:to>
        <xdr:sp macro="" textlink="">
          <xdr:nvSpPr>
            <xdr:cNvPr id="84993" name="Scroll Bar 1" hidden="1">
              <a:extLst>
                <a:ext uri="{63B3BB69-23CF-44E3-9099-C40C66FF867C}">
                  <a14:compatExt spid="_x0000_s84993"/>
                </a:ext>
              </a:extLst>
            </xdr:cNvPr>
            <xdr:cNvSpPr/>
          </xdr:nvSpPr>
          <xdr:spPr>
            <a:xfrm>
              <a:off x="0" y="0"/>
              <a:ext cx="0" cy="0"/>
            </a:xfrm>
            <a:prstGeom prst="rect">
              <a:avLst/>
            </a:prstGeom>
          </xdr:spPr>
        </xdr:sp>
        <xdr:clientData fLocksWithSheet="0"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123825</xdr:colOff>
          <xdr:row>0</xdr:row>
          <xdr:rowOff>28575</xdr:rowOff>
        </xdr:from>
        <xdr:to>
          <xdr:col>17</xdr:col>
          <xdr:colOff>304800</xdr:colOff>
          <xdr:row>2</xdr:row>
          <xdr:rowOff>47625</xdr:rowOff>
        </xdr:to>
        <xdr:sp macro="" textlink="">
          <xdr:nvSpPr>
            <xdr:cNvPr id="84994" name="Drop Down 2" hidden="1">
              <a:extLst>
                <a:ext uri="{63B3BB69-23CF-44E3-9099-C40C66FF867C}">
                  <a14:compatExt spid="_x0000_s84994"/>
                </a:ext>
              </a:extLst>
            </xdr:cNvPr>
            <xdr:cNvSpPr/>
          </xdr:nvSpPr>
          <xdr:spPr>
            <a:xfrm>
              <a:off x="0" y="0"/>
              <a:ext cx="0" cy="0"/>
            </a:xfrm>
            <a:prstGeom prst="rect">
              <a:avLst/>
            </a:prstGeom>
          </xdr:spPr>
        </xdr:sp>
        <xdr:clientData fPrintsWithSheet="0"/>
      </xdr:twoCellAnchor>
    </mc:Choice>
    <mc:Fallback/>
  </mc:AlternateContent>
  <xdr:twoCellAnchor>
    <xdr:from>
      <xdr:col>12</xdr:col>
      <xdr:colOff>76200</xdr:colOff>
      <xdr:row>2</xdr:row>
      <xdr:rowOff>114300</xdr:rowOff>
    </xdr:from>
    <xdr:to>
      <xdr:col>13</xdr:col>
      <xdr:colOff>552450</xdr:colOff>
      <xdr:row>3</xdr:row>
      <xdr:rowOff>171450</xdr:rowOff>
    </xdr:to>
    <xdr:sp macro="" textlink="">
      <xdr:nvSpPr>
        <xdr:cNvPr id="2" name="Rounded Rectangle 1">
          <a:hlinkClick xmlns:r="http://schemas.openxmlformats.org/officeDocument/2006/relationships" r:id="rId1"/>
        </xdr:cNvPr>
        <xdr:cNvSpPr/>
      </xdr:nvSpPr>
      <xdr:spPr>
        <a:xfrm>
          <a:off x="7038975" y="571500"/>
          <a:ext cx="1085850"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BIODATA</a:t>
          </a:r>
        </a:p>
      </xdr:txBody>
    </xdr:sp>
    <xdr:clientData/>
  </xdr:twoCellAnchor>
  <xdr:twoCellAnchor>
    <xdr:from>
      <xdr:col>14</xdr:col>
      <xdr:colOff>95250</xdr:colOff>
      <xdr:row>2</xdr:row>
      <xdr:rowOff>123825</xdr:rowOff>
    </xdr:from>
    <xdr:to>
      <xdr:col>15</xdr:col>
      <xdr:colOff>571500</xdr:colOff>
      <xdr:row>3</xdr:row>
      <xdr:rowOff>180975</xdr:rowOff>
    </xdr:to>
    <xdr:sp macro="" textlink="">
      <xdr:nvSpPr>
        <xdr:cNvPr id="5" name="Rounded Rectangle 4">
          <a:hlinkClick xmlns:r="http://schemas.openxmlformats.org/officeDocument/2006/relationships" r:id="rId2"/>
        </xdr:cNvPr>
        <xdr:cNvSpPr/>
      </xdr:nvSpPr>
      <xdr:spPr>
        <a:xfrm>
          <a:off x="8277225" y="581025"/>
          <a:ext cx="1085850" cy="24765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id-ID" sz="1100" b="1"/>
            <a:t>LEGER</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cuments/Rapor%20PTS_10-MIPA&amp;IPS%20ce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tunjuk"/>
      <sheetName val="COVER"/>
      <sheetName val="Biodata"/>
      <sheetName val="LEGER"/>
      <sheetName val="RAPORT"/>
      <sheetName val="NilKon"/>
      <sheetName val="RANKing"/>
    </sheetNames>
    <sheetDataSet>
      <sheetData sheetId="0"/>
      <sheetData sheetId="1"/>
      <sheetData sheetId="2"/>
      <sheetData sheetId="3">
        <row r="20">
          <cell r="D20" t="str">
            <v>151610042A</v>
          </cell>
          <cell r="E20" t="str">
            <v>PENGETA</v>
          </cell>
          <cell r="F20">
            <v>47</v>
          </cell>
          <cell r="G20">
            <v>70</v>
          </cell>
          <cell r="H20">
            <v>68</v>
          </cell>
          <cell r="I20">
            <v>10</v>
          </cell>
          <cell r="J20">
            <v>50</v>
          </cell>
          <cell r="K20">
            <v>0</v>
          </cell>
          <cell r="L20">
            <v>48</v>
          </cell>
          <cell r="M20">
            <v>0</v>
          </cell>
          <cell r="N20">
            <v>50</v>
          </cell>
          <cell r="O20">
            <v>60</v>
          </cell>
          <cell r="P20">
            <v>20</v>
          </cell>
          <cell r="Q20">
            <v>60</v>
          </cell>
          <cell r="R20">
            <v>0</v>
          </cell>
          <cell r="S20">
            <v>67</v>
          </cell>
          <cell r="T20">
            <v>0</v>
          </cell>
          <cell r="U20">
            <v>68</v>
          </cell>
          <cell r="V20">
            <v>0</v>
          </cell>
          <cell r="W20" t="str">
            <v>C</v>
          </cell>
          <cell r="X20" t="str">
            <v>C</v>
          </cell>
          <cell r="Y20" t="str">
            <v>-</v>
          </cell>
          <cell r="Z20" t="str">
            <v>-</v>
          </cell>
          <cell r="AA20">
            <v>4</v>
          </cell>
          <cell r="AB20" t="str">
            <v>Pend. Kepramukaan</v>
          </cell>
          <cell r="AC20" t="str">
            <v>-</v>
          </cell>
          <cell r="AD20">
            <v>36.352941176470587</v>
          </cell>
          <cell r="AE20">
            <v>35.058823529411768</v>
          </cell>
          <cell r="AF20">
            <v>34</v>
          </cell>
          <cell r="AG20" t="str">
            <v>--</v>
          </cell>
        </row>
        <row r="21">
          <cell r="D21" t="str">
            <v>151610042B</v>
          </cell>
          <cell r="E21" t="str">
            <v>PRAKTEK</v>
          </cell>
          <cell r="F21">
            <v>60</v>
          </cell>
          <cell r="G21">
            <v>70</v>
          </cell>
          <cell r="H21">
            <v>68</v>
          </cell>
          <cell r="I21">
            <v>20</v>
          </cell>
          <cell r="J21">
            <v>50</v>
          </cell>
          <cell r="K21">
            <v>0</v>
          </cell>
          <cell r="L21">
            <v>46</v>
          </cell>
          <cell r="M21">
            <v>0</v>
          </cell>
          <cell r="N21">
            <v>50</v>
          </cell>
          <cell r="O21">
            <v>60</v>
          </cell>
          <cell r="P21">
            <v>17</v>
          </cell>
          <cell r="Q21">
            <v>65</v>
          </cell>
          <cell r="R21">
            <v>0</v>
          </cell>
          <cell r="S21">
            <v>0</v>
          </cell>
          <cell r="T21">
            <v>0</v>
          </cell>
          <cell r="U21">
            <v>68</v>
          </cell>
          <cell r="V21">
            <v>0</v>
          </cell>
          <cell r="W21">
            <v>0</v>
          </cell>
          <cell r="X21">
            <v>0</v>
          </cell>
          <cell r="Y21">
            <v>0</v>
          </cell>
          <cell r="Z21">
            <v>0</v>
          </cell>
          <cell r="AA21">
            <v>0</v>
          </cell>
          <cell r="AB21" t="str">
            <v>-</v>
          </cell>
          <cell r="AC21" t="str">
            <v>-</v>
          </cell>
          <cell r="AD21">
            <v>33.764705882352942</v>
          </cell>
          <cell r="AE21">
            <v>0</v>
          </cell>
          <cell r="AF21">
            <v>0</v>
          </cell>
          <cell r="AG21">
            <v>0</v>
          </cell>
        </row>
        <row r="22">
          <cell r="D22" t="str">
            <v>151610042C</v>
          </cell>
          <cell r="E22" t="str">
            <v>Pred_P</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t="str">
            <v>-</v>
          </cell>
          <cell r="AC22" t="str">
            <v>-</v>
          </cell>
          <cell r="AD22">
            <v>0</v>
          </cell>
          <cell r="AE22">
            <v>0</v>
          </cell>
          <cell r="AF22">
            <v>0</v>
          </cell>
          <cell r="AG22">
            <v>0</v>
          </cell>
        </row>
        <row r="23">
          <cell r="D23" t="str">
            <v>151610042D</v>
          </cell>
          <cell r="E23" t="str">
            <v>Pred-K</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t="str">
            <v>-</v>
          </cell>
          <cell r="AC23" t="str">
            <v>-</v>
          </cell>
          <cell r="AD23">
            <v>0</v>
          </cell>
          <cell r="AE23">
            <v>0</v>
          </cell>
          <cell r="AF23">
            <v>0</v>
          </cell>
          <cell r="AG23">
            <v>0</v>
          </cell>
        </row>
        <row r="24">
          <cell r="D24" t="str">
            <v>151610051A</v>
          </cell>
          <cell r="E24" t="str">
            <v>PENGETA</v>
          </cell>
          <cell r="F24">
            <v>67</v>
          </cell>
          <cell r="G24">
            <v>75</v>
          </cell>
          <cell r="H24">
            <v>73</v>
          </cell>
          <cell r="I24">
            <v>70</v>
          </cell>
          <cell r="J24">
            <v>72</v>
          </cell>
          <cell r="K24">
            <v>75</v>
          </cell>
          <cell r="L24">
            <v>70</v>
          </cell>
          <cell r="M24">
            <v>79</v>
          </cell>
          <cell r="N24">
            <v>67</v>
          </cell>
          <cell r="O24">
            <v>78</v>
          </cell>
          <cell r="P24">
            <v>55</v>
          </cell>
          <cell r="Q24">
            <v>60</v>
          </cell>
          <cell r="R24">
            <v>72</v>
          </cell>
          <cell r="S24">
            <v>67</v>
          </cell>
          <cell r="T24">
            <v>75</v>
          </cell>
          <cell r="U24">
            <v>68</v>
          </cell>
          <cell r="V24">
            <v>77</v>
          </cell>
          <cell r="W24" t="str">
            <v>B</v>
          </cell>
          <cell r="X24" t="str">
            <v>B</v>
          </cell>
          <cell r="Y24" t="str">
            <v>-</v>
          </cell>
          <cell r="Z24" t="str">
            <v>-</v>
          </cell>
          <cell r="AA24" t="str">
            <v>-</v>
          </cell>
          <cell r="AB24" t="str">
            <v>Pend. Kepramukaan</v>
          </cell>
          <cell r="AC24" t="str">
            <v>-</v>
          </cell>
          <cell r="AD24">
            <v>70.588235294117652</v>
          </cell>
          <cell r="AE24">
            <v>65.382352941176478</v>
          </cell>
          <cell r="AF24">
            <v>14</v>
          </cell>
          <cell r="AG24" t="str">
            <v>--</v>
          </cell>
        </row>
        <row r="25">
          <cell r="D25" t="str">
            <v>151610051B</v>
          </cell>
          <cell r="E25" t="str">
            <v>PRAKTEK</v>
          </cell>
          <cell r="F25">
            <v>70</v>
          </cell>
          <cell r="G25">
            <v>75</v>
          </cell>
          <cell r="H25">
            <v>72</v>
          </cell>
          <cell r="I25">
            <v>70</v>
          </cell>
          <cell r="J25">
            <v>70</v>
          </cell>
          <cell r="K25">
            <v>0</v>
          </cell>
          <cell r="L25">
            <v>34</v>
          </cell>
          <cell r="M25">
            <v>0</v>
          </cell>
          <cell r="N25">
            <v>67</v>
          </cell>
          <cell r="O25">
            <v>78</v>
          </cell>
          <cell r="P25">
            <v>52</v>
          </cell>
          <cell r="Q25">
            <v>65</v>
          </cell>
          <cell r="R25">
            <v>75</v>
          </cell>
          <cell r="S25">
            <v>75</v>
          </cell>
          <cell r="T25">
            <v>75</v>
          </cell>
          <cell r="U25">
            <v>68</v>
          </cell>
          <cell r="V25">
            <v>77</v>
          </cell>
          <cell r="W25">
            <v>0</v>
          </cell>
          <cell r="X25">
            <v>0</v>
          </cell>
          <cell r="Y25">
            <v>0</v>
          </cell>
          <cell r="Z25">
            <v>0</v>
          </cell>
          <cell r="AA25">
            <v>0</v>
          </cell>
          <cell r="AB25" t="str">
            <v>-</v>
          </cell>
          <cell r="AC25" t="str">
            <v>-</v>
          </cell>
          <cell r="AD25">
            <v>60.176470588235297</v>
          </cell>
          <cell r="AE25">
            <v>0</v>
          </cell>
          <cell r="AF25">
            <v>0</v>
          </cell>
          <cell r="AG25">
            <v>0</v>
          </cell>
        </row>
        <row r="26">
          <cell r="D26" t="str">
            <v>151610051C</v>
          </cell>
          <cell r="E26" t="str">
            <v>Pred_P</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t="str">
            <v>-</v>
          </cell>
          <cell r="AC26" t="str">
            <v>-</v>
          </cell>
          <cell r="AD26">
            <v>0</v>
          </cell>
          <cell r="AE26">
            <v>0</v>
          </cell>
          <cell r="AF26">
            <v>0</v>
          </cell>
          <cell r="AG26">
            <v>0</v>
          </cell>
        </row>
        <row r="27">
          <cell r="D27" t="str">
            <v>151610051D</v>
          </cell>
          <cell r="E27" t="str">
            <v>Pred-K</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t="str">
            <v>-</v>
          </cell>
          <cell r="AC27" t="str">
            <v>-</v>
          </cell>
          <cell r="AD27">
            <v>0</v>
          </cell>
          <cell r="AE27">
            <v>0</v>
          </cell>
          <cell r="AF27">
            <v>0</v>
          </cell>
          <cell r="AG27">
            <v>0</v>
          </cell>
        </row>
        <row r="28">
          <cell r="D28" t="str">
            <v>151610054A</v>
          </cell>
          <cell r="E28" t="str">
            <v>PENGETA</v>
          </cell>
          <cell r="F28">
            <v>73</v>
          </cell>
          <cell r="G28">
            <v>72</v>
          </cell>
          <cell r="H28">
            <v>75</v>
          </cell>
          <cell r="I28">
            <v>79</v>
          </cell>
          <cell r="J28">
            <v>72</v>
          </cell>
          <cell r="K28">
            <v>74</v>
          </cell>
          <cell r="L28">
            <v>77</v>
          </cell>
          <cell r="M28">
            <v>80</v>
          </cell>
          <cell r="N28">
            <v>84</v>
          </cell>
          <cell r="O28">
            <v>85</v>
          </cell>
          <cell r="P28">
            <v>77</v>
          </cell>
          <cell r="Q28">
            <v>80</v>
          </cell>
          <cell r="R28">
            <v>78</v>
          </cell>
          <cell r="S28">
            <v>70</v>
          </cell>
          <cell r="T28">
            <v>78</v>
          </cell>
          <cell r="U28">
            <v>72</v>
          </cell>
          <cell r="V28">
            <v>79</v>
          </cell>
          <cell r="W28" t="str">
            <v>A</v>
          </cell>
          <cell r="X28" t="str">
            <v>A</v>
          </cell>
          <cell r="Y28" t="str">
            <v>-</v>
          </cell>
          <cell r="Z28" t="str">
            <v>-</v>
          </cell>
          <cell r="AA28" t="str">
            <v>-</v>
          </cell>
          <cell r="AB28" t="str">
            <v>Pend. Kepramukaan</v>
          </cell>
          <cell r="AC28" t="str">
            <v>-</v>
          </cell>
          <cell r="AD28">
            <v>76.764705882352942</v>
          </cell>
          <cell r="AE28">
            <v>77.264705882352942</v>
          </cell>
          <cell r="AF28" t="str">
            <v>01</v>
          </cell>
          <cell r="AG28" t="str">
            <v>--</v>
          </cell>
        </row>
        <row r="29">
          <cell r="D29" t="str">
            <v>151610054B</v>
          </cell>
          <cell r="E29" t="str">
            <v>PRAKTEK</v>
          </cell>
          <cell r="F29">
            <v>70</v>
          </cell>
          <cell r="G29">
            <v>72</v>
          </cell>
          <cell r="H29">
            <v>75</v>
          </cell>
          <cell r="I29">
            <v>80</v>
          </cell>
          <cell r="J29">
            <v>70</v>
          </cell>
          <cell r="K29">
            <v>81</v>
          </cell>
          <cell r="L29">
            <v>78</v>
          </cell>
          <cell r="M29">
            <v>82</v>
          </cell>
          <cell r="N29">
            <v>89</v>
          </cell>
          <cell r="O29">
            <v>85</v>
          </cell>
          <cell r="P29">
            <v>74</v>
          </cell>
          <cell r="Q29">
            <v>85</v>
          </cell>
          <cell r="R29">
            <v>75</v>
          </cell>
          <cell r="S29">
            <v>80</v>
          </cell>
          <cell r="T29">
            <v>75</v>
          </cell>
          <cell r="U29">
            <v>72</v>
          </cell>
          <cell r="V29">
            <v>79</v>
          </cell>
          <cell r="W29">
            <v>0</v>
          </cell>
          <cell r="X29">
            <v>0</v>
          </cell>
          <cell r="Y29">
            <v>0</v>
          </cell>
          <cell r="Z29">
            <v>0</v>
          </cell>
          <cell r="AA29">
            <v>0</v>
          </cell>
          <cell r="AB29" t="str">
            <v>-</v>
          </cell>
          <cell r="AC29" t="str">
            <v>-</v>
          </cell>
          <cell r="AD29">
            <v>77.764705882352942</v>
          </cell>
          <cell r="AE29">
            <v>0</v>
          </cell>
          <cell r="AF29">
            <v>0</v>
          </cell>
          <cell r="AG29">
            <v>0</v>
          </cell>
        </row>
        <row r="30">
          <cell r="D30" t="str">
            <v>151610054C</v>
          </cell>
          <cell r="E30" t="str">
            <v>Pred_P</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t="str">
            <v>-</v>
          </cell>
          <cell r="AC30" t="str">
            <v>-</v>
          </cell>
          <cell r="AD30">
            <v>0</v>
          </cell>
          <cell r="AE30">
            <v>0</v>
          </cell>
          <cell r="AF30">
            <v>0</v>
          </cell>
          <cell r="AG30">
            <v>0</v>
          </cell>
        </row>
        <row r="31">
          <cell r="D31" t="str">
            <v>151610054D</v>
          </cell>
          <cell r="E31" t="str">
            <v>Pred-K</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t="str">
            <v>-</v>
          </cell>
          <cell r="AC31" t="str">
            <v>-</v>
          </cell>
          <cell r="AD31">
            <v>0</v>
          </cell>
          <cell r="AE31">
            <v>0</v>
          </cell>
          <cell r="AF31">
            <v>0</v>
          </cell>
          <cell r="AG31">
            <v>0</v>
          </cell>
        </row>
        <row r="32">
          <cell r="D32" t="str">
            <v>151610056A</v>
          </cell>
          <cell r="E32" t="str">
            <v>PENGETA</v>
          </cell>
          <cell r="F32">
            <v>50</v>
          </cell>
          <cell r="G32">
            <v>50</v>
          </cell>
          <cell r="H32">
            <v>68</v>
          </cell>
          <cell r="I32">
            <v>69</v>
          </cell>
          <cell r="J32">
            <v>70</v>
          </cell>
          <cell r="K32">
            <v>72</v>
          </cell>
          <cell r="L32">
            <v>50</v>
          </cell>
          <cell r="M32">
            <v>60</v>
          </cell>
          <cell r="N32">
            <v>67</v>
          </cell>
          <cell r="O32">
            <v>78</v>
          </cell>
          <cell r="P32">
            <v>58</v>
          </cell>
          <cell r="Q32">
            <v>10</v>
          </cell>
          <cell r="R32">
            <v>67</v>
          </cell>
          <cell r="S32">
            <v>67</v>
          </cell>
          <cell r="T32">
            <v>70</v>
          </cell>
          <cell r="U32">
            <v>68</v>
          </cell>
          <cell r="V32">
            <v>63</v>
          </cell>
          <cell r="W32" t="str">
            <v>C</v>
          </cell>
          <cell r="X32" t="str">
            <v>C</v>
          </cell>
          <cell r="Y32" t="str">
            <v>-</v>
          </cell>
          <cell r="Z32" t="str">
            <v>-</v>
          </cell>
          <cell r="AA32">
            <v>2</v>
          </cell>
          <cell r="AB32" t="str">
            <v>Pend. Kepramukaan</v>
          </cell>
          <cell r="AC32" t="str">
            <v>-</v>
          </cell>
          <cell r="AD32">
            <v>61</v>
          </cell>
          <cell r="AE32">
            <v>55.558823529411768</v>
          </cell>
          <cell r="AF32">
            <v>29</v>
          </cell>
          <cell r="AG32" t="str">
            <v>--</v>
          </cell>
        </row>
        <row r="33">
          <cell r="D33" t="str">
            <v>151610056B</v>
          </cell>
          <cell r="E33" t="str">
            <v>PRAKTEK</v>
          </cell>
          <cell r="F33">
            <v>67</v>
          </cell>
          <cell r="G33">
            <v>50</v>
          </cell>
          <cell r="H33">
            <v>68</v>
          </cell>
          <cell r="I33">
            <v>69</v>
          </cell>
          <cell r="J33">
            <v>70</v>
          </cell>
          <cell r="K33">
            <v>0</v>
          </cell>
          <cell r="L33">
            <v>25</v>
          </cell>
          <cell r="M33">
            <v>0</v>
          </cell>
          <cell r="N33">
            <v>67</v>
          </cell>
          <cell r="O33">
            <v>78</v>
          </cell>
          <cell r="P33">
            <v>55</v>
          </cell>
          <cell r="Q33">
            <v>30</v>
          </cell>
          <cell r="R33">
            <v>67</v>
          </cell>
          <cell r="S33">
            <v>0</v>
          </cell>
          <cell r="T33">
            <v>75</v>
          </cell>
          <cell r="U33">
            <v>68</v>
          </cell>
          <cell r="V33">
            <v>63</v>
          </cell>
          <cell r="W33">
            <v>0</v>
          </cell>
          <cell r="X33">
            <v>0</v>
          </cell>
          <cell r="Y33">
            <v>0</v>
          </cell>
          <cell r="Z33">
            <v>0</v>
          </cell>
          <cell r="AA33">
            <v>0</v>
          </cell>
          <cell r="AB33" t="str">
            <v>-</v>
          </cell>
          <cell r="AC33" t="str">
            <v>-</v>
          </cell>
          <cell r="AD33">
            <v>50.117647058823529</v>
          </cell>
          <cell r="AE33">
            <v>0</v>
          </cell>
          <cell r="AF33">
            <v>0</v>
          </cell>
          <cell r="AG33">
            <v>0</v>
          </cell>
        </row>
        <row r="34">
          <cell r="D34" t="str">
            <v>151610056C</v>
          </cell>
          <cell r="E34" t="str">
            <v>Pred_P</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t="str">
            <v>-</v>
          </cell>
          <cell r="AC34" t="str">
            <v>-</v>
          </cell>
          <cell r="AD34">
            <v>0</v>
          </cell>
          <cell r="AE34">
            <v>0</v>
          </cell>
          <cell r="AF34">
            <v>0</v>
          </cell>
          <cell r="AG34">
            <v>0</v>
          </cell>
        </row>
        <row r="35">
          <cell r="D35" t="str">
            <v>151610056D</v>
          </cell>
          <cell r="E35" t="str">
            <v>Pred-K</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t="str">
            <v>-</v>
          </cell>
          <cell r="AC35" t="str">
            <v>-</v>
          </cell>
          <cell r="AD35">
            <v>0</v>
          </cell>
          <cell r="AE35">
            <v>0</v>
          </cell>
          <cell r="AF35">
            <v>0</v>
          </cell>
          <cell r="AG35">
            <v>0</v>
          </cell>
        </row>
        <row r="36">
          <cell r="D36" t="str">
            <v>151610057A</v>
          </cell>
          <cell r="E36" t="str">
            <v>PENGETA</v>
          </cell>
          <cell r="F36">
            <v>40</v>
          </cell>
          <cell r="G36">
            <v>60</v>
          </cell>
          <cell r="H36">
            <v>68</v>
          </cell>
          <cell r="I36">
            <v>10</v>
          </cell>
          <cell r="J36">
            <v>40</v>
          </cell>
          <cell r="K36">
            <v>72</v>
          </cell>
          <cell r="L36">
            <v>40</v>
          </cell>
          <cell r="M36">
            <v>50</v>
          </cell>
          <cell r="N36">
            <v>67</v>
          </cell>
          <cell r="O36">
            <v>60</v>
          </cell>
          <cell r="P36">
            <v>20</v>
          </cell>
          <cell r="Q36">
            <v>8</v>
          </cell>
          <cell r="R36">
            <v>0</v>
          </cell>
          <cell r="S36">
            <v>67</v>
          </cell>
          <cell r="T36">
            <v>62</v>
          </cell>
          <cell r="U36">
            <v>68</v>
          </cell>
          <cell r="V36">
            <v>52</v>
          </cell>
          <cell r="W36" t="str">
            <v>C</v>
          </cell>
          <cell r="X36" t="str">
            <v>C</v>
          </cell>
          <cell r="Y36" t="str">
            <v>-</v>
          </cell>
          <cell r="Z36" t="str">
            <v>-</v>
          </cell>
          <cell r="AA36">
            <v>12</v>
          </cell>
          <cell r="AB36" t="str">
            <v>Pend. Kepramukaan</v>
          </cell>
          <cell r="AC36" t="str">
            <v>-</v>
          </cell>
          <cell r="AD36">
            <v>46.117647058823529</v>
          </cell>
          <cell r="AE36">
            <v>40.911764705882348</v>
          </cell>
          <cell r="AF36">
            <v>32</v>
          </cell>
          <cell r="AG36" t="str">
            <v>--</v>
          </cell>
        </row>
        <row r="37">
          <cell r="D37" t="str">
            <v>151610057B</v>
          </cell>
          <cell r="E37" t="str">
            <v>PRAKTEK</v>
          </cell>
          <cell r="F37">
            <v>50</v>
          </cell>
          <cell r="G37">
            <v>60</v>
          </cell>
          <cell r="H37">
            <v>68</v>
          </cell>
          <cell r="I37">
            <v>20</v>
          </cell>
          <cell r="J37">
            <v>50</v>
          </cell>
          <cell r="K37">
            <v>0</v>
          </cell>
          <cell r="L37">
            <v>0</v>
          </cell>
          <cell r="M37">
            <v>0</v>
          </cell>
          <cell r="N37">
            <v>67</v>
          </cell>
          <cell r="O37">
            <v>60</v>
          </cell>
          <cell r="P37">
            <v>17</v>
          </cell>
          <cell r="Q37">
            <v>20</v>
          </cell>
          <cell r="R37">
            <v>0</v>
          </cell>
          <cell r="S37">
            <v>0</v>
          </cell>
          <cell r="T37">
            <v>75</v>
          </cell>
          <cell r="U37">
            <v>68</v>
          </cell>
          <cell r="V37">
            <v>52</v>
          </cell>
          <cell r="W37">
            <v>0</v>
          </cell>
          <cell r="X37">
            <v>0</v>
          </cell>
          <cell r="Y37">
            <v>0</v>
          </cell>
          <cell r="Z37">
            <v>0</v>
          </cell>
          <cell r="AA37">
            <v>0</v>
          </cell>
          <cell r="AB37" t="str">
            <v>-</v>
          </cell>
          <cell r="AC37" t="str">
            <v>-</v>
          </cell>
          <cell r="AD37">
            <v>35.705882352941174</v>
          </cell>
          <cell r="AE37">
            <v>0</v>
          </cell>
          <cell r="AF37">
            <v>0</v>
          </cell>
          <cell r="AG37">
            <v>0</v>
          </cell>
        </row>
        <row r="38">
          <cell r="D38" t="str">
            <v>151610057C</v>
          </cell>
          <cell r="E38" t="str">
            <v>Pred_P</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t="str">
            <v>-</v>
          </cell>
          <cell r="AC38" t="str">
            <v>-</v>
          </cell>
          <cell r="AD38">
            <v>0</v>
          </cell>
          <cell r="AE38">
            <v>0</v>
          </cell>
          <cell r="AF38">
            <v>0</v>
          </cell>
          <cell r="AG38">
            <v>0</v>
          </cell>
        </row>
        <row r="39">
          <cell r="D39" t="str">
            <v>151610057D</v>
          </cell>
          <cell r="E39" t="str">
            <v>Pred-K</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t="str">
            <v>-</v>
          </cell>
          <cell r="AC39" t="str">
            <v>-</v>
          </cell>
          <cell r="AD39">
            <v>0</v>
          </cell>
          <cell r="AE39">
            <v>0</v>
          </cell>
          <cell r="AF39">
            <v>0</v>
          </cell>
          <cell r="AG39">
            <v>0</v>
          </cell>
        </row>
        <row r="40">
          <cell r="D40" t="str">
            <v>151610059A</v>
          </cell>
          <cell r="E40" t="str">
            <v>PENGETA</v>
          </cell>
          <cell r="F40">
            <v>70</v>
          </cell>
          <cell r="G40">
            <v>75</v>
          </cell>
          <cell r="H40">
            <v>72</v>
          </cell>
          <cell r="I40">
            <v>78</v>
          </cell>
          <cell r="J40">
            <v>68</v>
          </cell>
          <cell r="K40">
            <v>76</v>
          </cell>
          <cell r="L40">
            <v>72</v>
          </cell>
          <cell r="M40">
            <v>78</v>
          </cell>
          <cell r="N40">
            <v>70</v>
          </cell>
          <cell r="O40">
            <v>86</v>
          </cell>
          <cell r="P40">
            <v>89</v>
          </cell>
          <cell r="Q40">
            <v>72</v>
          </cell>
          <cell r="R40">
            <v>73</v>
          </cell>
          <cell r="S40">
            <v>67</v>
          </cell>
          <cell r="T40">
            <v>80</v>
          </cell>
          <cell r="U40">
            <v>72</v>
          </cell>
          <cell r="V40">
            <v>75</v>
          </cell>
          <cell r="W40" t="str">
            <v>B</v>
          </cell>
          <cell r="X40" t="str">
            <v>B</v>
          </cell>
          <cell r="Y40">
            <v>2</v>
          </cell>
          <cell r="Z40" t="str">
            <v>-</v>
          </cell>
          <cell r="AA40" t="str">
            <v>-</v>
          </cell>
          <cell r="AB40" t="str">
            <v>Pend. Kepramukaan</v>
          </cell>
          <cell r="AC40" t="str">
            <v>-</v>
          </cell>
          <cell r="AD40">
            <v>74.882352941176464</v>
          </cell>
          <cell r="AE40">
            <v>75.735294117647058</v>
          </cell>
          <cell r="AF40" t="str">
            <v>02</v>
          </cell>
          <cell r="AG40" t="str">
            <v>--</v>
          </cell>
        </row>
        <row r="41">
          <cell r="D41" t="str">
            <v>151610059B</v>
          </cell>
          <cell r="E41" t="str">
            <v>PRAKTEK</v>
          </cell>
          <cell r="F41">
            <v>70</v>
          </cell>
          <cell r="G41">
            <v>75</v>
          </cell>
          <cell r="H41">
            <v>70</v>
          </cell>
          <cell r="I41">
            <v>80</v>
          </cell>
          <cell r="J41">
            <v>70</v>
          </cell>
          <cell r="K41">
            <v>75</v>
          </cell>
          <cell r="L41">
            <v>77</v>
          </cell>
          <cell r="M41">
            <v>80</v>
          </cell>
          <cell r="N41">
            <v>81</v>
          </cell>
          <cell r="O41">
            <v>86</v>
          </cell>
          <cell r="P41">
            <v>86</v>
          </cell>
          <cell r="Q41">
            <v>75</v>
          </cell>
          <cell r="R41">
            <v>75</v>
          </cell>
          <cell r="S41">
            <v>80</v>
          </cell>
          <cell r="T41">
            <v>75</v>
          </cell>
          <cell r="U41">
            <v>72</v>
          </cell>
          <cell r="V41">
            <v>75</v>
          </cell>
          <cell r="W41">
            <v>0</v>
          </cell>
          <cell r="X41">
            <v>0</v>
          </cell>
          <cell r="Y41">
            <v>0</v>
          </cell>
          <cell r="Z41">
            <v>0</v>
          </cell>
          <cell r="AA41">
            <v>0</v>
          </cell>
          <cell r="AB41" t="str">
            <v>-</v>
          </cell>
          <cell r="AC41" t="str">
            <v>-</v>
          </cell>
          <cell r="AD41">
            <v>76.588235294117652</v>
          </cell>
          <cell r="AE41">
            <v>0</v>
          </cell>
          <cell r="AF41">
            <v>0</v>
          </cell>
          <cell r="AG41">
            <v>0</v>
          </cell>
        </row>
        <row r="42">
          <cell r="D42" t="str">
            <v>151610059C</v>
          </cell>
          <cell r="E42" t="str">
            <v>Pred_P</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t="str">
            <v>-</v>
          </cell>
          <cell r="AC42" t="str">
            <v>-</v>
          </cell>
          <cell r="AD42">
            <v>0</v>
          </cell>
          <cell r="AE42">
            <v>0</v>
          </cell>
          <cell r="AF42">
            <v>0</v>
          </cell>
          <cell r="AG42">
            <v>0</v>
          </cell>
        </row>
        <row r="43">
          <cell r="D43" t="str">
            <v>151610059D</v>
          </cell>
          <cell r="E43" t="str">
            <v>Pred-K</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t="str">
            <v>-</v>
          </cell>
          <cell r="AC43" t="str">
            <v>-</v>
          </cell>
          <cell r="AD43">
            <v>0</v>
          </cell>
          <cell r="AE43">
            <v>0</v>
          </cell>
          <cell r="AF43">
            <v>0</v>
          </cell>
          <cell r="AG43">
            <v>0</v>
          </cell>
        </row>
        <row r="44">
          <cell r="D44" t="str">
            <v>151610073A</v>
          </cell>
          <cell r="E44" t="str">
            <v>PENGETA</v>
          </cell>
          <cell r="F44">
            <v>41</v>
          </cell>
          <cell r="G44">
            <v>0</v>
          </cell>
          <cell r="H44">
            <v>0</v>
          </cell>
          <cell r="I44">
            <v>10</v>
          </cell>
          <cell r="J44">
            <v>30</v>
          </cell>
          <cell r="K44">
            <v>0</v>
          </cell>
          <cell r="L44">
            <v>0</v>
          </cell>
          <cell r="M44">
            <v>0</v>
          </cell>
          <cell r="N44">
            <v>0</v>
          </cell>
          <cell r="O44">
            <v>30</v>
          </cell>
          <cell r="P44">
            <v>0</v>
          </cell>
          <cell r="Q44">
            <v>0</v>
          </cell>
          <cell r="R44">
            <v>0</v>
          </cell>
          <cell r="S44">
            <v>0</v>
          </cell>
          <cell r="T44">
            <v>0</v>
          </cell>
          <cell r="U44">
            <v>70</v>
          </cell>
          <cell r="V44">
            <v>0</v>
          </cell>
          <cell r="W44" t="str">
            <v>A</v>
          </cell>
          <cell r="X44" t="str">
            <v>C</v>
          </cell>
          <cell r="Y44" t="str">
            <v>-</v>
          </cell>
          <cell r="Z44" t="str">
            <v>-</v>
          </cell>
          <cell r="AA44" t="str">
            <v>-</v>
          </cell>
          <cell r="AB44" t="str">
            <v>Pend. Kepramukaan</v>
          </cell>
          <cell r="AC44" t="str">
            <v>-</v>
          </cell>
          <cell r="AD44">
            <v>10.647058823529411</v>
          </cell>
          <cell r="AE44">
            <v>12.323529411764707</v>
          </cell>
          <cell r="AF44">
            <v>35</v>
          </cell>
          <cell r="AG44" t="str">
            <v>--</v>
          </cell>
        </row>
        <row r="45">
          <cell r="D45" t="str">
            <v>151610073B</v>
          </cell>
          <cell r="E45" t="str">
            <v>PRAKTEK</v>
          </cell>
          <cell r="F45">
            <v>41</v>
          </cell>
          <cell r="G45">
            <v>0</v>
          </cell>
          <cell r="H45">
            <v>0</v>
          </cell>
          <cell r="I45">
            <v>10</v>
          </cell>
          <cell r="J45">
            <v>20</v>
          </cell>
          <cell r="K45">
            <v>0</v>
          </cell>
          <cell r="L45">
            <v>0</v>
          </cell>
          <cell r="M45">
            <v>0</v>
          </cell>
          <cell r="N45">
            <v>0</v>
          </cell>
          <cell r="O45">
            <v>30</v>
          </cell>
          <cell r="P45">
            <v>0</v>
          </cell>
          <cell r="Q45">
            <v>0</v>
          </cell>
          <cell r="R45">
            <v>0</v>
          </cell>
          <cell r="S45">
            <v>67</v>
          </cell>
          <cell r="T45">
            <v>0</v>
          </cell>
          <cell r="U45">
            <v>70</v>
          </cell>
          <cell r="V45">
            <v>0</v>
          </cell>
          <cell r="W45">
            <v>0</v>
          </cell>
          <cell r="X45">
            <v>0</v>
          </cell>
          <cell r="Y45">
            <v>0</v>
          </cell>
          <cell r="Z45">
            <v>0</v>
          </cell>
          <cell r="AA45">
            <v>0</v>
          </cell>
          <cell r="AB45" t="str">
            <v>-</v>
          </cell>
          <cell r="AC45" t="str">
            <v>-</v>
          </cell>
          <cell r="AD45">
            <v>14</v>
          </cell>
          <cell r="AE45">
            <v>0</v>
          </cell>
          <cell r="AF45">
            <v>0</v>
          </cell>
          <cell r="AG45">
            <v>0</v>
          </cell>
        </row>
        <row r="46">
          <cell r="D46" t="str">
            <v>151610073C</v>
          </cell>
          <cell r="E46" t="str">
            <v>Pred_P</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t="str">
            <v>-</v>
          </cell>
          <cell r="AC46" t="str">
            <v>-</v>
          </cell>
          <cell r="AD46">
            <v>0</v>
          </cell>
          <cell r="AE46">
            <v>0</v>
          </cell>
          <cell r="AF46">
            <v>0</v>
          </cell>
          <cell r="AG46">
            <v>0</v>
          </cell>
        </row>
        <row r="47">
          <cell r="D47" t="str">
            <v>151610073D</v>
          </cell>
          <cell r="E47" t="str">
            <v>Pred-K</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t="str">
            <v>-</v>
          </cell>
          <cell r="AC47" t="str">
            <v>-</v>
          </cell>
          <cell r="AD47">
            <v>0</v>
          </cell>
          <cell r="AE47">
            <v>0</v>
          </cell>
          <cell r="AF47">
            <v>0</v>
          </cell>
          <cell r="AG47">
            <v>0</v>
          </cell>
        </row>
        <row r="48">
          <cell r="D48" t="str">
            <v>151610080A</v>
          </cell>
          <cell r="E48" t="str">
            <v>PENGETA</v>
          </cell>
          <cell r="F48">
            <v>70</v>
          </cell>
          <cell r="G48">
            <v>60</v>
          </cell>
          <cell r="H48">
            <v>73</v>
          </cell>
          <cell r="I48">
            <v>70</v>
          </cell>
          <cell r="J48">
            <v>68</v>
          </cell>
          <cell r="K48">
            <v>74</v>
          </cell>
          <cell r="L48">
            <v>69</v>
          </cell>
          <cell r="M48">
            <v>78</v>
          </cell>
          <cell r="N48">
            <v>67</v>
          </cell>
          <cell r="O48">
            <v>78</v>
          </cell>
          <cell r="P48">
            <v>81</v>
          </cell>
          <cell r="Q48">
            <v>70</v>
          </cell>
          <cell r="R48">
            <v>67</v>
          </cell>
          <cell r="S48">
            <v>67</v>
          </cell>
          <cell r="T48">
            <v>75</v>
          </cell>
          <cell r="U48">
            <v>74</v>
          </cell>
          <cell r="V48">
            <v>75</v>
          </cell>
          <cell r="W48" t="str">
            <v>B</v>
          </cell>
          <cell r="X48" t="str">
            <v>B</v>
          </cell>
          <cell r="Y48" t="str">
            <v>-</v>
          </cell>
          <cell r="Z48">
            <v>2</v>
          </cell>
          <cell r="AA48" t="str">
            <v>-</v>
          </cell>
          <cell r="AB48" t="str">
            <v>Pend. Kepramukaan</v>
          </cell>
          <cell r="AC48" t="str">
            <v>-</v>
          </cell>
          <cell r="AD48">
            <v>71.529411764705884</v>
          </cell>
          <cell r="AE48">
            <v>69.827205882352942</v>
          </cell>
          <cell r="AF48" t="str">
            <v>07</v>
          </cell>
          <cell r="AG48" t="str">
            <v>--</v>
          </cell>
        </row>
        <row r="49">
          <cell r="D49" t="str">
            <v>151610080B</v>
          </cell>
          <cell r="E49" t="str">
            <v>PRAKTEK</v>
          </cell>
          <cell r="F49">
            <v>70</v>
          </cell>
          <cell r="G49">
            <v>60</v>
          </cell>
          <cell r="H49">
            <v>72</v>
          </cell>
          <cell r="I49">
            <v>72</v>
          </cell>
          <cell r="J49">
            <v>68</v>
          </cell>
          <cell r="K49">
            <v>0</v>
          </cell>
          <cell r="L49">
            <v>76</v>
          </cell>
          <cell r="M49">
            <v>0</v>
          </cell>
          <cell r="N49">
            <v>67</v>
          </cell>
          <cell r="O49">
            <v>78</v>
          </cell>
          <cell r="P49">
            <v>78</v>
          </cell>
          <cell r="Q49">
            <v>75</v>
          </cell>
          <cell r="R49">
            <v>70</v>
          </cell>
          <cell r="S49">
            <v>80</v>
          </cell>
          <cell r="T49">
            <v>75</v>
          </cell>
          <cell r="U49">
            <v>74</v>
          </cell>
          <cell r="V49">
            <v>75</v>
          </cell>
          <cell r="W49">
            <v>0</v>
          </cell>
          <cell r="X49">
            <v>0</v>
          </cell>
          <cell r="Y49">
            <v>0</v>
          </cell>
          <cell r="Z49">
            <v>0</v>
          </cell>
          <cell r="AA49">
            <v>0</v>
          </cell>
          <cell r="AB49" t="str">
            <v>-</v>
          </cell>
          <cell r="AC49" t="str">
            <v>-</v>
          </cell>
          <cell r="AD49">
            <v>68.125</v>
          </cell>
          <cell r="AE49">
            <v>0</v>
          </cell>
          <cell r="AF49">
            <v>0</v>
          </cell>
          <cell r="AG49">
            <v>0</v>
          </cell>
        </row>
        <row r="50">
          <cell r="D50" t="str">
            <v>151610080C</v>
          </cell>
          <cell r="E50" t="str">
            <v>Pred_P</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t="str">
            <v>-</v>
          </cell>
          <cell r="AC50" t="str">
            <v>-</v>
          </cell>
          <cell r="AD50">
            <v>0</v>
          </cell>
          <cell r="AE50">
            <v>0</v>
          </cell>
          <cell r="AF50">
            <v>0</v>
          </cell>
          <cell r="AG50">
            <v>0</v>
          </cell>
        </row>
        <row r="51">
          <cell r="D51" t="str">
            <v>151610080D</v>
          </cell>
          <cell r="E51" t="str">
            <v>Pred-K</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t="str">
            <v>-</v>
          </cell>
          <cell r="AC51" t="str">
            <v>-</v>
          </cell>
          <cell r="AD51">
            <v>0</v>
          </cell>
          <cell r="AE51">
            <v>0</v>
          </cell>
          <cell r="AF51">
            <v>0</v>
          </cell>
          <cell r="AG51">
            <v>0</v>
          </cell>
        </row>
        <row r="52">
          <cell r="D52" t="str">
            <v>151610081A</v>
          </cell>
          <cell r="E52" t="str">
            <v>PENGETA</v>
          </cell>
          <cell r="F52">
            <v>40</v>
          </cell>
          <cell r="G52">
            <v>0</v>
          </cell>
          <cell r="H52">
            <v>0</v>
          </cell>
          <cell r="I52">
            <v>10</v>
          </cell>
          <cell r="J52">
            <v>20</v>
          </cell>
          <cell r="K52">
            <v>0</v>
          </cell>
          <cell r="L52">
            <v>0</v>
          </cell>
          <cell r="M52">
            <v>0</v>
          </cell>
          <cell r="N52">
            <v>0</v>
          </cell>
          <cell r="O52">
            <v>40</v>
          </cell>
          <cell r="P52">
            <v>0</v>
          </cell>
          <cell r="Q52">
            <v>0</v>
          </cell>
          <cell r="R52">
            <v>0</v>
          </cell>
          <cell r="S52">
            <v>0</v>
          </cell>
          <cell r="T52">
            <v>0</v>
          </cell>
          <cell r="U52">
            <v>0</v>
          </cell>
          <cell r="V52">
            <v>0</v>
          </cell>
          <cell r="W52" t="str">
            <v>A</v>
          </cell>
          <cell r="X52" t="str">
            <v>C</v>
          </cell>
          <cell r="Y52" t="str">
            <v>-</v>
          </cell>
          <cell r="Z52" t="str">
            <v>-</v>
          </cell>
          <cell r="AA52" t="str">
            <v>-</v>
          </cell>
          <cell r="AB52" t="str">
            <v>Pend. Kepramukaan</v>
          </cell>
          <cell r="AC52" t="str">
            <v>-</v>
          </cell>
          <cell r="AD52">
            <v>6.4705882352941178</v>
          </cell>
          <cell r="AE52">
            <v>6.7352941176470589</v>
          </cell>
          <cell r="AF52">
            <v>37</v>
          </cell>
          <cell r="AG52" t="str">
            <v>--</v>
          </cell>
        </row>
        <row r="53">
          <cell r="D53" t="str">
            <v>151610081B</v>
          </cell>
          <cell r="E53" t="str">
            <v>PRAKTEK</v>
          </cell>
          <cell r="F53">
            <v>39</v>
          </cell>
          <cell r="G53">
            <v>0</v>
          </cell>
          <cell r="H53">
            <v>0</v>
          </cell>
          <cell r="I53">
            <v>20</v>
          </cell>
          <cell r="J53">
            <v>20</v>
          </cell>
          <cell r="K53">
            <v>0</v>
          </cell>
          <cell r="L53">
            <v>0</v>
          </cell>
          <cell r="M53">
            <v>0</v>
          </cell>
          <cell r="N53">
            <v>0</v>
          </cell>
          <cell r="O53">
            <v>40</v>
          </cell>
          <cell r="P53">
            <v>0</v>
          </cell>
          <cell r="Q53">
            <v>0</v>
          </cell>
          <cell r="R53">
            <v>0</v>
          </cell>
          <cell r="S53">
            <v>0</v>
          </cell>
          <cell r="T53">
            <v>0</v>
          </cell>
          <cell r="U53">
            <v>0</v>
          </cell>
          <cell r="V53">
            <v>0</v>
          </cell>
          <cell r="W53">
            <v>0</v>
          </cell>
          <cell r="X53">
            <v>0</v>
          </cell>
          <cell r="Y53">
            <v>0</v>
          </cell>
          <cell r="Z53">
            <v>0</v>
          </cell>
          <cell r="AA53">
            <v>0</v>
          </cell>
          <cell r="AB53" t="str">
            <v>-</v>
          </cell>
          <cell r="AC53" t="str">
            <v>-</v>
          </cell>
          <cell r="AD53">
            <v>7</v>
          </cell>
          <cell r="AE53">
            <v>0</v>
          </cell>
          <cell r="AF53">
            <v>0</v>
          </cell>
          <cell r="AG53">
            <v>0</v>
          </cell>
        </row>
        <row r="54">
          <cell r="D54" t="str">
            <v>151610081C</v>
          </cell>
          <cell r="E54" t="str">
            <v>Pred_P</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t="str">
            <v>-</v>
          </cell>
          <cell r="AC54" t="str">
            <v>-</v>
          </cell>
          <cell r="AD54">
            <v>0</v>
          </cell>
          <cell r="AE54">
            <v>0</v>
          </cell>
          <cell r="AF54">
            <v>0</v>
          </cell>
          <cell r="AG54">
            <v>0</v>
          </cell>
        </row>
        <row r="55">
          <cell r="D55" t="str">
            <v>151610081D</v>
          </cell>
          <cell r="E55" t="str">
            <v>Pred-K</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t="str">
            <v>-</v>
          </cell>
          <cell r="AC55" t="str">
            <v>-</v>
          </cell>
          <cell r="AD55">
            <v>0</v>
          </cell>
          <cell r="AE55">
            <v>0</v>
          </cell>
          <cell r="AF55">
            <v>0</v>
          </cell>
          <cell r="AG55">
            <v>0</v>
          </cell>
        </row>
        <row r="56">
          <cell r="D56" t="str">
            <v>151610082A</v>
          </cell>
          <cell r="E56" t="str">
            <v>PENGETA</v>
          </cell>
          <cell r="F56">
            <v>56</v>
          </cell>
          <cell r="G56">
            <v>75</v>
          </cell>
          <cell r="H56">
            <v>70</v>
          </cell>
          <cell r="I56">
            <v>68</v>
          </cell>
          <cell r="J56">
            <v>50</v>
          </cell>
          <cell r="K56">
            <v>71</v>
          </cell>
          <cell r="L56">
            <v>70</v>
          </cell>
          <cell r="M56">
            <v>78</v>
          </cell>
          <cell r="N56">
            <v>67</v>
          </cell>
          <cell r="O56">
            <v>50</v>
          </cell>
          <cell r="P56">
            <v>60</v>
          </cell>
          <cell r="Q56">
            <v>60</v>
          </cell>
          <cell r="R56">
            <v>67</v>
          </cell>
          <cell r="S56">
            <v>67</v>
          </cell>
          <cell r="T56">
            <v>65</v>
          </cell>
          <cell r="U56">
            <v>68</v>
          </cell>
          <cell r="V56">
            <v>58</v>
          </cell>
          <cell r="W56" t="str">
            <v>B</v>
          </cell>
          <cell r="X56" t="str">
            <v>B</v>
          </cell>
          <cell r="Y56" t="str">
            <v>-</v>
          </cell>
          <cell r="Z56" t="str">
            <v>-</v>
          </cell>
          <cell r="AA56">
            <v>3</v>
          </cell>
          <cell r="AB56" t="str">
            <v>Pend. Kepramukaan</v>
          </cell>
          <cell r="AC56" t="str">
            <v>-</v>
          </cell>
          <cell r="AD56">
            <v>64.705882352941174</v>
          </cell>
          <cell r="AE56">
            <v>61.102941176470587</v>
          </cell>
          <cell r="AF56">
            <v>23</v>
          </cell>
          <cell r="AG56" t="str">
            <v>--</v>
          </cell>
        </row>
        <row r="57">
          <cell r="D57" t="str">
            <v>151610082B</v>
          </cell>
          <cell r="E57" t="str">
            <v>PRAKTEK</v>
          </cell>
          <cell r="F57">
            <v>60</v>
          </cell>
          <cell r="G57">
            <v>75</v>
          </cell>
          <cell r="H57">
            <v>68</v>
          </cell>
          <cell r="I57">
            <v>68</v>
          </cell>
          <cell r="J57">
            <v>50</v>
          </cell>
          <cell r="K57">
            <v>0</v>
          </cell>
          <cell r="L57">
            <v>25</v>
          </cell>
          <cell r="M57">
            <v>0</v>
          </cell>
          <cell r="N57">
            <v>67</v>
          </cell>
          <cell r="O57">
            <v>50</v>
          </cell>
          <cell r="P57">
            <v>57</v>
          </cell>
          <cell r="Q57">
            <v>65</v>
          </cell>
          <cell r="R57">
            <v>67</v>
          </cell>
          <cell r="S57">
            <v>67</v>
          </cell>
          <cell r="T57">
            <v>75</v>
          </cell>
          <cell r="U57">
            <v>68</v>
          </cell>
          <cell r="V57">
            <v>58</v>
          </cell>
          <cell r="W57">
            <v>0</v>
          </cell>
          <cell r="X57">
            <v>0</v>
          </cell>
          <cell r="Y57">
            <v>0</v>
          </cell>
          <cell r="Z57">
            <v>0</v>
          </cell>
          <cell r="AA57">
            <v>0</v>
          </cell>
          <cell r="AB57" t="str">
            <v>-</v>
          </cell>
          <cell r="AC57" t="str">
            <v>-</v>
          </cell>
          <cell r="AD57">
            <v>57.5</v>
          </cell>
          <cell r="AE57">
            <v>0</v>
          </cell>
          <cell r="AF57">
            <v>0</v>
          </cell>
          <cell r="AG57">
            <v>0</v>
          </cell>
        </row>
        <row r="58">
          <cell r="D58" t="str">
            <v>151610082C</v>
          </cell>
          <cell r="E58" t="str">
            <v>Pred_P</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t="str">
            <v>-</v>
          </cell>
          <cell r="AC58" t="str">
            <v>-</v>
          </cell>
          <cell r="AD58">
            <v>0</v>
          </cell>
          <cell r="AE58">
            <v>0</v>
          </cell>
          <cell r="AF58">
            <v>0</v>
          </cell>
          <cell r="AG58">
            <v>0</v>
          </cell>
        </row>
        <row r="59">
          <cell r="D59" t="str">
            <v>151610082D</v>
          </cell>
          <cell r="E59" t="str">
            <v>Pred-K</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t="str">
            <v>-</v>
          </cell>
          <cell r="AC59" t="str">
            <v>-</v>
          </cell>
          <cell r="AD59">
            <v>0</v>
          </cell>
          <cell r="AE59">
            <v>0</v>
          </cell>
          <cell r="AF59">
            <v>0</v>
          </cell>
          <cell r="AG59">
            <v>0</v>
          </cell>
        </row>
        <row r="60">
          <cell r="D60" t="str">
            <v>151610088A</v>
          </cell>
          <cell r="E60" t="str">
            <v>PENGETA</v>
          </cell>
          <cell r="F60">
            <v>60</v>
          </cell>
          <cell r="G60">
            <v>75</v>
          </cell>
          <cell r="H60">
            <v>70</v>
          </cell>
          <cell r="I60">
            <v>70</v>
          </cell>
          <cell r="J60">
            <v>72</v>
          </cell>
          <cell r="K60">
            <v>0</v>
          </cell>
          <cell r="L60">
            <v>69</v>
          </cell>
          <cell r="M60">
            <v>76</v>
          </cell>
          <cell r="N60">
            <v>67</v>
          </cell>
          <cell r="O60">
            <v>85</v>
          </cell>
          <cell r="P60">
            <v>70</v>
          </cell>
          <cell r="Q60">
            <v>65</v>
          </cell>
          <cell r="R60">
            <v>67</v>
          </cell>
          <cell r="S60">
            <v>67</v>
          </cell>
          <cell r="T60">
            <v>70</v>
          </cell>
          <cell r="U60">
            <v>72</v>
          </cell>
          <cell r="V60">
            <v>54</v>
          </cell>
          <cell r="W60" t="str">
            <v>B</v>
          </cell>
          <cell r="X60" t="str">
            <v>B</v>
          </cell>
          <cell r="Y60">
            <v>2</v>
          </cell>
          <cell r="Z60">
            <v>2</v>
          </cell>
          <cell r="AA60" t="str">
            <v>-</v>
          </cell>
          <cell r="AB60" t="str">
            <v>Pend. Kepramukaan</v>
          </cell>
          <cell r="AC60" t="str">
            <v>-</v>
          </cell>
          <cell r="AD60">
            <v>65.235294117647058</v>
          </cell>
          <cell r="AE60">
            <v>63.970588235294116</v>
          </cell>
          <cell r="AF60">
            <v>19</v>
          </cell>
          <cell r="AG60" t="str">
            <v>--</v>
          </cell>
        </row>
        <row r="61">
          <cell r="D61" t="str">
            <v>151610088B</v>
          </cell>
          <cell r="E61" t="str">
            <v>PRAKTEK</v>
          </cell>
          <cell r="F61">
            <v>67</v>
          </cell>
          <cell r="G61">
            <v>75</v>
          </cell>
          <cell r="H61">
            <v>70</v>
          </cell>
          <cell r="I61">
            <v>70</v>
          </cell>
          <cell r="J61">
            <v>72</v>
          </cell>
          <cell r="K61">
            <v>0</v>
          </cell>
          <cell r="L61">
            <v>77</v>
          </cell>
          <cell r="M61">
            <v>0</v>
          </cell>
          <cell r="N61">
            <v>67</v>
          </cell>
          <cell r="O61">
            <v>85</v>
          </cell>
          <cell r="P61">
            <v>67</v>
          </cell>
          <cell r="Q61">
            <v>65</v>
          </cell>
          <cell r="R61">
            <v>70</v>
          </cell>
          <cell r="S61">
            <v>80</v>
          </cell>
          <cell r="T61">
            <v>75</v>
          </cell>
          <cell r="U61">
            <v>72</v>
          </cell>
          <cell r="V61">
            <v>54</v>
          </cell>
          <cell r="W61">
            <v>0</v>
          </cell>
          <cell r="X61">
            <v>0</v>
          </cell>
          <cell r="Y61">
            <v>0</v>
          </cell>
          <cell r="Z61">
            <v>0</v>
          </cell>
          <cell r="AA61">
            <v>0</v>
          </cell>
          <cell r="AB61" t="str">
            <v>-</v>
          </cell>
          <cell r="AC61" t="str">
            <v>-</v>
          </cell>
          <cell r="AD61">
            <v>62.705882352941174</v>
          </cell>
          <cell r="AE61">
            <v>0</v>
          </cell>
          <cell r="AF61">
            <v>0</v>
          </cell>
          <cell r="AG61">
            <v>0</v>
          </cell>
        </row>
        <row r="62">
          <cell r="D62" t="str">
            <v>151610088C</v>
          </cell>
          <cell r="E62" t="str">
            <v>Pred_P</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t="str">
            <v>-</v>
          </cell>
          <cell r="AC62" t="str">
            <v>-</v>
          </cell>
          <cell r="AD62">
            <v>0</v>
          </cell>
          <cell r="AE62">
            <v>0</v>
          </cell>
          <cell r="AF62">
            <v>0</v>
          </cell>
          <cell r="AG62">
            <v>0</v>
          </cell>
        </row>
        <row r="63">
          <cell r="D63" t="str">
            <v>151610088D</v>
          </cell>
          <cell r="E63" t="str">
            <v>Pred-K</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t="str">
            <v>-</v>
          </cell>
          <cell r="AC63" t="str">
            <v>-</v>
          </cell>
          <cell r="AD63">
            <v>0</v>
          </cell>
          <cell r="AE63">
            <v>0</v>
          </cell>
          <cell r="AF63">
            <v>0</v>
          </cell>
          <cell r="AG63">
            <v>0</v>
          </cell>
        </row>
        <row r="64">
          <cell r="D64" t="str">
            <v>151610094A</v>
          </cell>
          <cell r="E64" t="str">
            <v>PENGETA</v>
          </cell>
          <cell r="F64">
            <v>50</v>
          </cell>
          <cell r="G64">
            <v>75</v>
          </cell>
          <cell r="H64">
            <v>72</v>
          </cell>
          <cell r="I64">
            <v>74</v>
          </cell>
          <cell r="J64">
            <v>74</v>
          </cell>
          <cell r="K64">
            <v>74</v>
          </cell>
          <cell r="L64">
            <v>69</v>
          </cell>
          <cell r="M64">
            <v>80</v>
          </cell>
          <cell r="N64">
            <v>67</v>
          </cell>
          <cell r="O64">
            <v>85</v>
          </cell>
          <cell r="P64">
            <v>81</v>
          </cell>
          <cell r="Q64">
            <v>65</v>
          </cell>
          <cell r="R64">
            <v>67</v>
          </cell>
          <cell r="S64">
            <v>67</v>
          </cell>
          <cell r="T64">
            <v>68</v>
          </cell>
          <cell r="U64">
            <v>70</v>
          </cell>
          <cell r="V64">
            <v>70</v>
          </cell>
          <cell r="W64" t="str">
            <v>B</v>
          </cell>
          <cell r="X64" t="str">
            <v>B</v>
          </cell>
          <cell r="Y64" t="str">
            <v>-</v>
          </cell>
          <cell r="Z64" t="str">
            <v>-</v>
          </cell>
          <cell r="AA64" t="str">
            <v>-</v>
          </cell>
          <cell r="AB64" t="str">
            <v>Pend. Kepramukaan</v>
          </cell>
          <cell r="AC64" t="str">
            <v>-</v>
          </cell>
          <cell r="AD64">
            <v>71.058823529411768</v>
          </cell>
          <cell r="AE64">
            <v>70.205882352941188</v>
          </cell>
          <cell r="AF64" t="str">
            <v>06</v>
          </cell>
          <cell r="AG64" t="str">
            <v>--</v>
          </cell>
        </row>
        <row r="65">
          <cell r="D65" t="str">
            <v>151610094B</v>
          </cell>
          <cell r="E65" t="str">
            <v>PRAKTEK</v>
          </cell>
          <cell r="F65">
            <v>60</v>
          </cell>
          <cell r="G65">
            <v>75</v>
          </cell>
          <cell r="H65">
            <v>70</v>
          </cell>
          <cell r="I65">
            <v>74</v>
          </cell>
          <cell r="J65">
            <v>74</v>
          </cell>
          <cell r="K65">
            <v>0</v>
          </cell>
          <cell r="L65">
            <v>75</v>
          </cell>
          <cell r="M65">
            <v>82</v>
          </cell>
          <cell r="N65">
            <v>67</v>
          </cell>
          <cell r="O65">
            <v>85</v>
          </cell>
          <cell r="P65">
            <v>78</v>
          </cell>
          <cell r="Q65">
            <v>65</v>
          </cell>
          <cell r="R65">
            <v>70</v>
          </cell>
          <cell r="S65">
            <v>80</v>
          </cell>
          <cell r="T65">
            <v>75</v>
          </cell>
          <cell r="U65">
            <v>79</v>
          </cell>
          <cell r="V65">
            <v>70</v>
          </cell>
          <cell r="W65">
            <v>0</v>
          </cell>
          <cell r="X65">
            <v>0</v>
          </cell>
          <cell r="Y65">
            <v>0</v>
          </cell>
          <cell r="Z65">
            <v>0</v>
          </cell>
          <cell r="AA65">
            <v>0</v>
          </cell>
          <cell r="AB65" t="str">
            <v>-</v>
          </cell>
          <cell r="AC65" t="str">
            <v>-</v>
          </cell>
          <cell r="AD65">
            <v>69.352941176470594</v>
          </cell>
          <cell r="AE65">
            <v>0</v>
          </cell>
          <cell r="AF65">
            <v>0</v>
          </cell>
          <cell r="AG65">
            <v>0</v>
          </cell>
        </row>
        <row r="66">
          <cell r="D66" t="str">
            <v>151610094c</v>
          </cell>
          <cell r="E66" t="str">
            <v>Pred_P</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t="str">
            <v>-</v>
          </cell>
          <cell r="AC66" t="str">
            <v>-</v>
          </cell>
          <cell r="AD66">
            <v>0</v>
          </cell>
          <cell r="AE66">
            <v>0</v>
          </cell>
          <cell r="AF66">
            <v>0</v>
          </cell>
          <cell r="AG66">
            <v>0</v>
          </cell>
        </row>
        <row r="67">
          <cell r="D67" t="str">
            <v>151610094D</v>
          </cell>
          <cell r="E67" t="str">
            <v>Pred-K</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t="str">
            <v>-</v>
          </cell>
          <cell r="AC67" t="str">
            <v>-</v>
          </cell>
          <cell r="AD67">
            <v>0</v>
          </cell>
          <cell r="AE67">
            <v>0</v>
          </cell>
          <cell r="AF67">
            <v>0</v>
          </cell>
          <cell r="AG67">
            <v>0</v>
          </cell>
        </row>
        <row r="68">
          <cell r="D68" t="str">
            <v>151610096A</v>
          </cell>
          <cell r="E68" t="str">
            <v>PENGETA</v>
          </cell>
          <cell r="F68">
            <v>45</v>
          </cell>
          <cell r="G68">
            <v>60</v>
          </cell>
          <cell r="H68">
            <v>68</v>
          </cell>
          <cell r="I68">
            <v>20</v>
          </cell>
          <cell r="J68">
            <v>55</v>
          </cell>
          <cell r="K68">
            <v>74</v>
          </cell>
          <cell r="L68">
            <v>69</v>
          </cell>
          <cell r="M68">
            <v>40</v>
          </cell>
          <cell r="N68">
            <v>67</v>
          </cell>
          <cell r="O68">
            <v>72</v>
          </cell>
          <cell r="P68">
            <v>15</v>
          </cell>
          <cell r="Q68">
            <v>7</v>
          </cell>
          <cell r="R68">
            <v>56</v>
          </cell>
          <cell r="S68">
            <v>67</v>
          </cell>
          <cell r="T68">
            <v>68</v>
          </cell>
          <cell r="U68">
            <v>70</v>
          </cell>
          <cell r="V68">
            <v>64</v>
          </cell>
          <cell r="W68" t="str">
            <v>C</v>
          </cell>
          <cell r="X68" t="str">
            <v>C</v>
          </cell>
          <cell r="Y68" t="str">
            <v>-</v>
          </cell>
          <cell r="Z68">
            <v>2</v>
          </cell>
          <cell r="AA68">
            <v>10</v>
          </cell>
          <cell r="AB68" t="str">
            <v>Pend. Kepramukaan</v>
          </cell>
          <cell r="AC68" t="str">
            <v>-</v>
          </cell>
          <cell r="AD68">
            <v>53.941176470588232</v>
          </cell>
          <cell r="AE68">
            <v>50.794117647058826</v>
          </cell>
          <cell r="AF68">
            <v>30</v>
          </cell>
          <cell r="AG68" t="str">
            <v>--</v>
          </cell>
        </row>
        <row r="69">
          <cell r="D69" t="str">
            <v>151610096B</v>
          </cell>
          <cell r="E69" t="str">
            <v>PRAKTEK</v>
          </cell>
          <cell r="F69">
            <v>68</v>
          </cell>
          <cell r="G69">
            <v>60</v>
          </cell>
          <cell r="H69">
            <v>68</v>
          </cell>
          <cell r="I69">
            <v>20</v>
          </cell>
          <cell r="J69">
            <v>55</v>
          </cell>
          <cell r="K69">
            <v>0</v>
          </cell>
          <cell r="L69">
            <v>76</v>
          </cell>
          <cell r="M69">
            <v>0</v>
          </cell>
          <cell r="N69">
            <v>50</v>
          </cell>
          <cell r="O69">
            <v>72</v>
          </cell>
          <cell r="P69">
            <v>12</v>
          </cell>
          <cell r="Q69">
            <v>50</v>
          </cell>
          <cell r="R69">
            <v>70</v>
          </cell>
          <cell r="S69">
            <v>0</v>
          </cell>
          <cell r="T69">
            <v>75</v>
          </cell>
          <cell r="U69">
            <v>70</v>
          </cell>
          <cell r="V69">
            <v>64</v>
          </cell>
          <cell r="W69">
            <v>0</v>
          </cell>
          <cell r="X69">
            <v>0</v>
          </cell>
          <cell r="Y69">
            <v>0</v>
          </cell>
          <cell r="Z69">
            <v>0</v>
          </cell>
          <cell r="AA69">
            <v>0</v>
          </cell>
          <cell r="AB69" t="str">
            <v>-</v>
          </cell>
          <cell r="AC69" t="str">
            <v>-</v>
          </cell>
          <cell r="AD69">
            <v>47.647058823529413</v>
          </cell>
          <cell r="AE69">
            <v>0</v>
          </cell>
          <cell r="AF69">
            <v>0</v>
          </cell>
          <cell r="AG69">
            <v>0</v>
          </cell>
        </row>
        <row r="70">
          <cell r="D70" t="str">
            <v>151610096C</v>
          </cell>
          <cell r="E70" t="str">
            <v>Pred_P</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t="str">
            <v>-</v>
          </cell>
          <cell r="AC70" t="str">
            <v>-</v>
          </cell>
          <cell r="AD70">
            <v>0</v>
          </cell>
          <cell r="AE70">
            <v>0</v>
          </cell>
          <cell r="AF70">
            <v>0</v>
          </cell>
          <cell r="AG70">
            <v>0</v>
          </cell>
        </row>
        <row r="71">
          <cell r="D71" t="str">
            <v>151610096D</v>
          </cell>
          <cell r="E71" t="str">
            <v>Pred-K</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t="str">
            <v>-</v>
          </cell>
          <cell r="AC71" t="str">
            <v>-</v>
          </cell>
          <cell r="AD71">
            <v>0</v>
          </cell>
          <cell r="AE71">
            <v>0</v>
          </cell>
          <cell r="AF71">
            <v>0</v>
          </cell>
          <cell r="AG71">
            <v>0</v>
          </cell>
        </row>
        <row r="72">
          <cell r="D72" t="str">
            <v>151610098A</v>
          </cell>
          <cell r="E72" t="str">
            <v>PENGETA</v>
          </cell>
          <cell r="F72">
            <v>67</v>
          </cell>
          <cell r="G72">
            <v>75</v>
          </cell>
          <cell r="H72">
            <v>75</v>
          </cell>
          <cell r="I72">
            <v>74</v>
          </cell>
          <cell r="J72">
            <v>56</v>
          </cell>
          <cell r="K72">
            <v>74</v>
          </cell>
          <cell r="L72">
            <v>72</v>
          </cell>
          <cell r="M72">
            <v>76</v>
          </cell>
          <cell r="N72">
            <v>70</v>
          </cell>
          <cell r="O72">
            <v>80</v>
          </cell>
          <cell r="P72">
            <v>82</v>
          </cell>
          <cell r="Q72">
            <v>75</v>
          </cell>
          <cell r="R72">
            <v>73</v>
          </cell>
          <cell r="S72">
            <v>67</v>
          </cell>
          <cell r="T72">
            <v>78</v>
          </cell>
          <cell r="U72">
            <v>72</v>
          </cell>
          <cell r="V72">
            <v>64</v>
          </cell>
          <cell r="W72" t="str">
            <v>B</v>
          </cell>
          <cell r="X72" t="str">
            <v>B</v>
          </cell>
          <cell r="Y72" t="str">
            <v>-</v>
          </cell>
          <cell r="Z72" t="str">
            <v>-</v>
          </cell>
          <cell r="AA72" t="str">
            <v>-</v>
          </cell>
          <cell r="AB72" t="str">
            <v>Pend. Kepramukaan</v>
          </cell>
          <cell r="AC72" t="str">
            <v>-</v>
          </cell>
          <cell r="AD72">
            <v>72.352941176470594</v>
          </cell>
          <cell r="AE72">
            <v>71.051470588235304</v>
          </cell>
          <cell r="AF72" t="str">
            <v>05</v>
          </cell>
          <cell r="AG72" t="str">
            <v>--</v>
          </cell>
        </row>
        <row r="73">
          <cell r="D73" t="str">
            <v>151610098B</v>
          </cell>
          <cell r="E73" t="str">
            <v>PRAKTEK</v>
          </cell>
          <cell r="F73">
            <v>68</v>
          </cell>
          <cell r="G73">
            <v>75</v>
          </cell>
          <cell r="H73">
            <v>75</v>
          </cell>
          <cell r="I73">
            <v>75</v>
          </cell>
          <cell r="J73">
            <v>55</v>
          </cell>
          <cell r="K73">
            <v>0</v>
          </cell>
          <cell r="L73">
            <v>77</v>
          </cell>
          <cell r="M73">
            <v>0</v>
          </cell>
          <cell r="N73">
            <v>86</v>
          </cell>
          <cell r="O73">
            <v>80</v>
          </cell>
          <cell r="P73">
            <v>79</v>
          </cell>
          <cell r="Q73">
            <v>80</v>
          </cell>
          <cell r="R73">
            <v>75</v>
          </cell>
          <cell r="S73">
            <v>80</v>
          </cell>
          <cell r="T73">
            <v>75</v>
          </cell>
          <cell r="U73">
            <v>72</v>
          </cell>
          <cell r="V73">
            <v>64</v>
          </cell>
          <cell r="W73">
            <v>0</v>
          </cell>
          <cell r="X73">
            <v>0</v>
          </cell>
          <cell r="Y73">
            <v>0</v>
          </cell>
          <cell r="Z73">
            <v>0</v>
          </cell>
          <cell r="AA73">
            <v>0</v>
          </cell>
          <cell r="AB73" t="str">
            <v>-</v>
          </cell>
          <cell r="AC73" t="str">
            <v>-</v>
          </cell>
          <cell r="AD73">
            <v>69.75</v>
          </cell>
          <cell r="AE73">
            <v>0</v>
          </cell>
          <cell r="AF73">
            <v>0</v>
          </cell>
          <cell r="AG73">
            <v>0</v>
          </cell>
        </row>
        <row r="74">
          <cell r="D74" t="str">
            <v>151610098C</v>
          </cell>
          <cell r="E74" t="str">
            <v>Pred_P</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t="str">
            <v>-</v>
          </cell>
          <cell r="AC74" t="str">
            <v>-</v>
          </cell>
          <cell r="AD74">
            <v>0</v>
          </cell>
          <cell r="AE74">
            <v>0</v>
          </cell>
          <cell r="AF74">
            <v>0</v>
          </cell>
          <cell r="AG74">
            <v>0</v>
          </cell>
        </row>
        <row r="75">
          <cell r="D75" t="str">
            <v>151610098D</v>
          </cell>
          <cell r="E75" t="str">
            <v>Pred-K</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t="str">
            <v>-</v>
          </cell>
          <cell r="AC75" t="str">
            <v>-</v>
          </cell>
          <cell r="AD75">
            <v>0</v>
          </cell>
          <cell r="AE75">
            <v>0</v>
          </cell>
          <cell r="AF75">
            <v>0</v>
          </cell>
          <cell r="AG75">
            <v>0</v>
          </cell>
        </row>
        <row r="76">
          <cell r="D76" t="str">
            <v>151610105A</v>
          </cell>
          <cell r="E76" t="str">
            <v>PENGETA</v>
          </cell>
          <cell r="F76">
            <v>34</v>
          </cell>
          <cell r="G76">
            <v>0</v>
          </cell>
          <cell r="H76">
            <v>0</v>
          </cell>
          <cell r="I76">
            <v>20</v>
          </cell>
          <cell r="J76">
            <v>30</v>
          </cell>
          <cell r="K76">
            <v>0</v>
          </cell>
          <cell r="L76">
            <v>0</v>
          </cell>
          <cell r="M76">
            <v>0</v>
          </cell>
          <cell r="N76">
            <v>0</v>
          </cell>
          <cell r="O76">
            <v>0</v>
          </cell>
          <cell r="P76">
            <v>0</v>
          </cell>
          <cell r="Q76">
            <v>0</v>
          </cell>
          <cell r="R76">
            <v>0</v>
          </cell>
          <cell r="S76">
            <v>0</v>
          </cell>
          <cell r="T76">
            <v>0</v>
          </cell>
          <cell r="U76">
            <v>67</v>
          </cell>
          <cell r="V76">
            <v>0</v>
          </cell>
          <cell r="W76" t="str">
            <v>B</v>
          </cell>
          <cell r="X76" t="str">
            <v>B</v>
          </cell>
          <cell r="Y76" t="str">
            <v>-</v>
          </cell>
          <cell r="Z76" t="str">
            <v>-</v>
          </cell>
          <cell r="AA76" t="str">
            <v>-</v>
          </cell>
          <cell r="AB76" t="str">
            <v>Pend. Kepramukaan</v>
          </cell>
          <cell r="AC76" t="str">
            <v>-</v>
          </cell>
          <cell r="AD76">
            <v>8.882352941176471</v>
          </cell>
          <cell r="AE76">
            <v>8.8529411764705888</v>
          </cell>
          <cell r="AF76">
            <v>36</v>
          </cell>
          <cell r="AG76" t="str">
            <v>--</v>
          </cell>
        </row>
        <row r="77">
          <cell r="D77" t="str">
            <v>151610105B</v>
          </cell>
          <cell r="E77" t="str">
            <v>PRAKTEK</v>
          </cell>
          <cell r="F77">
            <v>33</v>
          </cell>
          <cell r="G77">
            <v>0</v>
          </cell>
          <cell r="H77">
            <v>0</v>
          </cell>
          <cell r="I77">
            <v>30</v>
          </cell>
          <cell r="J77">
            <v>20</v>
          </cell>
          <cell r="K77">
            <v>0</v>
          </cell>
          <cell r="L77">
            <v>0</v>
          </cell>
          <cell r="M77">
            <v>0</v>
          </cell>
          <cell r="N77">
            <v>0</v>
          </cell>
          <cell r="O77">
            <v>0</v>
          </cell>
          <cell r="P77">
            <v>0</v>
          </cell>
          <cell r="Q77">
            <v>0</v>
          </cell>
          <cell r="R77">
            <v>0</v>
          </cell>
          <cell r="S77">
            <v>0</v>
          </cell>
          <cell r="T77">
            <v>0</v>
          </cell>
          <cell r="U77">
            <v>67</v>
          </cell>
          <cell r="V77">
            <v>0</v>
          </cell>
          <cell r="W77">
            <v>0</v>
          </cell>
          <cell r="X77">
            <v>0</v>
          </cell>
          <cell r="Y77">
            <v>0</v>
          </cell>
          <cell r="Z77">
            <v>0</v>
          </cell>
          <cell r="AA77">
            <v>0</v>
          </cell>
          <cell r="AB77" t="str">
            <v>-</v>
          </cell>
          <cell r="AC77" t="str">
            <v>-</v>
          </cell>
          <cell r="AD77">
            <v>8.8235294117647065</v>
          </cell>
          <cell r="AE77">
            <v>0</v>
          </cell>
          <cell r="AF77">
            <v>0</v>
          </cell>
          <cell r="AG77">
            <v>0</v>
          </cell>
        </row>
        <row r="78">
          <cell r="D78" t="str">
            <v>151610105C</v>
          </cell>
          <cell r="E78" t="str">
            <v>Pred_P</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t="str">
            <v>-</v>
          </cell>
          <cell r="AC78" t="str">
            <v>-</v>
          </cell>
          <cell r="AD78">
            <v>0</v>
          </cell>
          <cell r="AE78">
            <v>0</v>
          </cell>
          <cell r="AF78">
            <v>0</v>
          </cell>
          <cell r="AG78">
            <v>0</v>
          </cell>
        </row>
        <row r="79">
          <cell r="D79" t="str">
            <v>151610105D</v>
          </cell>
          <cell r="E79" t="str">
            <v>Pred-K</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t="str">
            <v>-</v>
          </cell>
          <cell r="AC79" t="str">
            <v>-</v>
          </cell>
          <cell r="AD79">
            <v>0</v>
          </cell>
          <cell r="AE79">
            <v>0</v>
          </cell>
          <cell r="AF79">
            <v>0</v>
          </cell>
          <cell r="AG79">
            <v>0</v>
          </cell>
        </row>
        <row r="80">
          <cell r="D80" t="str">
            <v>151610118A</v>
          </cell>
          <cell r="E80" t="str">
            <v>PENGETA</v>
          </cell>
          <cell r="F80">
            <v>50</v>
          </cell>
          <cell r="G80">
            <v>60</v>
          </cell>
          <cell r="H80">
            <v>68</v>
          </cell>
          <cell r="I80">
            <v>20</v>
          </cell>
          <cell r="J80">
            <v>40</v>
          </cell>
          <cell r="K80">
            <v>74</v>
          </cell>
          <cell r="L80">
            <v>30</v>
          </cell>
          <cell r="M80">
            <v>70</v>
          </cell>
          <cell r="N80">
            <v>67</v>
          </cell>
          <cell r="O80">
            <v>40</v>
          </cell>
          <cell r="P80">
            <v>20</v>
          </cell>
          <cell r="Q80">
            <v>8</v>
          </cell>
          <cell r="R80">
            <v>23</v>
          </cell>
          <cell r="S80">
            <v>67</v>
          </cell>
          <cell r="T80">
            <v>68</v>
          </cell>
          <cell r="U80">
            <v>67</v>
          </cell>
          <cell r="V80">
            <v>50</v>
          </cell>
          <cell r="W80" t="str">
            <v>C</v>
          </cell>
          <cell r="X80" t="str">
            <v>C</v>
          </cell>
          <cell r="Y80" t="str">
            <v>-</v>
          </cell>
          <cell r="Z80" t="str">
            <v>-</v>
          </cell>
          <cell r="AA80" t="str">
            <v>-</v>
          </cell>
          <cell r="AB80" t="str">
            <v>Pend. Kepramukaan</v>
          </cell>
          <cell r="AC80" t="str">
            <v>-</v>
          </cell>
          <cell r="AD80">
            <v>48.352941176470587</v>
          </cell>
          <cell r="AE80">
            <v>46.117647058823529</v>
          </cell>
          <cell r="AF80">
            <v>31</v>
          </cell>
          <cell r="AG80" t="str">
            <v>--</v>
          </cell>
        </row>
        <row r="81">
          <cell r="D81" t="str">
            <v>151610118B</v>
          </cell>
          <cell r="E81" t="str">
            <v>PRAKTEK</v>
          </cell>
          <cell r="F81">
            <v>60</v>
          </cell>
          <cell r="G81">
            <v>60</v>
          </cell>
          <cell r="H81">
            <v>68</v>
          </cell>
          <cell r="I81">
            <v>20</v>
          </cell>
          <cell r="J81">
            <v>40</v>
          </cell>
          <cell r="K81">
            <v>0</v>
          </cell>
          <cell r="L81">
            <v>0</v>
          </cell>
          <cell r="M81">
            <v>0</v>
          </cell>
          <cell r="N81">
            <v>67</v>
          </cell>
          <cell r="O81">
            <v>40</v>
          </cell>
          <cell r="P81">
            <v>17</v>
          </cell>
          <cell r="Q81">
            <v>40</v>
          </cell>
          <cell r="R81">
            <v>67</v>
          </cell>
          <cell r="S81">
            <v>75</v>
          </cell>
          <cell r="T81">
            <v>75</v>
          </cell>
          <cell r="U81">
            <v>67</v>
          </cell>
          <cell r="V81">
            <v>50</v>
          </cell>
          <cell r="W81">
            <v>0</v>
          </cell>
          <cell r="X81">
            <v>0</v>
          </cell>
          <cell r="Y81">
            <v>0</v>
          </cell>
          <cell r="Z81">
            <v>0</v>
          </cell>
          <cell r="AA81">
            <v>0</v>
          </cell>
          <cell r="AB81" t="str">
            <v>-</v>
          </cell>
          <cell r="AC81" t="str">
            <v>-</v>
          </cell>
          <cell r="AD81">
            <v>43.882352941176471</v>
          </cell>
          <cell r="AE81">
            <v>0</v>
          </cell>
          <cell r="AF81">
            <v>0</v>
          </cell>
          <cell r="AG81">
            <v>0</v>
          </cell>
        </row>
        <row r="82">
          <cell r="D82" t="str">
            <v>151610118C</v>
          </cell>
          <cell r="E82" t="str">
            <v>Pred_P</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t="str">
            <v>-</v>
          </cell>
          <cell r="AC82" t="str">
            <v>-</v>
          </cell>
          <cell r="AD82">
            <v>0</v>
          </cell>
          <cell r="AE82">
            <v>0</v>
          </cell>
          <cell r="AF82">
            <v>0</v>
          </cell>
          <cell r="AG82">
            <v>0</v>
          </cell>
        </row>
        <row r="83">
          <cell r="D83" t="str">
            <v>151610118D</v>
          </cell>
          <cell r="E83" t="str">
            <v>Pred-K</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t="str">
            <v>-</v>
          </cell>
          <cell r="AC83" t="str">
            <v>-</v>
          </cell>
          <cell r="AD83">
            <v>0</v>
          </cell>
          <cell r="AE83">
            <v>0</v>
          </cell>
          <cell r="AF83">
            <v>0</v>
          </cell>
          <cell r="AG83">
            <v>0</v>
          </cell>
        </row>
        <row r="84">
          <cell r="D84" t="str">
            <v>151610124A</v>
          </cell>
          <cell r="E84" t="str">
            <v>PENGETA</v>
          </cell>
          <cell r="F84">
            <v>60</v>
          </cell>
          <cell r="G84">
            <v>75</v>
          </cell>
          <cell r="H84">
            <v>72</v>
          </cell>
          <cell r="I84">
            <v>20</v>
          </cell>
          <cell r="J84">
            <v>45</v>
          </cell>
          <cell r="K84">
            <v>74</v>
          </cell>
          <cell r="L84">
            <v>30</v>
          </cell>
          <cell r="M84">
            <v>78</v>
          </cell>
          <cell r="N84">
            <v>67</v>
          </cell>
          <cell r="O84">
            <v>75</v>
          </cell>
          <cell r="P84">
            <v>71</v>
          </cell>
          <cell r="Q84">
            <v>65</v>
          </cell>
          <cell r="R84">
            <v>54</v>
          </cell>
          <cell r="S84">
            <v>67</v>
          </cell>
          <cell r="T84">
            <v>70</v>
          </cell>
          <cell r="U84">
            <v>67</v>
          </cell>
          <cell r="V84">
            <v>70</v>
          </cell>
          <cell r="W84" t="str">
            <v>B</v>
          </cell>
          <cell r="X84" t="str">
            <v>B</v>
          </cell>
          <cell r="Y84" t="str">
            <v>-</v>
          </cell>
          <cell r="Z84" t="str">
            <v>-</v>
          </cell>
          <cell r="AA84" t="str">
            <v>-</v>
          </cell>
          <cell r="AB84" t="str">
            <v>Pend. Kepramukaan</v>
          </cell>
          <cell r="AC84" t="str">
            <v>-</v>
          </cell>
          <cell r="AD84">
            <v>62.352941176470587</v>
          </cell>
          <cell r="AE84">
            <v>58.558823529411768</v>
          </cell>
          <cell r="AF84">
            <v>25</v>
          </cell>
          <cell r="AG84" t="str">
            <v>--</v>
          </cell>
        </row>
        <row r="85">
          <cell r="D85" t="str">
            <v>151610124B</v>
          </cell>
          <cell r="E85" t="str">
            <v>PRAKTEK</v>
          </cell>
          <cell r="F85">
            <v>67</v>
          </cell>
          <cell r="G85">
            <v>75</v>
          </cell>
          <cell r="H85">
            <v>70</v>
          </cell>
          <cell r="I85">
            <v>20</v>
          </cell>
          <cell r="J85">
            <v>45</v>
          </cell>
          <cell r="K85">
            <v>0</v>
          </cell>
          <cell r="L85">
            <v>25</v>
          </cell>
          <cell r="M85">
            <v>0</v>
          </cell>
          <cell r="N85">
            <v>67</v>
          </cell>
          <cell r="O85">
            <v>75</v>
          </cell>
          <cell r="P85">
            <v>68</v>
          </cell>
          <cell r="Q85">
            <v>65</v>
          </cell>
          <cell r="R85">
            <v>67</v>
          </cell>
          <cell r="S85">
            <v>75</v>
          </cell>
          <cell r="T85">
            <v>75</v>
          </cell>
          <cell r="U85">
            <v>67</v>
          </cell>
          <cell r="V85">
            <v>70</v>
          </cell>
          <cell r="W85">
            <v>0</v>
          </cell>
          <cell r="X85">
            <v>0</v>
          </cell>
          <cell r="Y85">
            <v>0</v>
          </cell>
          <cell r="Z85">
            <v>0</v>
          </cell>
          <cell r="AA85">
            <v>0</v>
          </cell>
          <cell r="AB85" t="str">
            <v>-</v>
          </cell>
          <cell r="AC85" t="str">
            <v>-</v>
          </cell>
          <cell r="AD85">
            <v>54.764705882352942</v>
          </cell>
          <cell r="AE85">
            <v>0</v>
          </cell>
          <cell r="AF85">
            <v>0</v>
          </cell>
          <cell r="AG85">
            <v>0</v>
          </cell>
        </row>
        <row r="86">
          <cell r="D86" t="str">
            <v>151610124C</v>
          </cell>
          <cell r="E86" t="str">
            <v>Pred_P</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t="str">
            <v>-</v>
          </cell>
          <cell r="AC86" t="str">
            <v>-</v>
          </cell>
          <cell r="AD86">
            <v>0</v>
          </cell>
          <cell r="AE86">
            <v>0</v>
          </cell>
          <cell r="AF86">
            <v>0</v>
          </cell>
          <cell r="AG86">
            <v>0</v>
          </cell>
        </row>
        <row r="87">
          <cell r="D87" t="str">
            <v>151610124D</v>
          </cell>
          <cell r="E87" t="str">
            <v>Pred-K</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t="str">
            <v>-</v>
          </cell>
          <cell r="AC87" t="str">
            <v>-</v>
          </cell>
          <cell r="AD87">
            <v>0</v>
          </cell>
          <cell r="AE87">
            <v>0</v>
          </cell>
          <cell r="AF87">
            <v>0</v>
          </cell>
          <cell r="AG87">
            <v>0</v>
          </cell>
        </row>
        <row r="88">
          <cell r="D88" t="str">
            <v>151610143A</v>
          </cell>
          <cell r="E88" t="str">
            <v>PENGETA</v>
          </cell>
          <cell r="F88">
            <v>67</v>
          </cell>
          <cell r="G88">
            <v>75</v>
          </cell>
          <cell r="H88">
            <v>73</v>
          </cell>
          <cell r="I88">
            <v>70</v>
          </cell>
          <cell r="J88">
            <v>68</v>
          </cell>
          <cell r="K88">
            <v>71</v>
          </cell>
          <cell r="L88">
            <v>68</v>
          </cell>
          <cell r="M88">
            <v>75</v>
          </cell>
          <cell r="N88">
            <v>67</v>
          </cell>
          <cell r="O88">
            <v>75</v>
          </cell>
          <cell r="P88">
            <v>60</v>
          </cell>
          <cell r="Q88">
            <v>70</v>
          </cell>
          <cell r="R88">
            <v>70</v>
          </cell>
          <cell r="S88">
            <v>67</v>
          </cell>
          <cell r="T88">
            <v>65</v>
          </cell>
          <cell r="U88">
            <v>67</v>
          </cell>
          <cell r="V88">
            <v>71</v>
          </cell>
          <cell r="W88" t="str">
            <v>B</v>
          </cell>
          <cell r="X88" t="str">
            <v>B</v>
          </cell>
          <cell r="Y88" t="str">
            <v>-</v>
          </cell>
          <cell r="Z88" t="str">
            <v>-</v>
          </cell>
          <cell r="AA88" t="str">
            <v>-</v>
          </cell>
          <cell r="AB88" t="str">
            <v>Pend. Kepramukaan</v>
          </cell>
          <cell r="AC88" t="str">
            <v>-</v>
          </cell>
          <cell r="AD88">
            <v>69.352941176470594</v>
          </cell>
          <cell r="AE88">
            <v>64.82352941176471</v>
          </cell>
          <cell r="AF88">
            <v>15</v>
          </cell>
          <cell r="AG88" t="str">
            <v>--</v>
          </cell>
        </row>
        <row r="89">
          <cell r="D89" t="str">
            <v>151610143B</v>
          </cell>
          <cell r="E89" t="str">
            <v>PRAKTEK</v>
          </cell>
          <cell r="F89">
            <v>67</v>
          </cell>
          <cell r="G89">
            <v>75</v>
          </cell>
          <cell r="H89">
            <v>70</v>
          </cell>
          <cell r="I89">
            <v>70</v>
          </cell>
          <cell r="J89">
            <v>70</v>
          </cell>
          <cell r="K89">
            <v>0</v>
          </cell>
          <cell r="L89">
            <v>46</v>
          </cell>
          <cell r="M89">
            <v>0</v>
          </cell>
          <cell r="N89">
            <v>67</v>
          </cell>
          <cell r="O89">
            <v>75</v>
          </cell>
          <cell r="P89">
            <v>57</v>
          </cell>
          <cell r="Q89">
            <v>75</v>
          </cell>
          <cell r="R89">
            <v>70</v>
          </cell>
          <cell r="S89">
            <v>70</v>
          </cell>
          <cell r="T89">
            <v>75</v>
          </cell>
          <cell r="U89">
            <v>67</v>
          </cell>
          <cell r="V89">
            <v>71</v>
          </cell>
          <cell r="W89">
            <v>0</v>
          </cell>
          <cell r="X89">
            <v>0</v>
          </cell>
          <cell r="Y89">
            <v>0</v>
          </cell>
          <cell r="Z89">
            <v>0</v>
          </cell>
          <cell r="AA89">
            <v>0</v>
          </cell>
          <cell r="AB89" t="str">
            <v>-</v>
          </cell>
          <cell r="AC89" t="str">
            <v>-</v>
          </cell>
          <cell r="AD89">
            <v>60.294117647058826</v>
          </cell>
          <cell r="AE89">
            <v>0</v>
          </cell>
          <cell r="AF89">
            <v>0</v>
          </cell>
          <cell r="AG89">
            <v>0</v>
          </cell>
        </row>
        <row r="90">
          <cell r="D90" t="str">
            <v>151610143C</v>
          </cell>
          <cell r="E90" t="str">
            <v>Pred_P</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t="str">
            <v>-</v>
          </cell>
          <cell r="AC90" t="str">
            <v>-</v>
          </cell>
          <cell r="AD90">
            <v>0</v>
          </cell>
          <cell r="AE90">
            <v>0</v>
          </cell>
          <cell r="AF90">
            <v>0</v>
          </cell>
          <cell r="AG90">
            <v>0</v>
          </cell>
        </row>
        <row r="91">
          <cell r="D91" t="str">
            <v>151610143D</v>
          </cell>
          <cell r="E91" t="str">
            <v>Pred-K</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t="str">
            <v>-</v>
          </cell>
          <cell r="AC91" t="str">
            <v>-</v>
          </cell>
          <cell r="AD91">
            <v>0</v>
          </cell>
          <cell r="AE91">
            <v>0</v>
          </cell>
          <cell r="AF91">
            <v>0</v>
          </cell>
          <cell r="AG91">
            <v>0</v>
          </cell>
        </row>
        <row r="92">
          <cell r="D92" t="str">
            <v>151610149A</v>
          </cell>
          <cell r="E92" t="str">
            <v>PENGETA</v>
          </cell>
          <cell r="F92">
            <v>68</v>
          </cell>
          <cell r="G92">
            <v>75</v>
          </cell>
          <cell r="H92">
            <v>75</v>
          </cell>
          <cell r="I92">
            <v>75</v>
          </cell>
          <cell r="J92">
            <v>60</v>
          </cell>
          <cell r="K92">
            <v>76</v>
          </cell>
          <cell r="L92">
            <v>72</v>
          </cell>
          <cell r="M92">
            <v>76</v>
          </cell>
          <cell r="N92">
            <v>70</v>
          </cell>
          <cell r="O92">
            <v>85</v>
          </cell>
          <cell r="P92">
            <v>84</v>
          </cell>
          <cell r="Q92">
            <v>75</v>
          </cell>
          <cell r="R92">
            <v>72</v>
          </cell>
          <cell r="S92">
            <v>67</v>
          </cell>
          <cell r="T92">
            <v>75</v>
          </cell>
          <cell r="U92">
            <v>72</v>
          </cell>
          <cell r="V92">
            <v>70</v>
          </cell>
          <cell r="W92" t="str">
            <v>B</v>
          </cell>
          <cell r="X92" t="str">
            <v>B</v>
          </cell>
          <cell r="Y92" t="str">
            <v>-</v>
          </cell>
          <cell r="Z92" t="str">
            <v>-</v>
          </cell>
          <cell r="AA92" t="str">
            <v>-</v>
          </cell>
          <cell r="AB92" t="str">
            <v>Pend. Kepramukaan</v>
          </cell>
          <cell r="AC92" t="str">
            <v>-</v>
          </cell>
          <cell r="AD92">
            <v>73.352941176470594</v>
          </cell>
          <cell r="AE92">
            <v>71.957720588235304</v>
          </cell>
          <cell r="AF92" t="str">
            <v>04</v>
          </cell>
          <cell r="AG92" t="str">
            <v>--</v>
          </cell>
        </row>
        <row r="93">
          <cell r="D93" t="str">
            <v>151610149B</v>
          </cell>
          <cell r="E93" t="str">
            <v>PRAKTEK</v>
          </cell>
          <cell r="F93">
            <v>68</v>
          </cell>
          <cell r="G93">
            <v>75</v>
          </cell>
          <cell r="H93">
            <v>75</v>
          </cell>
          <cell r="I93">
            <v>76</v>
          </cell>
          <cell r="J93">
            <v>60</v>
          </cell>
          <cell r="K93">
            <v>0</v>
          </cell>
          <cell r="L93">
            <v>77</v>
          </cell>
          <cell r="M93">
            <v>0</v>
          </cell>
          <cell r="N93">
            <v>80</v>
          </cell>
          <cell r="O93">
            <v>85</v>
          </cell>
          <cell r="P93">
            <v>81</v>
          </cell>
          <cell r="Q93">
            <v>80</v>
          </cell>
          <cell r="R93">
            <v>75</v>
          </cell>
          <cell r="S93">
            <v>80</v>
          </cell>
          <cell r="T93">
            <v>75</v>
          </cell>
          <cell r="U93">
            <v>72</v>
          </cell>
          <cell r="V93">
            <v>70</v>
          </cell>
          <cell r="W93">
            <v>0</v>
          </cell>
          <cell r="X93">
            <v>0</v>
          </cell>
          <cell r="Y93">
            <v>0</v>
          </cell>
          <cell r="Z93">
            <v>0</v>
          </cell>
          <cell r="AA93">
            <v>0</v>
          </cell>
          <cell r="AB93" t="str">
            <v>-</v>
          </cell>
          <cell r="AC93" t="str">
            <v>-</v>
          </cell>
          <cell r="AD93">
            <v>70.5625</v>
          </cell>
          <cell r="AE93">
            <v>0</v>
          </cell>
          <cell r="AF93">
            <v>0</v>
          </cell>
          <cell r="AG93">
            <v>0</v>
          </cell>
        </row>
        <row r="94">
          <cell r="D94" t="str">
            <v>151610149C</v>
          </cell>
          <cell r="E94" t="str">
            <v>Pred_P</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t="str">
            <v>-</v>
          </cell>
          <cell r="AC94" t="str">
            <v>-</v>
          </cell>
          <cell r="AD94">
            <v>0</v>
          </cell>
          <cell r="AE94">
            <v>0</v>
          </cell>
          <cell r="AF94">
            <v>0</v>
          </cell>
          <cell r="AG94">
            <v>0</v>
          </cell>
        </row>
        <row r="95">
          <cell r="D95" t="str">
            <v>151610149D</v>
          </cell>
          <cell r="E95" t="str">
            <v>Pred-K</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t="str">
            <v>-</v>
          </cell>
          <cell r="AC95" t="str">
            <v>-</v>
          </cell>
          <cell r="AD95">
            <v>0</v>
          </cell>
          <cell r="AE95">
            <v>0</v>
          </cell>
          <cell r="AF95">
            <v>0</v>
          </cell>
          <cell r="AG95">
            <v>0</v>
          </cell>
        </row>
        <row r="96">
          <cell r="D96" t="str">
            <v>151610157A</v>
          </cell>
          <cell r="E96" t="str">
            <v>PENGETA</v>
          </cell>
          <cell r="F96">
            <v>67</v>
          </cell>
          <cell r="G96">
            <v>75</v>
          </cell>
          <cell r="H96">
            <v>75</v>
          </cell>
          <cell r="I96">
            <v>75</v>
          </cell>
          <cell r="J96">
            <v>72</v>
          </cell>
          <cell r="K96">
            <v>80</v>
          </cell>
          <cell r="L96">
            <v>70</v>
          </cell>
          <cell r="M96">
            <v>82</v>
          </cell>
          <cell r="N96">
            <v>67</v>
          </cell>
          <cell r="O96">
            <v>80</v>
          </cell>
          <cell r="P96">
            <v>83</v>
          </cell>
          <cell r="Q96">
            <v>70</v>
          </cell>
          <cell r="R96">
            <v>67</v>
          </cell>
          <cell r="S96">
            <v>67</v>
          </cell>
          <cell r="T96">
            <v>72</v>
          </cell>
          <cell r="U96">
            <v>70</v>
          </cell>
          <cell r="V96">
            <v>75</v>
          </cell>
          <cell r="W96" t="str">
            <v>B</v>
          </cell>
          <cell r="X96" t="str">
            <v>B</v>
          </cell>
          <cell r="Y96" t="str">
            <v>-</v>
          </cell>
          <cell r="Z96">
            <v>2</v>
          </cell>
          <cell r="AA96" t="str">
            <v>-</v>
          </cell>
          <cell r="AB96" t="str">
            <v>Pend. Kepramukaan</v>
          </cell>
          <cell r="AC96" t="str">
            <v>-</v>
          </cell>
          <cell r="AD96">
            <v>73.352941176470594</v>
          </cell>
          <cell r="AE96">
            <v>74.764705882352942</v>
          </cell>
          <cell r="AF96" t="str">
            <v>03</v>
          </cell>
          <cell r="AG96" t="str">
            <v>--</v>
          </cell>
        </row>
        <row r="97">
          <cell r="D97" t="str">
            <v>151610157B</v>
          </cell>
          <cell r="E97" t="str">
            <v>PRAKTEK</v>
          </cell>
          <cell r="F97">
            <v>67</v>
          </cell>
          <cell r="G97">
            <v>75</v>
          </cell>
          <cell r="H97">
            <v>75</v>
          </cell>
          <cell r="I97">
            <v>76</v>
          </cell>
          <cell r="J97">
            <v>74</v>
          </cell>
          <cell r="K97">
            <v>81</v>
          </cell>
          <cell r="L97">
            <v>78</v>
          </cell>
          <cell r="M97">
            <v>85</v>
          </cell>
          <cell r="N97">
            <v>79</v>
          </cell>
          <cell r="O97">
            <v>80</v>
          </cell>
          <cell r="P97">
            <v>80</v>
          </cell>
          <cell r="Q97">
            <v>75</v>
          </cell>
          <cell r="R97">
            <v>70</v>
          </cell>
          <cell r="S97">
            <v>80</v>
          </cell>
          <cell r="T97">
            <v>75</v>
          </cell>
          <cell r="U97">
            <v>70</v>
          </cell>
          <cell r="V97">
            <v>75</v>
          </cell>
          <cell r="W97">
            <v>0</v>
          </cell>
          <cell r="X97">
            <v>0</v>
          </cell>
          <cell r="Y97">
            <v>0</v>
          </cell>
          <cell r="Z97">
            <v>0</v>
          </cell>
          <cell r="AA97">
            <v>0</v>
          </cell>
          <cell r="AB97" t="str">
            <v>-</v>
          </cell>
          <cell r="AC97" t="str">
            <v>-</v>
          </cell>
          <cell r="AD97">
            <v>76.17647058823529</v>
          </cell>
          <cell r="AE97">
            <v>0</v>
          </cell>
          <cell r="AF97">
            <v>0</v>
          </cell>
          <cell r="AG97">
            <v>0</v>
          </cell>
        </row>
        <row r="98">
          <cell r="D98" t="str">
            <v>151610157C</v>
          </cell>
          <cell r="E98" t="str">
            <v>Pred_P</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t="str">
            <v>-</v>
          </cell>
          <cell r="AC98" t="str">
            <v>-</v>
          </cell>
          <cell r="AD98">
            <v>0</v>
          </cell>
          <cell r="AE98">
            <v>0</v>
          </cell>
          <cell r="AF98">
            <v>0</v>
          </cell>
          <cell r="AG98">
            <v>0</v>
          </cell>
        </row>
        <row r="99">
          <cell r="D99" t="str">
            <v>151610157D</v>
          </cell>
          <cell r="E99" t="str">
            <v>Pred-K</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t="str">
            <v>-</v>
          </cell>
          <cell r="AC99" t="str">
            <v>-</v>
          </cell>
          <cell r="AD99">
            <v>0</v>
          </cell>
          <cell r="AE99">
            <v>0</v>
          </cell>
          <cell r="AF99">
            <v>0</v>
          </cell>
          <cell r="AG99">
            <v>0</v>
          </cell>
        </row>
        <row r="100">
          <cell r="D100" t="str">
            <v>151610159A</v>
          </cell>
          <cell r="E100" t="str">
            <v>PENGETA</v>
          </cell>
          <cell r="F100">
            <v>67</v>
          </cell>
          <cell r="G100">
            <v>75</v>
          </cell>
          <cell r="H100">
            <v>72</v>
          </cell>
          <cell r="I100">
            <v>72</v>
          </cell>
          <cell r="J100">
            <v>45</v>
          </cell>
          <cell r="K100">
            <v>72</v>
          </cell>
          <cell r="L100">
            <v>70</v>
          </cell>
          <cell r="M100">
            <v>78</v>
          </cell>
          <cell r="N100">
            <v>67</v>
          </cell>
          <cell r="O100">
            <v>80</v>
          </cell>
          <cell r="P100">
            <v>60</v>
          </cell>
          <cell r="Q100">
            <v>65</v>
          </cell>
          <cell r="R100">
            <v>67</v>
          </cell>
          <cell r="S100">
            <v>67</v>
          </cell>
          <cell r="T100">
            <v>70</v>
          </cell>
          <cell r="U100">
            <v>72</v>
          </cell>
          <cell r="V100">
            <v>70</v>
          </cell>
          <cell r="W100" t="str">
            <v>B</v>
          </cell>
          <cell r="X100" t="str">
            <v>B</v>
          </cell>
          <cell r="Y100" t="str">
            <v>-</v>
          </cell>
          <cell r="Z100" t="str">
            <v>-</v>
          </cell>
          <cell r="AA100" t="str">
            <v>-</v>
          </cell>
          <cell r="AB100" t="str">
            <v>Pend. Kepramukaan</v>
          </cell>
          <cell r="AC100" t="str">
            <v>-</v>
          </cell>
          <cell r="AD100">
            <v>68.764705882352942</v>
          </cell>
          <cell r="AE100">
            <v>65.5</v>
          </cell>
          <cell r="AF100">
            <v>13</v>
          </cell>
          <cell r="AG100" t="str">
            <v>--</v>
          </cell>
        </row>
        <row r="101">
          <cell r="D101" t="str">
            <v>151610159B</v>
          </cell>
          <cell r="E101" t="str">
            <v>PRAKTEK</v>
          </cell>
          <cell r="F101">
            <v>68</v>
          </cell>
          <cell r="G101">
            <v>75</v>
          </cell>
          <cell r="H101">
            <v>70</v>
          </cell>
          <cell r="I101">
            <v>75</v>
          </cell>
          <cell r="J101">
            <v>50</v>
          </cell>
          <cell r="K101">
            <v>0</v>
          </cell>
          <cell r="L101">
            <v>76</v>
          </cell>
          <cell r="M101">
            <v>0</v>
          </cell>
          <cell r="N101">
            <v>75</v>
          </cell>
          <cell r="O101">
            <v>80</v>
          </cell>
          <cell r="P101">
            <v>57</v>
          </cell>
          <cell r="Q101">
            <v>65</v>
          </cell>
          <cell r="R101">
            <v>70</v>
          </cell>
          <cell r="S101">
            <v>80</v>
          </cell>
          <cell r="T101">
            <v>75</v>
          </cell>
          <cell r="U101">
            <v>72</v>
          </cell>
          <cell r="V101">
            <v>70</v>
          </cell>
          <cell r="W101">
            <v>0</v>
          </cell>
          <cell r="X101">
            <v>0</v>
          </cell>
          <cell r="Y101">
            <v>0</v>
          </cell>
          <cell r="Z101">
            <v>0</v>
          </cell>
          <cell r="AA101">
            <v>0</v>
          </cell>
          <cell r="AB101" t="str">
            <v>-</v>
          </cell>
          <cell r="AC101" t="str">
            <v>-</v>
          </cell>
          <cell r="AD101">
            <v>62.235294117647058</v>
          </cell>
          <cell r="AE101">
            <v>0</v>
          </cell>
          <cell r="AF101">
            <v>0</v>
          </cell>
          <cell r="AG101">
            <v>0</v>
          </cell>
        </row>
        <row r="102">
          <cell r="D102" t="str">
            <v>151610159C</v>
          </cell>
          <cell r="E102" t="str">
            <v>Pred_P</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t="str">
            <v>-</v>
          </cell>
          <cell r="AC102" t="str">
            <v>-</v>
          </cell>
          <cell r="AD102">
            <v>0</v>
          </cell>
          <cell r="AE102">
            <v>0</v>
          </cell>
          <cell r="AF102">
            <v>0</v>
          </cell>
          <cell r="AG102">
            <v>0</v>
          </cell>
        </row>
        <row r="103">
          <cell r="D103" t="str">
            <v>151610159D</v>
          </cell>
          <cell r="E103" t="str">
            <v>Pred-K</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t="str">
            <v>-</v>
          </cell>
          <cell r="AC103" t="str">
            <v>-</v>
          </cell>
          <cell r="AD103">
            <v>0</v>
          </cell>
          <cell r="AE103">
            <v>0</v>
          </cell>
          <cell r="AF103">
            <v>0</v>
          </cell>
          <cell r="AG103">
            <v>0</v>
          </cell>
        </row>
        <row r="104">
          <cell r="D104" t="str">
            <v>151610162A</v>
          </cell>
          <cell r="E104" t="str">
            <v>PENGETA</v>
          </cell>
          <cell r="F104">
            <v>60</v>
          </cell>
          <cell r="G104">
            <v>60</v>
          </cell>
          <cell r="H104">
            <v>70</v>
          </cell>
          <cell r="I104">
            <v>70</v>
          </cell>
          <cell r="J104">
            <v>40</v>
          </cell>
          <cell r="K104">
            <v>78</v>
          </cell>
          <cell r="L104">
            <v>70</v>
          </cell>
          <cell r="M104">
            <v>78</v>
          </cell>
          <cell r="N104">
            <v>67</v>
          </cell>
          <cell r="O104">
            <v>86</v>
          </cell>
          <cell r="P104">
            <v>70</v>
          </cell>
          <cell r="Q104">
            <v>68</v>
          </cell>
          <cell r="R104">
            <v>67</v>
          </cell>
          <cell r="S104">
            <v>67</v>
          </cell>
          <cell r="T104">
            <v>70</v>
          </cell>
          <cell r="U104">
            <v>72</v>
          </cell>
          <cell r="V104">
            <v>70</v>
          </cell>
          <cell r="W104" t="str">
            <v>B</v>
          </cell>
          <cell r="X104" t="str">
            <v>B</v>
          </cell>
          <cell r="Y104" t="str">
            <v>-</v>
          </cell>
          <cell r="Z104">
            <v>2</v>
          </cell>
          <cell r="AA104">
            <v>3</v>
          </cell>
          <cell r="AB104" t="str">
            <v>Pend. Kepramukaan</v>
          </cell>
          <cell r="AC104" t="str">
            <v>-</v>
          </cell>
          <cell r="AD104">
            <v>68.411764705882348</v>
          </cell>
          <cell r="AE104">
            <v>64.17647058823529</v>
          </cell>
          <cell r="AF104">
            <v>18</v>
          </cell>
          <cell r="AG104" t="str">
            <v>--</v>
          </cell>
        </row>
        <row r="105">
          <cell r="D105" t="str">
            <v>151610162B</v>
          </cell>
          <cell r="E105" t="str">
            <v>PRAKTEK</v>
          </cell>
          <cell r="F105">
            <v>60</v>
          </cell>
          <cell r="G105">
            <v>60</v>
          </cell>
          <cell r="H105">
            <v>70</v>
          </cell>
          <cell r="I105">
            <v>70</v>
          </cell>
          <cell r="J105">
            <v>40</v>
          </cell>
          <cell r="K105">
            <v>0</v>
          </cell>
          <cell r="L105">
            <v>75</v>
          </cell>
          <cell r="M105">
            <v>0</v>
          </cell>
          <cell r="N105">
            <v>67</v>
          </cell>
          <cell r="O105">
            <v>86</v>
          </cell>
          <cell r="P105">
            <v>67</v>
          </cell>
          <cell r="Q105">
            <v>70</v>
          </cell>
          <cell r="R105">
            <v>70</v>
          </cell>
          <cell r="S105">
            <v>67</v>
          </cell>
          <cell r="T105">
            <v>75</v>
          </cell>
          <cell r="U105">
            <v>72</v>
          </cell>
          <cell r="V105">
            <v>70</v>
          </cell>
          <cell r="W105">
            <v>0</v>
          </cell>
          <cell r="X105">
            <v>0</v>
          </cell>
          <cell r="Y105">
            <v>0</v>
          </cell>
          <cell r="Z105">
            <v>0</v>
          </cell>
          <cell r="AA105">
            <v>0</v>
          </cell>
          <cell r="AB105" t="str">
            <v>-</v>
          </cell>
          <cell r="AC105" t="str">
            <v>-</v>
          </cell>
          <cell r="AD105">
            <v>59.941176470588232</v>
          </cell>
          <cell r="AE105">
            <v>0</v>
          </cell>
          <cell r="AF105">
            <v>0</v>
          </cell>
          <cell r="AG105">
            <v>0</v>
          </cell>
        </row>
        <row r="106">
          <cell r="D106" t="str">
            <v>151610162C</v>
          </cell>
          <cell r="E106" t="str">
            <v>Pred_P</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t="str">
            <v>-</v>
          </cell>
          <cell r="AC106" t="str">
            <v>-</v>
          </cell>
          <cell r="AD106">
            <v>0</v>
          </cell>
          <cell r="AE106">
            <v>0</v>
          </cell>
          <cell r="AF106">
            <v>0</v>
          </cell>
          <cell r="AG106">
            <v>0</v>
          </cell>
        </row>
        <row r="107">
          <cell r="D107" t="str">
            <v>151610162D</v>
          </cell>
          <cell r="E107" t="str">
            <v>Pred-K</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t="str">
            <v>-</v>
          </cell>
          <cell r="AC107" t="str">
            <v>-</v>
          </cell>
          <cell r="AD107">
            <v>0</v>
          </cell>
          <cell r="AE107">
            <v>0</v>
          </cell>
          <cell r="AF107">
            <v>0</v>
          </cell>
          <cell r="AG107">
            <v>0</v>
          </cell>
        </row>
        <row r="108">
          <cell r="D108" t="str">
            <v>151610167A</v>
          </cell>
          <cell r="E108" t="str">
            <v>PENGETA</v>
          </cell>
          <cell r="F108">
            <v>43</v>
          </cell>
          <cell r="G108">
            <v>75</v>
          </cell>
          <cell r="H108">
            <v>75</v>
          </cell>
          <cell r="I108">
            <v>72</v>
          </cell>
          <cell r="J108">
            <v>55</v>
          </cell>
          <cell r="K108">
            <v>0</v>
          </cell>
          <cell r="L108">
            <v>69</v>
          </cell>
          <cell r="M108">
            <v>75</v>
          </cell>
          <cell r="N108">
            <v>67</v>
          </cell>
          <cell r="O108">
            <v>78</v>
          </cell>
          <cell r="P108">
            <v>55</v>
          </cell>
          <cell r="Q108">
            <v>8</v>
          </cell>
          <cell r="R108">
            <v>67</v>
          </cell>
          <cell r="S108">
            <v>67</v>
          </cell>
          <cell r="T108">
            <v>69</v>
          </cell>
          <cell r="U108">
            <v>70</v>
          </cell>
          <cell r="V108">
            <v>72</v>
          </cell>
          <cell r="W108" t="str">
            <v>B</v>
          </cell>
          <cell r="X108" t="str">
            <v>B</v>
          </cell>
          <cell r="Y108" t="str">
            <v>-</v>
          </cell>
          <cell r="Z108">
            <v>4</v>
          </cell>
          <cell r="AA108">
            <v>2</v>
          </cell>
          <cell r="AB108" t="str">
            <v>Pend. Kepramukaan</v>
          </cell>
          <cell r="AC108" t="str">
            <v>-</v>
          </cell>
          <cell r="AD108">
            <v>59.823529411764703</v>
          </cell>
          <cell r="AE108">
            <v>58.058823529411768</v>
          </cell>
          <cell r="AF108">
            <v>26</v>
          </cell>
          <cell r="AG108" t="str">
            <v>--</v>
          </cell>
        </row>
        <row r="109">
          <cell r="D109" t="str">
            <v>151610167B</v>
          </cell>
          <cell r="E109" t="str">
            <v>PRAKTEK</v>
          </cell>
          <cell r="F109">
            <v>60</v>
          </cell>
          <cell r="G109">
            <v>75</v>
          </cell>
          <cell r="H109">
            <v>72</v>
          </cell>
          <cell r="I109">
            <v>72</v>
          </cell>
          <cell r="J109">
            <v>55</v>
          </cell>
          <cell r="K109">
            <v>0</v>
          </cell>
          <cell r="L109">
            <v>25</v>
          </cell>
          <cell r="M109">
            <v>0</v>
          </cell>
          <cell r="N109">
            <v>67</v>
          </cell>
          <cell r="O109">
            <v>78</v>
          </cell>
          <cell r="P109">
            <v>52</v>
          </cell>
          <cell r="Q109">
            <v>50</v>
          </cell>
          <cell r="R109">
            <v>67</v>
          </cell>
          <cell r="S109">
            <v>67</v>
          </cell>
          <cell r="T109">
            <v>75</v>
          </cell>
          <cell r="U109">
            <v>70</v>
          </cell>
          <cell r="V109">
            <v>72</v>
          </cell>
          <cell r="W109">
            <v>0</v>
          </cell>
          <cell r="X109">
            <v>0</v>
          </cell>
          <cell r="Y109">
            <v>0</v>
          </cell>
          <cell r="Z109">
            <v>0</v>
          </cell>
          <cell r="AA109">
            <v>0</v>
          </cell>
          <cell r="AB109" t="str">
            <v>-</v>
          </cell>
          <cell r="AC109" t="str">
            <v>-</v>
          </cell>
          <cell r="AD109">
            <v>56.294117647058826</v>
          </cell>
          <cell r="AE109">
            <v>0</v>
          </cell>
          <cell r="AF109">
            <v>0</v>
          </cell>
          <cell r="AG109">
            <v>0</v>
          </cell>
        </row>
        <row r="110">
          <cell r="D110" t="str">
            <v>151610167C</v>
          </cell>
          <cell r="E110" t="str">
            <v>Pred_P</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cell r="AB110" t="str">
            <v>-</v>
          </cell>
          <cell r="AC110" t="str">
            <v>-</v>
          </cell>
          <cell r="AD110">
            <v>0</v>
          </cell>
          <cell r="AE110">
            <v>0</v>
          </cell>
          <cell r="AF110">
            <v>0</v>
          </cell>
          <cell r="AG110">
            <v>0</v>
          </cell>
        </row>
        <row r="111">
          <cell r="D111" t="str">
            <v>151610167D</v>
          </cell>
          <cell r="E111" t="str">
            <v>Pred-K</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0</v>
          </cell>
          <cell r="U111">
            <v>0</v>
          </cell>
          <cell r="V111">
            <v>0</v>
          </cell>
          <cell r="W111">
            <v>0</v>
          </cell>
          <cell r="X111">
            <v>0</v>
          </cell>
          <cell r="Y111">
            <v>0</v>
          </cell>
          <cell r="Z111">
            <v>0</v>
          </cell>
          <cell r="AA111">
            <v>0</v>
          </cell>
          <cell r="AB111" t="str">
            <v>-</v>
          </cell>
          <cell r="AC111" t="str">
            <v>-</v>
          </cell>
          <cell r="AD111">
            <v>0</v>
          </cell>
          <cell r="AE111">
            <v>0</v>
          </cell>
          <cell r="AF111">
            <v>0</v>
          </cell>
          <cell r="AG111">
            <v>0</v>
          </cell>
        </row>
        <row r="112">
          <cell r="D112" t="str">
            <v>151610326A</v>
          </cell>
          <cell r="E112" t="str">
            <v>PENGETA</v>
          </cell>
          <cell r="F112">
            <v>29</v>
          </cell>
          <cell r="G112">
            <v>0</v>
          </cell>
          <cell r="H112">
            <v>75</v>
          </cell>
          <cell r="I112">
            <v>69</v>
          </cell>
          <cell r="J112">
            <v>40</v>
          </cell>
          <cell r="K112">
            <v>0</v>
          </cell>
          <cell r="L112">
            <v>0</v>
          </cell>
          <cell r="M112">
            <v>75</v>
          </cell>
          <cell r="N112">
            <v>67</v>
          </cell>
          <cell r="O112">
            <v>60</v>
          </cell>
          <cell r="P112">
            <v>75</v>
          </cell>
          <cell r="Q112">
            <v>65</v>
          </cell>
          <cell r="R112">
            <v>0</v>
          </cell>
          <cell r="S112">
            <v>0</v>
          </cell>
          <cell r="T112">
            <v>0</v>
          </cell>
          <cell r="U112">
            <v>70</v>
          </cell>
          <cell r="V112">
            <v>0</v>
          </cell>
          <cell r="W112" t="str">
            <v>B</v>
          </cell>
          <cell r="X112" t="str">
            <v>B</v>
          </cell>
          <cell r="Y112" t="str">
            <v>-</v>
          </cell>
          <cell r="Z112" t="str">
            <v>-</v>
          </cell>
          <cell r="AA112" t="str">
            <v>-</v>
          </cell>
          <cell r="AB112" t="str">
            <v>Pend. Kepramukaan</v>
          </cell>
          <cell r="AC112" t="str">
            <v>-</v>
          </cell>
          <cell r="AD112">
            <v>36.764705882352942</v>
          </cell>
          <cell r="AE112">
            <v>39.088235294117652</v>
          </cell>
          <cell r="AF112">
            <v>33</v>
          </cell>
          <cell r="AG112" t="str">
            <v>--</v>
          </cell>
        </row>
        <row r="113">
          <cell r="D113" t="str">
            <v>151610326B</v>
          </cell>
          <cell r="E113" t="str">
            <v>PRAKTEK</v>
          </cell>
          <cell r="F113">
            <v>27</v>
          </cell>
          <cell r="G113">
            <v>0</v>
          </cell>
          <cell r="H113">
            <v>70</v>
          </cell>
          <cell r="I113">
            <v>69</v>
          </cell>
          <cell r="J113">
            <v>40</v>
          </cell>
          <cell r="K113">
            <v>0</v>
          </cell>
          <cell r="L113">
            <v>25</v>
          </cell>
          <cell r="M113">
            <v>80</v>
          </cell>
          <cell r="N113">
            <v>50</v>
          </cell>
          <cell r="O113">
            <v>60</v>
          </cell>
          <cell r="P113">
            <v>75</v>
          </cell>
          <cell r="Q113">
            <v>68</v>
          </cell>
          <cell r="R113">
            <v>0</v>
          </cell>
          <cell r="S113">
            <v>70</v>
          </cell>
          <cell r="T113">
            <v>0</v>
          </cell>
          <cell r="U113">
            <v>70</v>
          </cell>
          <cell r="V113">
            <v>0</v>
          </cell>
          <cell r="W113">
            <v>0</v>
          </cell>
          <cell r="X113">
            <v>0</v>
          </cell>
          <cell r="Y113">
            <v>0</v>
          </cell>
          <cell r="Z113">
            <v>0</v>
          </cell>
          <cell r="AA113">
            <v>0</v>
          </cell>
          <cell r="AB113" t="str">
            <v>-</v>
          </cell>
          <cell r="AC113" t="str">
            <v>-</v>
          </cell>
          <cell r="AD113">
            <v>41.411764705882355</v>
          </cell>
          <cell r="AE113">
            <v>0</v>
          </cell>
          <cell r="AF113">
            <v>0</v>
          </cell>
          <cell r="AG113">
            <v>0</v>
          </cell>
        </row>
        <row r="114">
          <cell r="D114" t="str">
            <v>151610326C</v>
          </cell>
          <cell r="E114" t="str">
            <v>Pred_P</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cell r="AB114" t="str">
            <v>-</v>
          </cell>
          <cell r="AC114" t="str">
            <v>-</v>
          </cell>
          <cell r="AD114">
            <v>0</v>
          </cell>
          <cell r="AE114">
            <v>0</v>
          </cell>
          <cell r="AF114">
            <v>0</v>
          </cell>
          <cell r="AG114">
            <v>0</v>
          </cell>
        </row>
        <row r="115">
          <cell r="D115" t="str">
            <v>151610326D</v>
          </cell>
          <cell r="E115" t="str">
            <v>Pred-K</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t="str">
            <v>-</v>
          </cell>
          <cell r="AC115" t="str">
            <v>-</v>
          </cell>
          <cell r="AD115">
            <v>0</v>
          </cell>
          <cell r="AE115">
            <v>0</v>
          </cell>
          <cell r="AF115">
            <v>0</v>
          </cell>
          <cell r="AG115">
            <v>0</v>
          </cell>
        </row>
        <row r="116">
          <cell r="D116" t="str">
            <v>151610343A</v>
          </cell>
          <cell r="E116" t="str">
            <v>PENGETA</v>
          </cell>
          <cell r="F116">
            <v>67</v>
          </cell>
          <cell r="G116">
            <v>60</v>
          </cell>
          <cell r="H116">
            <v>75</v>
          </cell>
          <cell r="I116">
            <v>70</v>
          </cell>
          <cell r="J116">
            <v>50</v>
          </cell>
          <cell r="K116">
            <v>78</v>
          </cell>
          <cell r="L116">
            <v>69</v>
          </cell>
          <cell r="M116">
            <v>75</v>
          </cell>
          <cell r="N116">
            <v>67</v>
          </cell>
          <cell r="O116">
            <v>82</v>
          </cell>
          <cell r="P116">
            <v>80</v>
          </cell>
          <cell r="Q116">
            <v>70</v>
          </cell>
          <cell r="R116">
            <v>68</v>
          </cell>
          <cell r="S116">
            <v>67</v>
          </cell>
          <cell r="T116">
            <v>70</v>
          </cell>
          <cell r="U116">
            <v>70</v>
          </cell>
          <cell r="V116">
            <v>62</v>
          </cell>
          <cell r="W116" t="str">
            <v>B</v>
          </cell>
          <cell r="X116" t="str">
            <v>B</v>
          </cell>
          <cell r="Y116" t="str">
            <v>-</v>
          </cell>
          <cell r="Z116" t="str">
            <v>-</v>
          </cell>
          <cell r="AA116" t="str">
            <v>-</v>
          </cell>
          <cell r="AB116" t="str">
            <v>Pend. Kepramukaan</v>
          </cell>
          <cell r="AC116" t="str">
            <v>-</v>
          </cell>
          <cell r="AD116">
            <v>69.411764705882348</v>
          </cell>
          <cell r="AE116">
            <v>65.67647058823529</v>
          </cell>
          <cell r="AF116">
            <v>12</v>
          </cell>
          <cell r="AG116" t="str">
            <v>--</v>
          </cell>
        </row>
        <row r="117">
          <cell r="D117" t="str">
            <v>151610343B</v>
          </cell>
          <cell r="E117" t="str">
            <v>PRAKTEK</v>
          </cell>
          <cell r="F117">
            <v>67</v>
          </cell>
          <cell r="G117">
            <v>60</v>
          </cell>
          <cell r="H117">
            <v>73</v>
          </cell>
          <cell r="I117">
            <v>70</v>
          </cell>
          <cell r="J117">
            <v>50</v>
          </cell>
          <cell r="K117">
            <v>0</v>
          </cell>
          <cell r="L117">
            <v>75</v>
          </cell>
          <cell r="M117">
            <v>0</v>
          </cell>
          <cell r="N117">
            <v>67</v>
          </cell>
          <cell r="O117">
            <v>82</v>
          </cell>
          <cell r="P117">
            <v>77</v>
          </cell>
          <cell r="Q117">
            <v>75</v>
          </cell>
          <cell r="R117">
            <v>70</v>
          </cell>
          <cell r="S117">
            <v>80</v>
          </cell>
          <cell r="T117">
            <v>75</v>
          </cell>
          <cell r="U117">
            <v>70</v>
          </cell>
          <cell r="V117">
            <v>62</v>
          </cell>
          <cell r="W117">
            <v>0</v>
          </cell>
          <cell r="X117">
            <v>0</v>
          </cell>
          <cell r="Y117">
            <v>0</v>
          </cell>
          <cell r="Z117">
            <v>0</v>
          </cell>
          <cell r="AA117">
            <v>0</v>
          </cell>
          <cell r="AB117" t="str">
            <v>-</v>
          </cell>
          <cell r="AC117" t="str">
            <v>-</v>
          </cell>
          <cell r="AD117">
            <v>61.941176470588232</v>
          </cell>
          <cell r="AE117">
            <v>0</v>
          </cell>
          <cell r="AF117">
            <v>0</v>
          </cell>
          <cell r="AG117">
            <v>0</v>
          </cell>
        </row>
        <row r="118">
          <cell r="D118" t="str">
            <v>151610343C</v>
          </cell>
          <cell r="E118" t="str">
            <v>Pred_P</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t="str">
            <v>-</v>
          </cell>
          <cell r="AC118" t="str">
            <v>-</v>
          </cell>
          <cell r="AD118">
            <v>0</v>
          </cell>
          <cell r="AE118">
            <v>0</v>
          </cell>
          <cell r="AF118">
            <v>0</v>
          </cell>
          <cell r="AG118">
            <v>0</v>
          </cell>
        </row>
        <row r="119">
          <cell r="D119" t="str">
            <v>151610343D</v>
          </cell>
          <cell r="E119" t="str">
            <v>Pred-K</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t="str">
            <v>-</v>
          </cell>
          <cell r="AC119" t="str">
            <v>-</v>
          </cell>
          <cell r="AD119">
            <v>0</v>
          </cell>
          <cell r="AE119">
            <v>0</v>
          </cell>
          <cell r="AF119">
            <v>0</v>
          </cell>
          <cell r="AG119">
            <v>0</v>
          </cell>
        </row>
        <row r="120">
          <cell r="D120" t="str">
            <v>151610187A</v>
          </cell>
          <cell r="E120" t="str">
            <v>PENGETA</v>
          </cell>
          <cell r="F120">
            <v>84</v>
          </cell>
          <cell r="G120">
            <v>60</v>
          </cell>
          <cell r="H120">
            <v>72</v>
          </cell>
          <cell r="I120">
            <v>70</v>
          </cell>
          <cell r="J120">
            <v>55</v>
          </cell>
          <cell r="K120">
            <v>80</v>
          </cell>
          <cell r="L120">
            <v>71</v>
          </cell>
          <cell r="M120">
            <v>75</v>
          </cell>
          <cell r="N120">
            <v>67</v>
          </cell>
          <cell r="O120">
            <v>60</v>
          </cell>
          <cell r="P120">
            <v>75</v>
          </cell>
          <cell r="Q120">
            <v>67</v>
          </cell>
          <cell r="R120">
            <v>68</v>
          </cell>
          <cell r="S120">
            <v>67</v>
          </cell>
          <cell r="T120">
            <v>69</v>
          </cell>
          <cell r="U120">
            <v>70</v>
          </cell>
          <cell r="V120">
            <v>56</v>
          </cell>
          <cell r="W120" t="str">
            <v>B</v>
          </cell>
          <cell r="X120" t="str">
            <v>B</v>
          </cell>
          <cell r="Y120" t="str">
            <v>-</v>
          </cell>
          <cell r="Z120" t="str">
            <v>-</v>
          </cell>
          <cell r="AA120" t="str">
            <v>-</v>
          </cell>
          <cell r="AB120" t="str">
            <v>Pend. Kepramukaan</v>
          </cell>
          <cell r="AC120" t="str">
            <v>-</v>
          </cell>
          <cell r="AD120">
            <v>68.588235294117652</v>
          </cell>
          <cell r="AE120">
            <v>64.558823529411768</v>
          </cell>
          <cell r="AF120">
            <v>17</v>
          </cell>
          <cell r="AG120" t="str">
            <v>--</v>
          </cell>
        </row>
        <row r="121">
          <cell r="D121" t="str">
            <v>151610187B</v>
          </cell>
          <cell r="E121" t="str">
            <v>PRAKTEK</v>
          </cell>
          <cell r="F121">
            <v>75</v>
          </cell>
          <cell r="G121">
            <v>60</v>
          </cell>
          <cell r="H121">
            <v>70</v>
          </cell>
          <cell r="I121">
            <v>70</v>
          </cell>
          <cell r="J121">
            <v>55</v>
          </cell>
          <cell r="K121">
            <v>0</v>
          </cell>
          <cell r="L121">
            <v>79</v>
          </cell>
          <cell r="M121">
            <v>0</v>
          </cell>
          <cell r="N121">
            <v>67</v>
          </cell>
          <cell r="O121">
            <v>60</v>
          </cell>
          <cell r="P121">
            <v>72</v>
          </cell>
          <cell r="Q121">
            <v>70</v>
          </cell>
          <cell r="R121">
            <v>70</v>
          </cell>
          <cell r="S121">
            <v>80</v>
          </cell>
          <cell r="T121">
            <v>75</v>
          </cell>
          <cell r="U121">
            <v>70</v>
          </cell>
          <cell r="V121">
            <v>56</v>
          </cell>
          <cell r="W121">
            <v>0</v>
          </cell>
          <cell r="X121">
            <v>0</v>
          </cell>
          <cell r="Y121">
            <v>0</v>
          </cell>
          <cell r="Z121">
            <v>0</v>
          </cell>
          <cell r="AA121">
            <v>0</v>
          </cell>
          <cell r="AB121" t="str">
            <v>-</v>
          </cell>
          <cell r="AC121" t="str">
            <v>-</v>
          </cell>
          <cell r="AD121">
            <v>60.529411764705884</v>
          </cell>
          <cell r="AE121">
            <v>0</v>
          </cell>
          <cell r="AF121">
            <v>0</v>
          </cell>
          <cell r="AG121">
            <v>0</v>
          </cell>
        </row>
        <row r="122">
          <cell r="D122" t="str">
            <v>151610187C</v>
          </cell>
          <cell r="E122" t="str">
            <v>Pred_P</v>
          </cell>
          <cell r="F122">
            <v>0</v>
          </cell>
          <cell r="G122">
            <v>0</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t="str">
            <v>-</v>
          </cell>
          <cell r="AC122" t="str">
            <v>-</v>
          </cell>
          <cell r="AD122">
            <v>0</v>
          </cell>
          <cell r="AE122">
            <v>0</v>
          </cell>
          <cell r="AF122">
            <v>0</v>
          </cell>
          <cell r="AG122">
            <v>0</v>
          </cell>
        </row>
        <row r="123">
          <cell r="D123" t="str">
            <v>151610187D</v>
          </cell>
          <cell r="E123" t="str">
            <v>Pred-K</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cell r="AB123" t="str">
            <v>-</v>
          </cell>
          <cell r="AC123" t="str">
            <v>-</v>
          </cell>
          <cell r="AD123">
            <v>0</v>
          </cell>
          <cell r="AE123">
            <v>0</v>
          </cell>
          <cell r="AF123">
            <v>0</v>
          </cell>
          <cell r="AG123">
            <v>0</v>
          </cell>
        </row>
        <row r="124">
          <cell r="D124" t="str">
            <v>151610194A</v>
          </cell>
          <cell r="E124" t="str">
            <v>PENGETA</v>
          </cell>
          <cell r="F124">
            <v>67</v>
          </cell>
          <cell r="G124">
            <v>70</v>
          </cell>
          <cell r="H124">
            <v>72</v>
          </cell>
          <cell r="I124">
            <v>72</v>
          </cell>
          <cell r="J124">
            <v>50</v>
          </cell>
          <cell r="K124">
            <v>72</v>
          </cell>
          <cell r="L124">
            <v>68</v>
          </cell>
          <cell r="M124">
            <v>70</v>
          </cell>
          <cell r="N124">
            <v>67</v>
          </cell>
          <cell r="O124">
            <v>70</v>
          </cell>
          <cell r="P124">
            <v>40</v>
          </cell>
          <cell r="Q124">
            <v>60</v>
          </cell>
          <cell r="R124">
            <v>67</v>
          </cell>
          <cell r="S124">
            <v>67</v>
          </cell>
          <cell r="T124">
            <v>70</v>
          </cell>
          <cell r="U124">
            <v>70</v>
          </cell>
          <cell r="V124">
            <v>56</v>
          </cell>
          <cell r="W124" t="str">
            <v>B</v>
          </cell>
          <cell r="X124" t="str">
            <v>B</v>
          </cell>
          <cell r="Y124" t="str">
            <v>-</v>
          </cell>
          <cell r="Z124" t="str">
            <v>-</v>
          </cell>
          <cell r="AA124" t="str">
            <v>-</v>
          </cell>
          <cell r="AB124" t="str">
            <v>Pend. Kepramukaan</v>
          </cell>
          <cell r="AC124" t="str">
            <v>-</v>
          </cell>
          <cell r="AD124">
            <v>65.17647058823529</v>
          </cell>
          <cell r="AE124">
            <v>57.794117647058826</v>
          </cell>
          <cell r="AF124">
            <v>28</v>
          </cell>
          <cell r="AG124" t="str">
            <v>--</v>
          </cell>
        </row>
        <row r="125">
          <cell r="D125" t="str">
            <v>151610194B</v>
          </cell>
          <cell r="E125" t="str">
            <v>PRAKTEK</v>
          </cell>
          <cell r="F125">
            <v>67</v>
          </cell>
          <cell r="G125">
            <v>70</v>
          </cell>
          <cell r="H125">
            <v>70</v>
          </cell>
          <cell r="I125">
            <v>72</v>
          </cell>
          <cell r="J125">
            <v>50</v>
          </cell>
          <cell r="K125">
            <v>0</v>
          </cell>
          <cell r="L125">
            <v>21</v>
          </cell>
          <cell r="M125">
            <v>0</v>
          </cell>
          <cell r="N125">
            <v>67</v>
          </cell>
          <cell r="O125">
            <v>70</v>
          </cell>
          <cell r="P125">
            <v>37</v>
          </cell>
          <cell r="Q125">
            <v>65</v>
          </cell>
          <cell r="R125">
            <v>67</v>
          </cell>
          <cell r="S125">
            <v>0</v>
          </cell>
          <cell r="T125">
            <v>75</v>
          </cell>
          <cell r="U125">
            <v>70</v>
          </cell>
          <cell r="V125">
            <v>56</v>
          </cell>
          <cell r="W125">
            <v>0</v>
          </cell>
          <cell r="X125">
            <v>0</v>
          </cell>
          <cell r="Y125">
            <v>0</v>
          </cell>
          <cell r="Z125">
            <v>0</v>
          </cell>
          <cell r="AA125">
            <v>0</v>
          </cell>
          <cell r="AB125" t="str">
            <v>-</v>
          </cell>
          <cell r="AC125" t="str">
            <v>-</v>
          </cell>
          <cell r="AD125">
            <v>50.411764705882355</v>
          </cell>
          <cell r="AE125">
            <v>0</v>
          </cell>
          <cell r="AF125">
            <v>0</v>
          </cell>
          <cell r="AG125">
            <v>0</v>
          </cell>
        </row>
        <row r="126">
          <cell r="D126" t="str">
            <v>151610194C</v>
          </cell>
          <cell r="E126" t="str">
            <v>Pred_P</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t="str">
            <v>-</v>
          </cell>
          <cell r="AC126" t="str">
            <v>-</v>
          </cell>
          <cell r="AD126">
            <v>0</v>
          </cell>
          <cell r="AE126">
            <v>0</v>
          </cell>
          <cell r="AF126">
            <v>0</v>
          </cell>
          <cell r="AG126">
            <v>0</v>
          </cell>
        </row>
        <row r="127">
          <cell r="D127" t="str">
            <v>151610194D</v>
          </cell>
          <cell r="E127" t="str">
            <v>Pred-K</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0</v>
          </cell>
          <cell r="AA127">
            <v>0</v>
          </cell>
          <cell r="AB127" t="str">
            <v>-</v>
          </cell>
          <cell r="AC127" t="str">
            <v>-</v>
          </cell>
          <cell r="AD127">
            <v>0</v>
          </cell>
          <cell r="AE127">
            <v>0</v>
          </cell>
          <cell r="AF127">
            <v>0</v>
          </cell>
          <cell r="AG127">
            <v>0</v>
          </cell>
        </row>
        <row r="128">
          <cell r="D128" t="str">
            <v>151610207A</v>
          </cell>
          <cell r="E128" t="str">
            <v>PENGETA</v>
          </cell>
          <cell r="F128">
            <v>67</v>
          </cell>
          <cell r="G128">
            <v>70</v>
          </cell>
          <cell r="H128">
            <v>73</v>
          </cell>
          <cell r="I128">
            <v>74</v>
          </cell>
          <cell r="J128">
            <v>55</v>
          </cell>
          <cell r="K128">
            <v>74</v>
          </cell>
          <cell r="L128">
            <v>69</v>
          </cell>
          <cell r="M128">
            <v>76</v>
          </cell>
          <cell r="N128">
            <v>67</v>
          </cell>
          <cell r="O128">
            <v>86</v>
          </cell>
          <cell r="P128">
            <v>60</v>
          </cell>
          <cell r="Q128">
            <v>60</v>
          </cell>
          <cell r="R128">
            <v>70</v>
          </cell>
          <cell r="S128">
            <v>67</v>
          </cell>
          <cell r="T128">
            <v>72</v>
          </cell>
          <cell r="U128">
            <v>72</v>
          </cell>
          <cell r="V128">
            <v>70</v>
          </cell>
          <cell r="W128" t="str">
            <v>B</v>
          </cell>
          <cell r="X128" t="str">
            <v>B</v>
          </cell>
          <cell r="Y128" t="str">
            <v>-</v>
          </cell>
          <cell r="Z128" t="str">
            <v>-</v>
          </cell>
          <cell r="AA128" t="str">
            <v>-</v>
          </cell>
          <cell r="AB128" t="str">
            <v>Pend. Kepramukaan</v>
          </cell>
          <cell r="AC128" t="str">
            <v>-</v>
          </cell>
          <cell r="AD128">
            <v>69.529411764705884</v>
          </cell>
          <cell r="AE128">
            <v>65.970588235294116</v>
          </cell>
          <cell r="AF128" t="str">
            <v>10</v>
          </cell>
          <cell r="AG128" t="str">
            <v>--</v>
          </cell>
        </row>
        <row r="129">
          <cell r="D129" t="str">
            <v>151610207B</v>
          </cell>
          <cell r="E129" t="str">
            <v>PRAKTEK</v>
          </cell>
          <cell r="F129">
            <v>67</v>
          </cell>
          <cell r="G129">
            <v>70</v>
          </cell>
          <cell r="H129">
            <v>72</v>
          </cell>
          <cell r="I129">
            <v>75</v>
          </cell>
          <cell r="J129">
            <v>55</v>
          </cell>
          <cell r="K129">
            <v>0</v>
          </cell>
          <cell r="L129">
            <v>78</v>
          </cell>
          <cell r="M129">
            <v>0</v>
          </cell>
          <cell r="N129">
            <v>67</v>
          </cell>
          <cell r="O129">
            <v>86</v>
          </cell>
          <cell r="P129">
            <v>57</v>
          </cell>
          <cell r="Q129">
            <v>67</v>
          </cell>
          <cell r="R129">
            <v>70</v>
          </cell>
          <cell r="S129">
            <v>80</v>
          </cell>
          <cell r="T129">
            <v>75</v>
          </cell>
          <cell r="U129">
            <v>72</v>
          </cell>
          <cell r="V129">
            <v>70</v>
          </cell>
          <cell r="W129">
            <v>0</v>
          </cell>
          <cell r="X129">
            <v>0</v>
          </cell>
          <cell r="Y129">
            <v>0</v>
          </cell>
          <cell r="Z129">
            <v>0</v>
          </cell>
          <cell r="AA129">
            <v>0</v>
          </cell>
          <cell r="AB129" t="str">
            <v>-</v>
          </cell>
          <cell r="AC129" t="str">
            <v>-</v>
          </cell>
          <cell r="AD129">
            <v>62.411764705882355</v>
          </cell>
          <cell r="AE129">
            <v>0</v>
          </cell>
          <cell r="AF129">
            <v>0</v>
          </cell>
          <cell r="AG129">
            <v>0</v>
          </cell>
        </row>
        <row r="130">
          <cell r="D130" t="str">
            <v>151610207C</v>
          </cell>
          <cell r="E130" t="str">
            <v>Pred_P</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0</v>
          </cell>
          <cell r="AB130" t="str">
            <v>-</v>
          </cell>
          <cell r="AC130" t="str">
            <v>-</v>
          </cell>
          <cell r="AD130">
            <v>0</v>
          </cell>
          <cell r="AE130">
            <v>0</v>
          </cell>
          <cell r="AF130">
            <v>0</v>
          </cell>
          <cell r="AG130">
            <v>0</v>
          </cell>
        </row>
        <row r="131">
          <cell r="D131" t="str">
            <v>151610207D</v>
          </cell>
          <cell r="E131" t="str">
            <v>Pred-K</v>
          </cell>
          <cell r="F131">
            <v>0</v>
          </cell>
          <cell r="G131">
            <v>0</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cell r="AB131" t="str">
            <v>-</v>
          </cell>
          <cell r="AC131" t="str">
            <v>-</v>
          </cell>
          <cell r="AD131">
            <v>0</v>
          </cell>
          <cell r="AE131">
            <v>0</v>
          </cell>
          <cell r="AF131">
            <v>0</v>
          </cell>
          <cell r="AG131">
            <v>0</v>
          </cell>
        </row>
        <row r="132">
          <cell r="D132" t="str">
            <v>151610238A</v>
          </cell>
          <cell r="E132" t="str">
            <v>PENGETA</v>
          </cell>
          <cell r="F132">
            <v>67</v>
          </cell>
          <cell r="G132">
            <v>70</v>
          </cell>
          <cell r="H132">
            <v>73</v>
          </cell>
          <cell r="I132">
            <v>74</v>
          </cell>
          <cell r="J132">
            <v>55</v>
          </cell>
          <cell r="K132">
            <v>74</v>
          </cell>
          <cell r="L132">
            <v>69</v>
          </cell>
          <cell r="M132">
            <v>76</v>
          </cell>
          <cell r="N132">
            <v>67</v>
          </cell>
          <cell r="O132">
            <v>86</v>
          </cell>
          <cell r="P132">
            <v>60</v>
          </cell>
          <cell r="Q132">
            <v>60</v>
          </cell>
          <cell r="R132">
            <v>70</v>
          </cell>
          <cell r="S132">
            <v>67</v>
          </cell>
          <cell r="T132">
            <v>72</v>
          </cell>
          <cell r="U132">
            <v>72</v>
          </cell>
          <cell r="V132">
            <v>70</v>
          </cell>
          <cell r="W132" t="str">
            <v>B</v>
          </cell>
          <cell r="X132" t="str">
            <v>B</v>
          </cell>
          <cell r="Y132" t="str">
            <v>-</v>
          </cell>
          <cell r="Z132" t="str">
            <v>-</v>
          </cell>
          <cell r="AA132" t="str">
            <v>-</v>
          </cell>
          <cell r="AB132" t="str">
            <v>Pend. Kepramukaan</v>
          </cell>
          <cell r="AC132" t="str">
            <v>-</v>
          </cell>
          <cell r="AD132">
            <v>69.529411764705884</v>
          </cell>
          <cell r="AE132">
            <v>65.970588235294116</v>
          </cell>
          <cell r="AF132">
            <v>11</v>
          </cell>
          <cell r="AG132" t="str">
            <v>--</v>
          </cell>
        </row>
        <row r="133">
          <cell r="D133" t="str">
            <v>151610238B</v>
          </cell>
          <cell r="E133" t="str">
            <v>PRAKTEK</v>
          </cell>
          <cell r="F133">
            <v>67</v>
          </cell>
          <cell r="G133">
            <v>70</v>
          </cell>
          <cell r="H133">
            <v>72</v>
          </cell>
          <cell r="I133">
            <v>75</v>
          </cell>
          <cell r="J133">
            <v>55</v>
          </cell>
          <cell r="K133">
            <v>0</v>
          </cell>
          <cell r="L133">
            <v>78</v>
          </cell>
          <cell r="M133">
            <v>0</v>
          </cell>
          <cell r="N133">
            <v>67</v>
          </cell>
          <cell r="O133">
            <v>86</v>
          </cell>
          <cell r="P133">
            <v>57</v>
          </cell>
          <cell r="Q133">
            <v>67</v>
          </cell>
          <cell r="R133">
            <v>70</v>
          </cell>
          <cell r="S133">
            <v>80</v>
          </cell>
          <cell r="T133">
            <v>75</v>
          </cell>
          <cell r="U133">
            <v>72</v>
          </cell>
          <cell r="V133">
            <v>70</v>
          </cell>
          <cell r="W133">
            <v>0</v>
          </cell>
          <cell r="X133">
            <v>0</v>
          </cell>
          <cell r="Y133">
            <v>0</v>
          </cell>
          <cell r="Z133">
            <v>0</v>
          </cell>
          <cell r="AA133">
            <v>0</v>
          </cell>
          <cell r="AB133" t="str">
            <v>-</v>
          </cell>
          <cell r="AC133" t="str">
            <v>-</v>
          </cell>
          <cell r="AD133">
            <v>62.411764705882355</v>
          </cell>
          <cell r="AE133">
            <v>0</v>
          </cell>
          <cell r="AF133">
            <v>0</v>
          </cell>
          <cell r="AG133">
            <v>0</v>
          </cell>
        </row>
        <row r="134">
          <cell r="D134" t="str">
            <v>151610238C</v>
          </cell>
          <cell r="E134" t="str">
            <v>Pred_P</v>
          </cell>
          <cell r="F134">
            <v>0</v>
          </cell>
          <cell r="G134">
            <v>0</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t="str">
            <v>-</v>
          </cell>
          <cell r="AC134" t="str">
            <v>-</v>
          </cell>
          <cell r="AD134">
            <v>0</v>
          </cell>
          <cell r="AE134">
            <v>0</v>
          </cell>
          <cell r="AF134">
            <v>0</v>
          </cell>
          <cell r="AG134">
            <v>0</v>
          </cell>
        </row>
        <row r="135">
          <cell r="D135" t="str">
            <v>151610238D</v>
          </cell>
          <cell r="E135" t="str">
            <v>Pred-K</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t="str">
            <v>-</v>
          </cell>
          <cell r="AC135" t="str">
            <v>-</v>
          </cell>
          <cell r="AD135">
            <v>0</v>
          </cell>
          <cell r="AE135">
            <v>0</v>
          </cell>
          <cell r="AF135">
            <v>0</v>
          </cell>
          <cell r="AG135">
            <v>0</v>
          </cell>
        </row>
        <row r="136">
          <cell r="D136" t="str">
            <v>151610275A</v>
          </cell>
          <cell r="E136" t="str">
            <v>PENGETA</v>
          </cell>
          <cell r="F136">
            <v>60</v>
          </cell>
          <cell r="G136">
            <v>75</v>
          </cell>
          <cell r="H136">
            <v>75</v>
          </cell>
          <cell r="I136">
            <v>74</v>
          </cell>
          <cell r="J136">
            <v>50</v>
          </cell>
          <cell r="K136">
            <v>72</v>
          </cell>
          <cell r="L136">
            <v>70</v>
          </cell>
          <cell r="M136">
            <v>78</v>
          </cell>
          <cell r="N136">
            <v>67</v>
          </cell>
          <cell r="O136">
            <v>86</v>
          </cell>
          <cell r="P136">
            <v>60</v>
          </cell>
          <cell r="Q136">
            <v>60</v>
          </cell>
          <cell r="R136">
            <v>68</v>
          </cell>
          <cell r="S136">
            <v>67</v>
          </cell>
          <cell r="T136">
            <v>75</v>
          </cell>
          <cell r="U136">
            <v>72</v>
          </cell>
          <cell r="V136">
            <v>80</v>
          </cell>
          <cell r="W136" t="str">
            <v>B</v>
          </cell>
          <cell r="X136" t="str">
            <v>B</v>
          </cell>
          <cell r="Y136" t="str">
            <v>-</v>
          </cell>
          <cell r="Z136" t="str">
            <v>-</v>
          </cell>
          <cell r="AA136" t="str">
            <v>-</v>
          </cell>
          <cell r="AB136" t="str">
            <v>Pend. Kepramukaan</v>
          </cell>
          <cell r="AC136" t="str">
            <v>-</v>
          </cell>
          <cell r="AD136">
            <v>69.941176470588232</v>
          </cell>
          <cell r="AE136">
            <v>66.205882352941174</v>
          </cell>
          <cell r="AF136" t="str">
            <v>09</v>
          </cell>
          <cell r="AG136" t="str">
            <v>--</v>
          </cell>
        </row>
        <row r="137">
          <cell r="D137" t="str">
            <v>151610275B</v>
          </cell>
          <cell r="E137" t="str">
            <v>PRAKTEK</v>
          </cell>
          <cell r="F137">
            <v>60</v>
          </cell>
          <cell r="G137">
            <v>75</v>
          </cell>
          <cell r="H137">
            <v>72</v>
          </cell>
          <cell r="I137">
            <v>75</v>
          </cell>
          <cell r="J137">
            <v>50</v>
          </cell>
          <cell r="K137">
            <v>0</v>
          </cell>
          <cell r="L137">
            <v>75</v>
          </cell>
          <cell r="M137">
            <v>0</v>
          </cell>
          <cell r="N137">
            <v>67</v>
          </cell>
          <cell r="O137">
            <v>86</v>
          </cell>
          <cell r="P137">
            <v>57</v>
          </cell>
          <cell r="Q137">
            <v>68</v>
          </cell>
          <cell r="R137">
            <v>75</v>
          </cell>
          <cell r="S137">
            <v>75</v>
          </cell>
          <cell r="T137">
            <v>75</v>
          </cell>
          <cell r="U137">
            <v>72</v>
          </cell>
          <cell r="V137">
            <v>80</v>
          </cell>
          <cell r="W137">
            <v>0</v>
          </cell>
          <cell r="X137">
            <v>0</v>
          </cell>
          <cell r="Y137">
            <v>0</v>
          </cell>
          <cell r="Z137">
            <v>0</v>
          </cell>
          <cell r="AA137">
            <v>0</v>
          </cell>
          <cell r="AB137" t="str">
            <v>-</v>
          </cell>
          <cell r="AC137" t="str">
            <v>-</v>
          </cell>
          <cell r="AD137">
            <v>62.470588235294116</v>
          </cell>
          <cell r="AE137">
            <v>0</v>
          </cell>
          <cell r="AF137">
            <v>0</v>
          </cell>
          <cell r="AG137">
            <v>0</v>
          </cell>
        </row>
        <row r="138">
          <cell r="D138" t="str">
            <v>151610275C</v>
          </cell>
          <cell r="E138" t="str">
            <v>Pred_P</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t="str">
            <v>-</v>
          </cell>
          <cell r="AC138" t="str">
            <v>-</v>
          </cell>
          <cell r="AD138">
            <v>0</v>
          </cell>
          <cell r="AE138">
            <v>0</v>
          </cell>
          <cell r="AF138">
            <v>0</v>
          </cell>
          <cell r="AG138">
            <v>0</v>
          </cell>
        </row>
        <row r="139">
          <cell r="D139" t="str">
            <v>151610275D</v>
          </cell>
          <cell r="E139" t="str">
            <v>Pred-K</v>
          </cell>
          <cell r="F139">
            <v>0</v>
          </cell>
          <cell r="G139">
            <v>0</v>
          </cell>
          <cell r="H139">
            <v>0</v>
          </cell>
          <cell r="I139">
            <v>0</v>
          </cell>
          <cell r="J139">
            <v>0</v>
          </cell>
          <cell r="K139">
            <v>0</v>
          </cell>
          <cell r="L139">
            <v>0</v>
          </cell>
          <cell r="M139">
            <v>0</v>
          </cell>
          <cell r="N139">
            <v>0</v>
          </cell>
          <cell r="O139">
            <v>0</v>
          </cell>
          <cell r="P139">
            <v>0</v>
          </cell>
          <cell r="Q139">
            <v>0</v>
          </cell>
          <cell r="R139">
            <v>0</v>
          </cell>
          <cell r="S139">
            <v>0</v>
          </cell>
          <cell r="T139">
            <v>0</v>
          </cell>
          <cell r="U139">
            <v>0</v>
          </cell>
          <cell r="V139">
            <v>0</v>
          </cell>
          <cell r="W139">
            <v>0</v>
          </cell>
          <cell r="X139">
            <v>0</v>
          </cell>
          <cell r="Y139">
            <v>0</v>
          </cell>
          <cell r="Z139">
            <v>0</v>
          </cell>
          <cell r="AA139">
            <v>0</v>
          </cell>
          <cell r="AB139" t="str">
            <v>-</v>
          </cell>
          <cell r="AC139" t="str">
            <v>-</v>
          </cell>
          <cell r="AD139">
            <v>0</v>
          </cell>
          <cell r="AE139">
            <v>0</v>
          </cell>
          <cell r="AF139">
            <v>0</v>
          </cell>
          <cell r="AG139">
            <v>0</v>
          </cell>
        </row>
        <row r="140">
          <cell r="D140" t="str">
            <v>151610294A</v>
          </cell>
          <cell r="E140" t="str">
            <v>PENGETA</v>
          </cell>
          <cell r="F140">
            <v>63</v>
          </cell>
          <cell r="G140">
            <v>70</v>
          </cell>
          <cell r="H140">
            <v>73</v>
          </cell>
          <cell r="I140">
            <v>70</v>
          </cell>
          <cell r="J140">
            <v>50</v>
          </cell>
          <cell r="K140">
            <v>74</v>
          </cell>
          <cell r="L140">
            <v>72</v>
          </cell>
          <cell r="M140">
            <v>75</v>
          </cell>
          <cell r="N140">
            <v>67</v>
          </cell>
          <cell r="O140">
            <v>78</v>
          </cell>
          <cell r="P140">
            <v>60</v>
          </cell>
          <cell r="Q140">
            <v>60</v>
          </cell>
          <cell r="R140">
            <v>70</v>
          </cell>
          <cell r="S140">
            <v>67</v>
          </cell>
          <cell r="T140">
            <v>70</v>
          </cell>
          <cell r="U140">
            <v>70</v>
          </cell>
          <cell r="V140">
            <v>74</v>
          </cell>
          <cell r="W140" t="str">
            <v>B</v>
          </cell>
          <cell r="X140" t="str">
            <v>B</v>
          </cell>
          <cell r="Y140" t="str">
            <v>-</v>
          </cell>
          <cell r="Z140" t="str">
            <v>-</v>
          </cell>
          <cell r="AA140" t="str">
            <v>-</v>
          </cell>
          <cell r="AB140" t="str">
            <v>Pend. Kepramukaan</v>
          </cell>
          <cell r="AC140" t="str">
            <v>-</v>
          </cell>
          <cell r="AD140">
            <v>68.411764705882348</v>
          </cell>
          <cell r="AE140">
            <v>64.647058823529406</v>
          </cell>
          <cell r="AF140">
            <v>16</v>
          </cell>
          <cell r="AG140" t="str">
            <v>--</v>
          </cell>
        </row>
        <row r="141">
          <cell r="D141" t="str">
            <v>151610294B</v>
          </cell>
          <cell r="E141" t="str">
            <v>PRAKTEK</v>
          </cell>
          <cell r="F141">
            <v>67</v>
          </cell>
          <cell r="G141">
            <v>70</v>
          </cell>
          <cell r="H141">
            <v>72</v>
          </cell>
          <cell r="I141">
            <v>70</v>
          </cell>
          <cell r="J141">
            <v>50</v>
          </cell>
          <cell r="K141">
            <v>0</v>
          </cell>
          <cell r="L141">
            <v>75</v>
          </cell>
          <cell r="M141">
            <v>0</v>
          </cell>
          <cell r="N141">
            <v>67</v>
          </cell>
          <cell r="O141">
            <v>78</v>
          </cell>
          <cell r="P141">
            <v>57</v>
          </cell>
          <cell r="Q141">
            <v>65</v>
          </cell>
          <cell r="R141">
            <v>70</v>
          </cell>
          <cell r="S141">
            <v>75</v>
          </cell>
          <cell r="T141">
            <v>75</v>
          </cell>
          <cell r="U141">
            <v>70</v>
          </cell>
          <cell r="V141">
            <v>74</v>
          </cell>
          <cell r="W141">
            <v>0</v>
          </cell>
          <cell r="X141">
            <v>0</v>
          </cell>
          <cell r="Y141">
            <v>0</v>
          </cell>
          <cell r="Z141">
            <v>0</v>
          </cell>
          <cell r="AA141">
            <v>0</v>
          </cell>
          <cell r="AB141" t="str">
            <v>-</v>
          </cell>
          <cell r="AC141" t="str">
            <v>-</v>
          </cell>
          <cell r="AD141">
            <v>60.882352941176471</v>
          </cell>
          <cell r="AE141">
            <v>0</v>
          </cell>
          <cell r="AF141">
            <v>0</v>
          </cell>
          <cell r="AG141">
            <v>0</v>
          </cell>
        </row>
        <row r="142">
          <cell r="D142" t="str">
            <v>151610294C</v>
          </cell>
          <cell r="E142" t="str">
            <v>Pred_P</v>
          </cell>
          <cell r="F142">
            <v>0</v>
          </cell>
          <cell r="G142">
            <v>0</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t="str">
            <v>-</v>
          </cell>
          <cell r="AC142" t="str">
            <v>-</v>
          </cell>
          <cell r="AD142">
            <v>0</v>
          </cell>
          <cell r="AE142">
            <v>0</v>
          </cell>
          <cell r="AF142">
            <v>0</v>
          </cell>
          <cell r="AG142">
            <v>0</v>
          </cell>
        </row>
        <row r="143">
          <cell r="D143" t="str">
            <v>151610294D</v>
          </cell>
          <cell r="E143" t="str">
            <v>Pred-K</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t="str">
            <v>-</v>
          </cell>
          <cell r="AC143" t="str">
            <v>-</v>
          </cell>
          <cell r="AD143">
            <v>0</v>
          </cell>
          <cell r="AE143">
            <v>0</v>
          </cell>
          <cell r="AF143">
            <v>0</v>
          </cell>
          <cell r="AG143">
            <v>0</v>
          </cell>
        </row>
        <row r="144">
          <cell r="D144" t="str">
            <v>151610297A</v>
          </cell>
          <cell r="E144" t="str">
            <v>PENGETA</v>
          </cell>
          <cell r="F144">
            <v>60</v>
          </cell>
          <cell r="G144">
            <v>75</v>
          </cell>
          <cell r="H144">
            <v>74</v>
          </cell>
          <cell r="I144">
            <v>0</v>
          </cell>
          <cell r="J144">
            <v>40</v>
          </cell>
          <cell r="K144">
            <v>75</v>
          </cell>
          <cell r="L144">
            <v>68</v>
          </cell>
          <cell r="M144">
            <v>75</v>
          </cell>
          <cell r="N144">
            <v>67</v>
          </cell>
          <cell r="O144">
            <v>60</v>
          </cell>
          <cell r="P144">
            <v>81</v>
          </cell>
          <cell r="Q144">
            <v>60</v>
          </cell>
          <cell r="R144">
            <v>68</v>
          </cell>
          <cell r="S144">
            <v>67</v>
          </cell>
          <cell r="T144">
            <v>68</v>
          </cell>
          <cell r="U144">
            <v>70</v>
          </cell>
          <cell r="V144">
            <v>75</v>
          </cell>
          <cell r="W144" t="str">
            <v>B</v>
          </cell>
          <cell r="X144" t="str">
            <v>B</v>
          </cell>
          <cell r="Y144" t="str">
            <v>-</v>
          </cell>
          <cell r="Z144" t="str">
            <v>-</v>
          </cell>
          <cell r="AA144" t="str">
            <v>-</v>
          </cell>
          <cell r="AB144" t="str">
            <v>Pend. Kepramukaan</v>
          </cell>
          <cell r="AC144" t="str">
            <v>-</v>
          </cell>
          <cell r="AD144">
            <v>63.705882352941174</v>
          </cell>
          <cell r="AE144">
            <v>57.852941176470587</v>
          </cell>
          <cell r="AF144">
            <v>27</v>
          </cell>
          <cell r="AG144" t="str">
            <v>--</v>
          </cell>
        </row>
        <row r="145">
          <cell r="D145" t="str">
            <v>151610297B</v>
          </cell>
          <cell r="E145" t="str">
            <v>PRAKTEK</v>
          </cell>
          <cell r="F145">
            <v>60</v>
          </cell>
          <cell r="G145">
            <v>75</v>
          </cell>
          <cell r="H145">
            <v>72</v>
          </cell>
          <cell r="I145">
            <v>0</v>
          </cell>
          <cell r="J145">
            <v>40</v>
          </cell>
          <cell r="K145">
            <v>0</v>
          </cell>
          <cell r="L145">
            <v>8</v>
          </cell>
          <cell r="M145">
            <v>0</v>
          </cell>
          <cell r="N145">
            <v>67</v>
          </cell>
          <cell r="O145">
            <v>60</v>
          </cell>
          <cell r="P145">
            <v>78</v>
          </cell>
          <cell r="Q145">
            <v>67</v>
          </cell>
          <cell r="R145">
            <v>70</v>
          </cell>
          <cell r="S145">
            <v>67</v>
          </cell>
          <cell r="T145">
            <v>75</v>
          </cell>
          <cell r="U145">
            <v>70</v>
          </cell>
          <cell r="V145">
            <v>75</v>
          </cell>
          <cell r="W145">
            <v>0</v>
          </cell>
          <cell r="X145">
            <v>0</v>
          </cell>
          <cell r="Y145">
            <v>0</v>
          </cell>
          <cell r="Z145">
            <v>0</v>
          </cell>
          <cell r="AA145">
            <v>0</v>
          </cell>
          <cell r="AB145" t="str">
            <v>-</v>
          </cell>
          <cell r="AC145" t="str">
            <v>-</v>
          </cell>
          <cell r="AD145">
            <v>52</v>
          </cell>
          <cell r="AE145">
            <v>0</v>
          </cell>
          <cell r="AF145">
            <v>0</v>
          </cell>
          <cell r="AG145">
            <v>0</v>
          </cell>
        </row>
        <row r="146">
          <cell r="D146" t="str">
            <v>151610297C</v>
          </cell>
          <cell r="E146" t="str">
            <v>Pred_P</v>
          </cell>
          <cell r="F146">
            <v>0</v>
          </cell>
          <cell r="G146">
            <v>0</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cell r="AB146" t="str">
            <v>-</v>
          </cell>
          <cell r="AC146" t="str">
            <v>-</v>
          </cell>
          <cell r="AD146">
            <v>0</v>
          </cell>
          <cell r="AE146">
            <v>0</v>
          </cell>
          <cell r="AF146">
            <v>0</v>
          </cell>
          <cell r="AG146">
            <v>0</v>
          </cell>
        </row>
        <row r="147">
          <cell r="D147" t="str">
            <v>151610297D</v>
          </cell>
          <cell r="E147" t="str">
            <v>Pred-K</v>
          </cell>
          <cell r="F147">
            <v>0</v>
          </cell>
          <cell r="G147">
            <v>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cell r="AB147" t="str">
            <v>-</v>
          </cell>
          <cell r="AC147" t="str">
            <v>-</v>
          </cell>
          <cell r="AD147">
            <v>0</v>
          </cell>
          <cell r="AE147">
            <v>0</v>
          </cell>
          <cell r="AF147">
            <v>0</v>
          </cell>
          <cell r="AG147">
            <v>0</v>
          </cell>
        </row>
        <row r="148">
          <cell r="D148" t="str">
            <v>151610308A</v>
          </cell>
          <cell r="E148" t="str">
            <v>PENGETA</v>
          </cell>
          <cell r="F148">
            <v>62</v>
          </cell>
          <cell r="G148">
            <v>75</v>
          </cell>
          <cell r="H148">
            <v>70</v>
          </cell>
          <cell r="I148">
            <v>72</v>
          </cell>
          <cell r="J148">
            <v>55</v>
          </cell>
          <cell r="K148">
            <v>74</v>
          </cell>
          <cell r="L148">
            <v>70</v>
          </cell>
          <cell r="M148">
            <v>75</v>
          </cell>
          <cell r="N148">
            <v>67</v>
          </cell>
          <cell r="O148">
            <v>80</v>
          </cell>
          <cell r="P148">
            <v>71</v>
          </cell>
          <cell r="Q148">
            <v>60</v>
          </cell>
          <cell r="R148">
            <v>70</v>
          </cell>
          <cell r="S148">
            <v>67</v>
          </cell>
          <cell r="T148">
            <v>68</v>
          </cell>
          <cell r="U148">
            <v>70</v>
          </cell>
          <cell r="V148">
            <v>76</v>
          </cell>
          <cell r="W148" t="str">
            <v>B</v>
          </cell>
          <cell r="X148" t="str">
            <v>B</v>
          </cell>
          <cell r="Y148" t="str">
            <v>-</v>
          </cell>
          <cell r="Z148" t="str">
            <v>-</v>
          </cell>
          <cell r="AA148" t="str">
            <v>-</v>
          </cell>
          <cell r="AB148" t="str">
            <v>Pend. Kepramukaan</v>
          </cell>
          <cell r="AC148" t="str">
            <v>-</v>
          </cell>
          <cell r="AD148">
            <v>69.529411764705884</v>
          </cell>
          <cell r="AE148">
            <v>63.588235294117652</v>
          </cell>
          <cell r="AF148">
            <v>20</v>
          </cell>
          <cell r="AG148" t="str">
            <v>--</v>
          </cell>
        </row>
        <row r="149">
          <cell r="D149" t="str">
            <v>151610308B</v>
          </cell>
          <cell r="E149" t="str">
            <v>PRAKTEK</v>
          </cell>
          <cell r="F149">
            <v>67</v>
          </cell>
          <cell r="G149">
            <v>75</v>
          </cell>
          <cell r="H149">
            <v>70</v>
          </cell>
          <cell r="I149">
            <v>72</v>
          </cell>
          <cell r="J149">
            <v>50</v>
          </cell>
          <cell r="K149">
            <v>0</v>
          </cell>
          <cell r="L149">
            <v>8</v>
          </cell>
          <cell r="M149">
            <v>0</v>
          </cell>
          <cell r="N149">
            <v>67</v>
          </cell>
          <cell r="O149">
            <v>80</v>
          </cell>
          <cell r="P149">
            <v>68</v>
          </cell>
          <cell r="Q149">
            <v>65</v>
          </cell>
          <cell r="R149">
            <v>70</v>
          </cell>
          <cell r="S149">
            <v>67</v>
          </cell>
          <cell r="T149">
            <v>75</v>
          </cell>
          <cell r="U149">
            <v>70</v>
          </cell>
          <cell r="V149">
            <v>76</v>
          </cell>
          <cell r="W149">
            <v>0</v>
          </cell>
          <cell r="X149">
            <v>0</v>
          </cell>
          <cell r="Y149">
            <v>0</v>
          </cell>
          <cell r="Z149">
            <v>0</v>
          </cell>
          <cell r="AA149">
            <v>0</v>
          </cell>
          <cell r="AB149" t="str">
            <v>-</v>
          </cell>
          <cell r="AC149" t="str">
            <v>-</v>
          </cell>
          <cell r="AD149">
            <v>57.647058823529413</v>
          </cell>
          <cell r="AE149">
            <v>0</v>
          </cell>
          <cell r="AF149">
            <v>0</v>
          </cell>
          <cell r="AG149">
            <v>0</v>
          </cell>
        </row>
        <row r="150">
          <cell r="D150" t="str">
            <v>151610308C</v>
          </cell>
          <cell r="E150" t="str">
            <v>Pred_P</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t="str">
            <v>-</v>
          </cell>
          <cell r="AC150" t="str">
            <v>-</v>
          </cell>
          <cell r="AD150">
            <v>0</v>
          </cell>
          <cell r="AE150">
            <v>0</v>
          </cell>
          <cell r="AF150">
            <v>0</v>
          </cell>
          <cell r="AG150">
            <v>0</v>
          </cell>
        </row>
        <row r="151">
          <cell r="D151" t="str">
            <v>151610308D</v>
          </cell>
          <cell r="E151" t="str">
            <v>Pred-K</v>
          </cell>
          <cell r="F151">
            <v>0</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t="str">
            <v>-</v>
          </cell>
          <cell r="AC151" t="str">
            <v>-</v>
          </cell>
          <cell r="AD151">
            <v>0</v>
          </cell>
          <cell r="AE151">
            <v>0</v>
          </cell>
          <cell r="AF151">
            <v>0</v>
          </cell>
          <cell r="AG151">
            <v>0</v>
          </cell>
        </row>
        <row r="152">
          <cell r="D152" t="str">
            <v>151610324A</v>
          </cell>
          <cell r="E152" t="str">
            <v>PENGETA</v>
          </cell>
          <cell r="F152">
            <v>67</v>
          </cell>
          <cell r="G152">
            <v>70</v>
          </cell>
          <cell r="H152">
            <v>70</v>
          </cell>
          <cell r="I152">
            <v>69</v>
          </cell>
          <cell r="J152">
            <v>50</v>
          </cell>
          <cell r="K152">
            <v>75</v>
          </cell>
          <cell r="L152">
            <v>69</v>
          </cell>
          <cell r="M152">
            <v>75</v>
          </cell>
          <cell r="N152">
            <v>67</v>
          </cell>
          <cell r="O152">
            <v>70</v>
          </cell>
          <cell r="P152">
            <v>70</v>
          </cell>
          <cell r="Q152">
            <v>60</v>
          </cell>
          <cell r="R152">
            <v>68</v>
          </cell>
          <cell r="S152">
            <v>67</v>
          </cell>
          <cell r="T152">
            <v>68</v>
          </cell>
          <cell r="U152">
            <v>70</v>
          </cell>
          <cell r="V152">
            <v>70</v>
          </cell>
          <cell r="W152" t="str">
            <v>B</v>
          </cell>
          <cell r="X152" t="str">
            <v>B</v>
          </cell>
          <cell r="Y152" t="str">
            <v>-</v>
          </cell>
          <cell r="Z152" t="str">
            <v>-</v>
          </cell>
          <cell r="AA152" t="str">
            <v>-</v>
          </cell>
          <cell r="AB152" t="str">
            <v>Pend. Kepramukaan</v>
          </cell>
          <cell r="AC152" t="str">
            <v>-</v>
          </cell>
          <cell r="AD152">
            <v>67.941176470588232</v>
          </cell>
          <cell r="AE152">
            <v>63.294117647058826</v>
          </cell>
          <cell r="AF152">
            <v>21</v>
          </cell>
          <cell r="AG152" t="str">
            <v>Perlu berlatih untuk meningkatkan kompetensi dan remedial mapel yang belum tuntas !</v>
          </cell>
        </row>
        <row r="153">
          <cell r="D153" t="str">
            <v>151610324B</v>
          </cell>
          <cell r="E153" t="str">
            <v>PRAKTEK</v>
          </cell>
          <cell r="F153">
            <v>67</v>
          </cell>
          <cell r="G153">
            <v>70</v>
          </cell>
          <cell r="H153">
            <v>70</v>
          </cell>
          <cell r="I153">
            <v>70</v>
          </cell>
          <cell r="J153">
            <v>50</v>
          </cell>
          <cell r="K153">
            <v>0</v>
          </cell>
          <cell r="L153">
            <v>46</v>
          </cell>
          <cell r="M153">
            <v>0</v>
          </cell>
          <cell r="N153">
            <v>67</v>
          </cell>
          <cell r="O153">
            <v>70</v>
          </cell>
          <cell r="P153">
            <v>67</v>
          </cell>
          <cell r="Q153">
            <v>65</v>
          </cell>
          <cell r="R153">
            <v>70</v>
          </cell>
          <cell r="S153">
            <v>70</v>
          </cell>
          <cell r="T153">
            <v>75</v>
          </cell>
          <cell r="U153">
            <v>70</v>
          </cell>
          <cell r="V153">
            <v>70</v>
          </cell>
          <cell r="W153">
            <v>0</v>
          </cell>
          <cell r="X153">
            <v>0</v>
          </cell>
          <cell r="Y153">
            <v>0</v>
          </cell>
          <cell r="Z153">
            <v>0</v>
          </cell>
          <cell r="AA153">
            <v>0</v>
          </cell>
          <cell r="AB153" t="str">
            <v>-</v>
          </cell>
          <cell r="AC153" t="str">
            <v>-</v>
          </cell>
          <cell r="AD153">
            <v>58.647058823529413</v>
          </cell>
          <cell r="AE153">
            <v>0</v>
          </cell>
          <cell r="AF153">
            <v>0</v>
          </cell>
          <cell r="AG153">
            <v>0</v>
          </cell>
        </row>
        <row r="154">
          <cell r="D154" t="str">
            <v>151610324C</v>
          </cell>
          <cell r="E154" t="str">
            <v>Pred_P</v>
          </cell>
          <cell r="F154">
            <v>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t="str">
            <v>-</v>
          </cell>
          <cell r="AC154" t="str">
            <v>-</v>
          </cell>
          <cell r="AD154">
            <v>0</v>
          </cell>
          <cell r="AE154">
            <v>0</v>
          </cell>
          <cell r="AF154">
            <v>0</v>
          </cell>
          <cell r="AG154">
            <v>0</v>
          </cell>
        </row>
        <row r="155">
          <cell r="D155" t="str">
            <v>151610324D</v>
          </cell>
          <cell r="E155" t="str">
            <v>Pred-K</v>
          </cell>
          <cell r="F155">
            <v>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t="str">
            <v>-</v>
          </cell>
          <cell r="AC155" t="str">
            <v>-</v>
          </cell>
          <cell r="AD155">
            <v>0</v>
          </cell>
          <cell r="AE155">
            <v>0</v>
          </cell>
          <cell r="AF155">
            <v>0</v>
          </cell>
          <cell r="AG155">
            <v>0</v>
          </cell>
        </row>
        <row r="156">
          <cell r="D156" t="str">
            <v>1516138A</v>
          </cell>
          <cell r="E156" t="str">
            <v>PENGETA</v>
          </cell>
          <cell r="F156">
            <v>0</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t="str">
            <v>-</v>
          </cell>
          <cell r="Z156" t="str">
            <v>-</v>
          </cell>
          <cell r="AA156" t="str">
            <v>-</v>
          </cell>
          <cell r="AB156" t="str">
            <v>Pend. Kepramukaan</v>
          </cell>
          <cell r="AC156" t="str">
            <v>-</v>
          </cell>
          <cell r="AD156" t="str">
            <v/>
          </cell>
          <cell r="AE156" t="str">
            <v/>
          </cell>
          <cell r="AF156">
            <v>38</v>
          </cell>
          <cell r="AG156" t="str">
            <v>--</v>
          </cell>
        </row>
        <row r="157">
          <cell r="D157" t="str">
            <v>1516138B</v>
          </cell>
          <cell r="E157" t="str">
            <v>PRAKTEK</v>
          </cell>
          <cell r="F157">
            <v>0</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t="str">
            <v>-</v>
          </cell>
          <cell r="AC157" t="str">
            <v>-</v>
          </cell>
          <cell r="AD157" t="str">
            <v/>
          </cell>
          <cell r="AE157">
            <v>0</v>
          </cell>
          <cell r="AF157">
            <v>0</v>
          </cell>
          <cell r="AG157">
            <v>0</v>
          </cell>
        </row>
        <row r="158">
          <cell r="D158" t="str">
            <v>1516138C</v>
          </cell>
          <cell r="E158" t="str">
            <v>Pred_P</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cell r="V158">
            <v>0</v>
          </cell>
          <cell r="W158">
            <v>0</v>
          </cell>
          <cell r="X158">
            <v>0</v>
          </cell>
          <cell r="Y158">
            <v>0</v>
          </cell>
          <cell r="Z158">
            <v>0</v>
          </cell>
          <cell r="AA158">
            <v>0</v>
          </cell>
          <cell r="AB158" t="str">
            <v>-</v>
          </cell>
          <cell r="AC158" t="str">
            <v>-</v>
          </cell>
          <cell r="AD158">
            <v>0</v>
          </cell>
          <cell r="AE158">
            <v>0</v>
          </cell>
          <cell r="AF158">
            <v>0</v>
          </cell>
          <cell r="AG158">
            <v>0</v>
          </cell>
        </row>
        <row r="159">
          <cell r="D159" t="str">
            <v>1516138D</v>
          </cell>
          <cell r="E159" t="str">
            <v>Pred-K</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cell r="AB159" t="str">
            <v>-</v>
          </cell>
          <cell r="AC159" t="str">
            <v>-</v>
          </cell>
          <cell r="AD159">
            <v>0</v>
          </cell>
          <cell r="AE159">
            <v>0</v>
          </cell>
          <cell r="AF159">
            <v>0</v>
          </cell>
          <cell r="AG159">
            <v>0</v>
          </cell>
        </row>
        <row r="160">
          <cell r="D160" t="str">
            <v>1516139A</v>
          </cell>
          <cell r="E160" t="str">
            <v>PENGETA</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t="str">
            <v>-</v>
          </cell>
          <cell r="Z160" t="str">
            <v>-</v>
          </cell>
          <cell r="AA160" t="str">
            <v>-</v>
          </cell>
          <cell r="AB160" t="str">
            <v>Pend. Kepramukaan</v>
          </cell>
          <cell r="AC160" t="str">
            <v>-</v>
          </cell>
          <cell r="AD160" t="str">
            <v/>
          </cell>
          <cell r="AE160" t="str">
            <v/>
          </cell>
          <cell r="AF160">
            <v>39</v>
          </cell>
          <cell r="AG160" t="str">
            <v>--</v>
          </cell>
        </row>
        <row r="161">
          <cell r="D161" t="str">
            <v>1516139B</v>
          </cell>
          <cell r="E161" t="str">
            <v>PRAKTEK</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t="str">
            <v>-</v>
          </cell>
          <cell r="AC161" t="str">
            <v>-</v>
          </cell>
          <cell r="AD161" t="str">
            <v/>
          </cell>
          <cell r="AE161">
            <v>0</v>
          </cell>
          <cell r="AF161">
            <v>0</v>
          </cell>
          <cell r="AG161">
            <v>0</v>
          </cell>
        </row>
        <row r="162">
          <cell r="D162" t="str">
            <v>1516139C</v>
          </cell>
          <cell r="E162" t="str">
            <v>Pred_P</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t="str">
            <v>-</v>
          </cell>
          <cell r="AC162" t="str">
            <v>-</v>
          </cell>
          <cell r="AD162">
            <v>0</v>
          </cell>
          <cell r="AE162">
            <v>0</v>
          </cell>
          <cell r="AF162">
            <v>0</v>
          </cell>
          <cell r="AG162">
            <v>0</v>
          </cell>
        </row>
        <row r="163">
          <cell r="D163" t="str">
            <v>1516139D</v>
          </cell>
          <cell r="E163" t="str">
            <v>Pred-K</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t="str">
            <v>-</v>
          </cell>
          <cell r="AC163" t="str">
            <v>-</v>
          </cell>
          <cell r="AD163">
            <v>0</v>
          </cell>
          <cell r="AE163">
            <v>0</v>
          </cell>
          <cell r="AF163">
            <v>0</v>
          </cell>
          <cell r="AG163">
            <v>0</v>
          </cell>
        </row>
        <row r="164">
          <cell r="D164" t="str">
            <v>1516140A</v>
          </cell>
          <cell r="E164" t="str">
            <v>PENGETA</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t="str">
            <v>-</v>
          </cell>
          <cell r="Z164" t="str">
            <v>-</v>
          </cell>
          <cell r="AA164" t="str">
            <v>-</v>
          </cell>
          <cell r="AB164" t="str">
            <v>Pend. Kepramukaan</v>
          </cell>
          <cell r="AC164" t="str">
            <v>-</v>
          </cell>
          <cell r="AD164" t="str">
            <v/>
          </cell>
          <cell r="AE164" t="str">
            <v/>
          </cell>
          <cell r="AF164">
            <v>40</v>
          </cell>
          <cell r="AG164" t="str">
            <v>--</v>
          </cell>
        </row>
        <row r="165">
          <cell r="D165" t="str">
            <v>1516140B</v>
          </cell>
          <cell r="E165" t="str">
            <v>PRAKTEK</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t="str">
            <v>-</v>
          </cell>
          <cell r="AC165" t="str">
            <v>-</v>
          </cell>
          <cell r="AD165" t="str">
            <v/>
          </cell>
          <cell r="AE165">
            <v>0</v>
          </cell>
          <cell r="AF165">
            <v>0</v>
          </cell>
          <cell r="AG165">
            <v>0</v>
          </cell>
        </row>
        <row r="166">
          <cell r="D166" t="str">
            <v>1516140C</v>
          </cell>
          <cell r="E166" t="str">
            <v>Pred_P</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t="str">
            <v>-</v>
          </cell>
          <cell r="AC166" t="str">
            <v>-</v>
          </cell>
          <cell r="AD166">
            <v>0</v>
          </cell>
          <cell r="AE166">
            <v>0</v>
          </cell>
          <cell r="AF166">
            <v>0</v>
          </cell>
          <cell r="AG166">
            <v>0</v>
          </cell>
        </row>
        <row r="167">
          <cell r="D167" t="str">
            <v>1516140D</v>
          </cell>
          <cell r="E167" t="str">
            <v>Pred-K</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t="str">
            <v>-</v>
          </cell>
          <cell r="AC167" t="str">
            <v>-</v>
          </cell>
          <cell r="AD167">
            <v>0</v>
          </cell>
          <cell r="AE167">
            <v>0</v>
          </cell>
          <cell r="AF167">
            <v>0</v>
          </cell>
          <cell r="AG167">
            <v>0</v>
          </cell>
        </row>
        <row r="168">
          <cell r="D168" t="str">
            <v>1516141A</v>
          </cell>
          <cell r="E168" t="str">
            <v>PENGETA</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t="str">
            <v>-</v>
          </cell>
          <cell r="Z168" t="str">
            <v>-</v>
          </cell>
          <cell r="AA168" t="str">
            <v>-</v>
          </cell>
          <cell r="AB168" t="str">
            <v>Pend. Kepramukaan</v>
          </cell>
          <cell r="AC168" t="str">
            <v>-</v>
          </cell>
          <cell r="AD168" t="str">
            <v/>
          </cell>
          <cell r="AE168" t="str">
            <v/>
          </cell>
          <cell r="AF168">
            <v>41</v>
          </cell>
          <cell r="AG168" t="str">
            <v>--</v>
          </cell>
        </row>
        <row r="169">
          <cell r="D169" t="str">
            <v>1516141B</v>
          </cell>
          <cell r="E169" t="str">
            <v>PRAKTEK</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t="str">
            <v>-</v>
          </cell>
          <cell r="AC169" t="str">
            <v>-</v>
          </cell>
          <cell r="AD169" t="str">
            <v/>
          </cell>
          <cell r="AE169">
            <v>0</v>
          </cell>
          <cell r="AF169">
            <v>0</v>
          </cell>
          <cell r="AG169">
            <v>0</v>
          </cell>
        </row>
        <row r="170">
          <cell r="D170" t="str">
            <v>1516141C</v>
          </cell>
          <cell r="E170" t="str">
            <v>Pred_P</v>
          </cell>
          <cell r="F170">
            <v>0</v>
          </cell>
          <cell r="G170">
            <v>0</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t="str">
            <v>-</v>
          </cell>
          <cell r="AC170" t="str">
            <v>-</v>
          </cell>
          <cell r="AD170">
            <v>0</v>
          </cell>
          <cell r="AE170">
            <v>0</v>
          </cell>
          <cell r="AF170">
            <v>0</v>
          </cell>
          <cell r="AG170">
            <v>0</v>
          </cell>
        </row>
        <row r="171">
          <cell r="D171" t="str">
            <v>1516141D</v>
          </cell>
          <cell r="E171" t="str">
            <v>Pred-K</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t="str">
            <v>-</v>
          </cell>
          <cell r="AC171" t="str">
            <v>-</v>
          </cell>
          <cell r="AD171">
            <v>0</v>
          </cell>
          <cell r="AE171">
            <v>0</v>
          </cell>
          <cell r="AF171">
            <v>0</v>
          </cell>
          <cell r="AG171">
            <v>0</v>
          </cell>
        </row>
        <row r="172">
          <cell r="D172" t="str">
            <v>1516142A</v>
          </cell>
          <cell r="E172" t="str">
            <v>PENGETA</v>
          </cell>
          <cell r="F172">
            <v>0</v>
          </cell>
          <cell r="G172">
            <v>0</v>
          </cell>
          <cell r="H172">
            <v>0</v>
          </cell>
          <cell r="I172">
            <v>0</v>
          </cell>
          <cell r="J172">
            <v>0</v>
          </cell>
          <cell r="K172">
            <v>0</v>
          </cell>
          <cell r="L172">
            <v>0</v>
          </cell>
          <cell r="M172">
            <v>0</v>
          </cell>
          <cell r="N172">
            <v>0</v>
          </cell>
          <cell r="O172">
            <v>0</v>
          </cell>
          <cell r="P172">
            <v>0</v>
          </cell>
          <cell r="Q172">
            <v>0</v>
          </cell>
          <cell r="R172">
            <v>0</v>
          </cell>
          <cell r="S172">
            <v>0</v>
          </cell>
          <cell r="T172">
            <v>0</v>
          </cell>
          <cell r="U172">
            <v>0</v>
          </cell>
          <cell r="V172">
            <v>0</v>
          </cell>
          <cell r="W172">
            <v>0</v>
          </cell>
          <cell r="X172">
            <v>0</v>
          </cell>
          <cell r="Y172" t="str">
            <v>-</v>
          </cell>
          <cell r="Z172" t="str">
            <v>-</v>
          </cell>
          <cell r="AA172" t="str">
            <v>-</v>
          </cell>
          <cell r="AB172" t="str">
            <v>Pend. Kepramukaan</v>
          </cell>
          <cell r="AC172" t="str">
            <v>-</v>
          </cell>
          <cell r="AD172" t="str">
            <v/>
          </cell>
          <cell r="AE172" t="str">
            <v/>
          </cell>
          <cell r="AF172">
            <v>42</v>
          </cell>
          <cell r="AG172" t="str">
            <v>--</v>
          </cell>
        </row>
        <row r="173">
          <cell r="D173" t="str">
            <v>1516142B</v>
          </cell>
          <cell r="E173" t="str">
            <v>PRAKTEK</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t="str">
            <v>-</v>
          </cell>
          <cell r="AC173" t="str">
            <v>-</v>
          </cell>
          <cell r="AD173" t="str">
            <v/>
          </cell>
          <cell r="AE173">
            <v>0</v>
          </cell>
          <cell r="AF173">
            <v>0</v>
          </cell>
          <cell r="AG173">
            <v>0</v>
          </cell>
        </row>
        <row r="174">
          <cell r="D174" t="str">
            <v>1516142C</v>
          </cell>
          <cell r="E174" t="str">
            <v>Pred_P</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t="str">
            <v>-</v>
          </cell>
          <cell r="AC174" t="str">
            <v>-</v>
          </cell>
          <cell r="AD174">
            <v>0</v>
          </cell>
          <cell r="AE174">
            <v>0</v>
          </cell>
          <cell r="AF174">
            <v>0</v>
          </cell>
          <cell r="AG174">
            <v>0</v>
          </cell>
        </row>
        <row r="175">
          <cell r="D175" t="str">
            <v>1516142D</v>
          </cell>
          <cell r="E175" t="str">
            <v>Pred-K</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t="str">
            <v>-</v>
          </cell>
          <cell r="AC175" t="str">
            <v>-</v>
          </cell>
          <cell r="AD175">
            <v>0</v>
          </cell>
          <cell r="AE175">
            <v>0</v>
          </cell>
          <cell r="AF175">
            <v>0</v>
          </cell>
          <cell r="AG175">
            <v>0</v>
          </cell>
        </row>
        <row r="176">
          <cell r="D176" t="str">
            <v>1516143A</v>
          </cell>
          <cell r="E176" t="str">
            <v>PENGETA</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t="str">
            <v>-</v>
          </cell>
          <cell r="Z176" t="str">
            <v>-</v>
          </cell>
          <cell r="AA176" t="str">
            <v>-</v>
          </cell>
          <cell r="AB176" t="str">
            <v>Pend. Kepramukaan</v>
          </cell>
          <cell r="AC176" t="str">
            <v>-</v>
          </cell>
          <cell r="AD176" t="str">
            <v/>
          </cell>
          <cell r="AE176" t="str">
            <v/>
          </cell>
          <cell r="AF176">
            <v>43</v>
          </cell>
          <cell r="AG176" t="str">
            <v>--</v>
          </cell>
        </row>
        <row r="177">
          <cell r="D177" t="str">
            <v>1516143B</v>
          </cell>
          <cell r="E177" t="str">
            <v>PRAKTEK</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t="str">
            <v>-</v>
          </cell>
          <cell r="AC177" t="str">
            <v>-</v>
          </cell>
          <cell r="AD177" t="str">
            <v/>
          </cell>
          <cell r="AE177">
            <v>0</v>
          </cell>
          <cell r="AF177">
            <v>0</v>
          </cell>
          <cell r="AG177">
            <v>0</v>
          </cell>
        </row>
        <row r="178">
          <cell r="D178" t="str">
            <v>1516143C</v>
          </cell>
          <cell r="E178" t="str">
            <v>Pred_P</v>
          </cell>
          <cell r="F178">
            <v>0</v>
          </cell>
          <cell r="G178">
            <v>0</v>
          </cell>
          <cell r="H178">
            <v>0</v>
          </cell>
          <cell r="I178">
            <v>0</v>
          </cell>
          <cell r="J178">
            <v>0</v>
          </cell>
          <cell r="K178">
            <v>0</v>
          </cell>
          <cell r="L178">
            <v>0</v>
          </cell>
          <cell r="M178">
            <v>0</v>
          </cell>
          <cell r="N178">
            <v>0</v>
          </cell>
          <cell r="O178">
            <v>0</v>
          </cell>
          <cell r="P178">
            <v>0</v>
          </cell>
          <cell r="Q178">
            <v>0</v>
          </cell>
          <cell r="R178">
            <v>0</v>
          </cell>
          <cell r="S178">
            <v>0</v>
          </cell>
          <cell r="T178">
            <v>0</v>
          </cell>
          <cell r="U178">
            <v>0</v>
          </cell>
          <cell r="V178">
            <v>0</v>
          </cell>
          <cell r="W178">
            <v>0</v>
          </cell>
          <cell r="X178">
            <v>0</v>
          </cell>
          <cell r="Y178">
            <v>0</v>
          </cell>
          <cell r="Z178">
            <v>0</v>
          </cell>
          <cell r="AA178">
            <v>0</v>
          </cell>
          <cell r="AB178" t="str">
            <v>-</v>
          </cell>
          <cell r="AC178" t="str">
            <v>-</v>
          </cell>
          <cell r="AD178">
            <v>0</v>
          </cell>
          <cell r="AE178">
            <v>0</v>
          </cell>
          <cell r="AF178">
            <v>0</v>
          </cell>
          <cell r="AG178">
            <v>0</v>
          </cell>
        </row>
        <row r="179">
          <cell r="D179" t="str">
            <v>1516143D</v>
          </cell>
          <cell r="E179" t="str">
            <v>Pred-K</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t="str">
            <v>-</v>
          </cell>
          <cell r="AC179" t="str">
            <v>-</v>
          </cell>
          <cell r="AD179">
            <v>0</v>
          </cell>
          <cell r="AE179">
            <v>0</v>
          </cell>
          <cell r="AF179">
            <v>0</v>
          </cell>
          <cell r="AG179">
            <v>0</v>
          </cell>
        </row>
        <row r="180">
          <cell r="D180" t="str">
            <v>1516144A</v>
          </cell>
          <cell r="E180" t="str">
            <v>PENGETA</v>
          </cell>
          <cell r="F180">
            <v>0</v>
          </cell>
          <cell r="G180">
            <v>0</v>
          </cell>
          <cell r="H180">
            <v>0</v>
          </cell>
          <cell r="I180">
            <v>0</v>
          </cell>
          <cell r="J180">
            <v>0</v>
          </cell>
          <cell r="K180">
            <v>0</v>
          </cell>
          <cell r="L180">
            <v>0</v>
          </cell>
          <cell r="M180">
            <v>0</v>
          </cell>
          <cell r="N180">
            <v>0</v>
          </cell>
          <cell r="O180">
            <v>0</v>
          </cell>
          <cell r="P180">
            <v>0</v>
          </cell>
          <cell r="Q180">
            <v>0</v>
          </cell>
          <cell r="R180">
            <v>0</v>
          </cell>
          <cell r="S180">
            <v>0</v>
          </cell>
          <cell r="T180">
            <v>0</v>
          </cell>
          <cell r="U180">
            <v>0</v>
          </cell>
          <cell r="V180">
            <v>0</v>
          </cell>
          <cell r="W180">
            <v>0</v>
          </cell>
          <cell r="X180">
            <v>0</v>
          </cell>
          <cell r="Y180" t="str">
            <v>-</v>
          </cell>
          <cell r="Z180" t="str">
            <v>-</v>
          </cell>
          <cell r="AA180" t="str">
            <v>-</v>
          </cell>
          <cell r="AB180" t="str">
            <v>Pend. Kepramukaan</v>
          </cell>
          <cell r="AC180" t="str">
            <v>-</v>
          </cell>
          <cell r="AD180" t="str">
            <v/>
          </cell>
          <cell r="AE180" t="str">
            <v/>
          </cell>
          <cell r="AF180">
            <v>44</v>
          </cell>
          <cell r="AG180" t="str">
            <v>--</v>
          </cell>
        </row>
        <row r="181">
          <cell r="D181" t="str">
            <v>1516144B</v>
          </cell>
          <cell r="E181" t="str">
            <v>PRAKTEK</v>
          </cell>
          <cell r="F181">
            <v>0</v>
          </cell>
          <cell r="G181">
            <v>0</v>
          </cell>
          <cell r="H181">
            <v>0</v>
          </cell>
          <cell r="I181">
            <v>0</v>
          </cell>
          <cell r="J181">
            <v>0</v>
          </cell>
          <cell r="K181">
            <v>0</v>
          </cell>
          <cell r="L181">
            <v>0</v>
          </cell>
          <cell r="M181">
            <v>0</v>
          </cell>
          <cell r="N181">
            <v>0</v>
          </cell>
          <cell r="O181">
            <v>0</v>
          </cell>
          <cell r="P181">
            <v>0</v>
          </cell>
          <cell r="Q181">
            <v>0</v>
          </cell>
          <cell r="R181">
            <v>0</v>
          </cell>
          <cell r="S181">
            <v>0</v>
          </cell>
          <cell r="T181">
            <v>0</v>
          </cell>
          <cell r="U181">
            <v>0</v>
          </cell>
          <cell r="V181">
            <v>0</v>
          </cell>
          <cell r="W181">
            <v>0</v>
          </cell>
          <cell r="X181">
            <v>0</v>
          </cell>
          <cell r="Y181">
            <v>0</v>
          </cell>
          <cell r="Z181">
            <v>0</v>
          </cell>
          <cell r="AA181">
            <v>0</v>
          </cell>
          <cell r="AB181" t="str">
            <v>-</v>
          </cell>
          <cell r="AC181" t="str">
            <v>-</v>
          </cell>
          <cell r="AD181" t="str">
            <v/>
          </cell>
          <cell r="AE181">
            <v>0</v>
          </cell>
          <cell r="AF181">
            <v>0</v>
          </cell>
          <cell r="AG181">
            <v>0</v>
          </cell>
        </row>
        <row r="182">
          <cell r="D182" t="str">
            <v>1516144C</v>
          </cell>
          <cell r="E182" t="str">
            <v>Pred_P</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t="str">
            <v>-</v>
          </cell>
          <cell r="AC182" t="str">
            <v>-</v>
          </cell>
          <cell r="AD182">
            <v>0</v>
          </cell>
          <cell r="AE182">
            <v>0</v>
          </cell>
          <cell r="AF182">
            <v>0</v>
          </cell>
          <cell r="AG182">
            <v>0</v>
          </cell>
        </row>
        <row r="183">
          <cell r="D183" t="str">
            <v>1516144D</v>
          </cell>
          <cell r="E183" t="str">
            <v>Pred-K</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t="str">
            <v>-</v>
          </cell>
          <cell r="AC183" t="str">
            <v>-</v>
          </cell>
          <cell r="AD183">
            <v>0</v>
          </cell>
          <cell r="AE183">
            <v>0</v>
          </cell>
          <cell r="AF183">
            <v>0</v>
          </cell>
          <cell r="AG183">
            <v>0</v>
          </cell>
        </row>
        <row r="184">
          <cell r="D184" t="str">
            <v>1516145A</v>
          </cell>
          <cell r="E184" t="str">
            <v>PENGETA</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t="str">
            <v>-</v>
          </cell>
          <cell r="Z184" t="str">
            <v>-</v>
          </cell>
          <cell r="AA184" t="str">
            <v>-</v>
          </cell>
          <cell r="AB184" t="str">
            <v>Pend. Kepramukaan</v>
          </cell>
          <cell r="AC184" t="str">
            <v>-</v>
          </cell>
          <cell r="AD184" t="str">
            <v/>
          </cell>
          <cell r="AE184" t="str">
            <v/>
          </cell>
          <cell r="AF184">
            <v>45</v>
          </cell>
          <cell r="AG184" t="str">
            <v>--</v>
          </cell>
        </row>
        <row r="185">
          <cell r="D185" t="str">
            <v>1516145B</v>
          </cell>
          <cell r="E185" t="str">
            <v>PRAKTEK</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t="str">
            <v>-</v>
          </cell>
          <cell r="AC185" t="str">
            <v>-</v>
          </cell>
          <cell r="AD185" t="str">
            <v/>
          </cell>
          <cell r="AE185">
            <v>0</v>
          </cell>
          <cell r="AF185">
            <v>0</v>
          </cell>
          <cell r="AG185">
            <v>0</v>
          </cell>
        </row>
        <row r="186">
          <cell r="D186" t="str">
            <v>1516145C</v>
          </cell>
          <cell r="E186" t="str">
            <v>Pred_P</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t="str">
            <v>-</v>
          </cell>
          <cell r="AC186" t="str">
            <v>-</v>
          </cell>
          <cell r="AD186">
            <v>0</v>
          </cell>
          <cell r="AE186">
            <v>0</v>
          </cell>
          <cell r="AF186">
            <v>0</v>
          </cell>
          <cell r="AG186">
            <v>0</v>
          </cell>
        </row>
        <row r="187">
          <cell r="D187" t="str">
            <v>1516145D</v>
          </cell>
          <cell r="E187" t="str">
            <v>Pred-K</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t="str">
            <v>-</v>
          </cell>
          <cell r="AC187" t="str">
            <v>-</v>
          </cell>
          <cell r="AD187">
            <v>0</v>
          </cell>
          <cell r="AE187">
            <v>0</v>
          </cell>
          <cell r="AF187">
            <v>0</v>
          </cell>
          <cell r="AG187">
            <v>0</v>
          </cell>
        </row>
        <row r="188">
          <cell r="D188" t="str">
            <v>1516146A</v>
          </cell>
          <cell r="E188" t="str">
            <v>PENGETA</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t="str">
            <v>-</v>
          </cell>
          <cell r="Z188" t="str">
            <v>-</v>
          </cell>
          <cell r="AA188" t="str">
            <v>-</v>
          </cell>
          <cell r="AB188" t="str">
            <v>Pend. Kepramukaan</v>
          </cell>
          <cell r="AC188" t="str">
            <v>-</v>
          </cell>
          <cell r="AD188" t="str">
            <v/>
          </cell>
          <cell r="AE188" t="str">
            <v/>
          </cell>
          <cell r="AF188">
            <v>46</v>
          </cell>
          <cell r="AG188" t="str">
            <v>--</v>
          </cell>
        </row>
        <row r="189">
          <cell r="D189" t="str">
            <v>1516146B</v>
          </cell>
          <cell r="E189" t="str">
            <v>PRAKTEK</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t="str">
            <v>-</v>
          </cell>
          <cell r="AC189" t="str">
            <v>-</v>
          </cell>
          <cell r="AD189" t="str">
            <v/>
          </cell>
          <cell r="AE189">
            <v>0</v>
          </cell>
          <cell r="AF189">
            <v>0</v>
          </cell>
          <cell r="AG189">
            <v>0</v>
          </cell>
        </row>
        <row r="190">
          <cell r="D190" t="str">
            <v>1516146C</v>
          </cell>
          <cell r="E190" t="str">
            <v>Pred_P</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t="str">
            <v>-</v>
          </cell>
          <cell r="AC190" t="str">
            <v>-</v>
          </cell>
          <cell r="AD190">
            <v>0</v>
          </cell>
          <cell r="AE190">
            <v>0</v>
          </cell>
          <cell r="AF190">
            <v>0</v>
          </cell>
          <cell r="AG190">
            <v>0</v>
          </cell>
        </row>
        <row r="191">
          <cell r="D191" t="str">
            <v>1516146D</v>
          </cell>
          <cell r="E191" t="str">
            <v>Pred-K</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t="str">
            <v>-</v>
          </cell>
          <cell r="AC191" t="str">
            <v>-</v>
          </cell>
          <cell r="AD191">
            <v>0</v>
          </cell>
          <cell r="AE191">
            <v>0</v>
          </cell>
          <cell r="AF191">
            <v>0</v>
          </cell>
          <cell r="AG191">
            <v>0</v>
          </cell>
        </row>
        <row r="192">
          <cell r="D192" t="str">
            <v>1516147A</v>
          </cell>
          <cell r="E192" t="str">
            <v>PENGETA</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t="str">
            <v>-</v>
          </cell>
          <cell r="Z192" t="str">
            <v>-</v>
          </cell>
          <cell r="AA192" t="str">
            <v>-</v>
          </cell>
          <cell r="AB192" t="str">
            <v>Pend. Kepramukaan</v>
          </cell>
          <cell r="AC192" t="str">
            <v>-</v>
          </cell>
          <cell r="AD192" t="str">
            <v/>
          </cell>
          <cell r="AE192" t="str">
            <v/>
          </cell>
          <cell r="AF192">
            <v>47</v>
          </cell>
          <cell r="AG192" t="str">
            <v>--</v>
          </cell>
        </row>
        <row r="193">
          <cell r="D193" t="str">
            <v>1516147B</v>
          </cell>
          <cell r="E193" t="str">
            <v>PRAKTEK</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t="str">
            <v>-</v>
          </cell>
          <cell r="AC193" t="str">
            <v>-</v>
          </cell>
          <cell r="AD193" t="str">
            <v/>
          </cell>
          <cell r="AE193">
            <v>0</v>
          </cell>
          <cell r="AF193">
            <v>0</v>
          </cell>
          <cell r="AG193">
            <v>0</v>
          </cell>
        </row>
        <row r="194">
          <cell r="D194" t="str">
            <v>1516147C</v>
          </cell>
          <cell r="E194" t="str">
            <v>Pred_P</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t="str">
            <v>-</v>
          </cell>
          <cell r="AC194" t="str">
            <v>-</v>
          </cell>
          <cell r="AD194">
            <v>0</v>
          </cell>
          <cell r="AE194">
            <v>0</v>
          </cell>
          <cell r="AF194">
            <v>0</v>
          </cell>
          <cell r="AG194">
            <v>0</v>
          </cell>
        </row>
        <row r="195">
          <cell r="D195" t="str">
            <v>1516147D</v>
          </cell>
          <cell r="E195" t="str">
            <v>Pred-K</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t="str">
            <v>-</v>
          </cell>
          <cell r="AC195" t="str">
            <v>-</v>
          </cell>
          <cell r="AD195">
            <v>0</v>
          </cell>
          <cell r="AE195">
            <v>0</v>
          </cell>
          <cell r="AF195">
            <v>0</v>
          </cell>
          <cell r="AG195">
            <v>0</v>
          </cell>
        </row>
        <row r="196">
          <cell r="D196" t="str">
            <v>1516148A</v>
          </cell>
          <cell r="E196" t="str">
            <v>PENGETA</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t="str">
            <v>-</v>
          </cell>
          <cell r="Z196" t="str">
            <v>-</v>
          </cell>
          <cell r="AA196" t="str">
            <v>-</v>
          </cell>
          <cell r="AB196" t="str">
            <v>Pend. Kepramukaan</v>
          </cell>
          <cell r="AC196" t="str">
            <v>-</v>
          </cell>
          <cell r="AD196" t="str">
            <v/>
          </cell>
          <cell r="AE196" t="str">
            <v/>
          </cell>
          <cell r="AF196">
            <v>48</v>
          </cell>
          <cell r="AG196" t="str">
            <v>--</v>
          </cell>
        </row>
        <row r="197">
          <cell r="D197" t="str">
            <v>1516148B</v>
          </cell>
          <cell r="E197" t="str">
            <v>PRAKTEK</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t="str">
            <v>-</v>
          </cell>
          <cell r="AC197" t="str">
            <v>-</v>
          </cell>
          <cell r="AD197" t="str">
            <v/>
          </cell>
          <cell r="AE197">
            <v>0</v>
          </cell>
          <cell r="AF197">
            <v>0</v>
          </cell>
          <cell r="AG197">
            <v>0</v>
          </cell>
        </row>
        <row r="198">
          <cell r="D198" t="str">
            <v>1516148C</v>
          </cell>
          <cell r="E198" t="str">
            <v>Pred_P</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t="str">
            <v>-</v>
          </cell>
          <cell r="AC198" t="str">
            <v>-</v>
          </cell>
          <cell r="AD198">
            <v>0</v>
          </cell>
          <cell r="AE198">
            <v>0</v>
          </cell>
          <cell r="AF198">
            <v>0</v>
          </cell>
          <cell r="AG198">
            <v>0</v>
          </cell>
        </row>
        <row r="199">
          <cell r="D199" t="str">
            <v>1516148D</v>
          </cell>
          <cell r="E199" t="str">
            <v>Pred-K</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t="str">
            <v>-</v>
          </cell>
          <cell r="AC199" t="str">
            <v>-</v>
          </cell>
          <cell r="AD199">
            <v>0</v>
          </cell>
          <cell r="AE199">
            <v>0</v>
          </cell>
          <cell r="AF199">
            <v>0</v>
          </cell>
          <cell r="AG199">
            <v>0</v>
          </cell>
        </row>
      </sheetData>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ctrlProp" Target="../ctrlProps/ctrlProp2.xml"/><Relationship Id="rId5" Type="http://schemas.openxmlformats.org/officeDocument/2006/relationships/ctrlProp" Target="../ctrlProps/ctrlProp1.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6" enableFormatConditionsCalculation="0">
    <tabColor rgb="FF00B050"/>
  </sheetPr>
  <dimension ref="A1:F50"/>
  <sheetViews>
    <sheetView tabSelected="1" workbookViewId="0"/>
  </sheetViews>
  <sheetFormatPr defaultRowHeight="12.75" x14ac:dyDescent="0.2"/>
  <cols>
    <col min="1" max="1" width="4.7109375" style="244" customWidth="1"/>
    <col min="2" max="2" width="11.42578125" style="244" customWidth="1"/>
    <col min="3" max="3" width="28.85546875" style="244" customWidth="1"/>
    <col min="4" max="4" width="16.28515625" style="241" customWidth="1"/>
    <col min="5" max="5" width="21" style="244" customWidth="1"/>
    <col min="6" max="6" width="9.85546875" style="244" customWidth="1"/>
    <col min="7" max="16384" width="9.140625" style="244"/>
  </cols>
  <sheetData>
    <row r="1" spans="1:6" ht="18" customHeight="1" x14ac:dyDescent="0.2">
      <c r="A1" s="238"/>
      <c r="B1" s="239" t="s">
        <v>33</v>
      </c>
    </row>
    <row r="2" spans="1:6" x14ac:dyDescent="0.2">
      <c r="A2" s="342"/>
      <c r="B2" s="239" t="s">
        <v>37</v>
      </c>
    </row>
    <row r="3" spans="1:6" x14ac:dyDescent="0.2">
      <c r="B3" s="343" t="s">
        <v>42</v>
      </c>
      <c r="C3" s="244" t="s">
        <v>35</v>
      </c>
    </row>
    <row r="4" spans="1:6" x14ac:dyDescent="0.2">
      <c r="B4" s="343" t="s">
        <v>48</v>
      </c>
      <c r="C4" s="244" t="s">
        <v>142</v>
      </c>
      <c r="D4" s="344" t="s">
        <v>55</v>
      </c>
      <c r="E4" s="345" t="s">
        <v>144</v>
      </c>
    </row>
    <row r="5" spans="1:6" x14ac:dyDescent="0.2">
      <c r="B5" s="343" t="s">
        <v>43</v>
      </c>
      <c r="C5" s="244" t="s">
        <v>122</v>
      </c>
      <c r="D5" s="344" t="s">
        <v>69</v>
      </c>
      <c r="E5" s="346" t="s">
        <v>79</v>
      </c>
    </row>
    <row r="6" spans="1:6" x14ac:dyDescent="0.2">
      <c r="B6" s="343" t="s">
        <v>41</v>
      </c>
      <c r="C6" s="244" t="s">
        <v>143</v>
      </c>
    </row>
    <row r="7" spans="1:6" ht="12.75" customHeight="1" x14ac:dyDescent="0.2">
      <c r="A7" s="347" t="s">
        <v>70</v>
      </c>
      <c r="B7" s="347" t="s">
        <v>8</v>
      </c>
      <c r="C7" s="348" t="s">
        <v>39</v>
      </c>
      <c r="D7" s="349" t="s">
        <v>57</v>
      </c>
      <c r="E7" s="350" t="s">
        <v>71</v>
      </c>
      <c r="F7" s="350" t="s">
        <v>72</v>
      </c>
    </row>
    <row r="8" spans="1:6" s="247" customFormat="1" x14ac:dyDescent="0.2">
      <c r="A8" s="347"/>
      <c r="B8" s="347"/>
      <c r="C8" s="348"/>
      <c r="D8" s="349"/>
      <c r="E8" s="350"/>
      <c r="F8" s="350"/>
    </row>
    <row r="9" spans="1:6" x14ac:dyDescent="0.2">
      <c r="A9" s="240">
        <v>1</v>
      </c>
      <c r="B9" s="351" t="s">
        <v>145</v>
      </c>
      <c r="C9" s="352" t="s">
        <v>146</v>
      </c>
      <c r="D9" s="245" t="s">
        <v>34</v>
      </c>
      <c r="E9" s="353" t="s">
        <v>34</v>
      </c>
      <c r="F9" s="353" t="s">
        <v>34</v>
      </c>
    </row>
    <row r="10" spans="1:6" x14ac:dyDescent="0.2">
      <c r="A10" s="240">
        <v>2</v>
      </c>
      <c r="B10" s="351" t="s">
        <v>147</v>
      </c>
      <c r="C10" s="352" t="s">
        <v>148</v>
      </c>
      <c r="D10" s="245" t="s">
        <v>34</v>
      </c>
      <c r="E10" s="354" t="s">
        <v>34</v>
      </c>
      <c r="F10" s="354" t="s">
        <v>34</v>
      </c>
    </row>
    <row r="11" spans="1:6" x14ac:dyDescent="0.2">
      <c r="A11" s="240">
        <v>3</v>
      </c>
      <c r="B11" s="351" t="s">
        <v>149</v>
      </c>
      <c r="C11" s="352" t="s">
        <v>150</v>
      </c>
      <c r="D11" s="245" t="s">
        <v>34</v>
      </c>
      <c r="E11" s="354" t="s">
        <v>34</v>
      </c>
      <c r="F11" s="354" t="s">
        <v>34</v>
      </c>
    </row>
    <row r="12" spans="1:6" x14ac:dyDescent="0.2">
      <c r="A12" s="240">
        <v>4</v>
      </c>
      <c r="B12" s="351" t="s">
        <v>151</v>
      </c>
      <c r="C12" s="352" t="s">
        <v>152</v>
      </c>
      <c r="D12" s="245" t="s">
        <v>34</v>
      </c>
      <c r="E12" s="354" t="s">
        <v>34</v>
      </c>
      <c r="F12" s="354" t="s">
        <v>34</v>
      </c>
    </row>
    <row r="13" spans="1:6" x14ac:dyDescent="0.2">
      <c r="A13" s="240">
        <v>5</v>
      </c>
      <c r="B13" s="351" t="s">
        <v>153</v>
      </c>
      <c r="C13" s="352" t="s">
        <v>154</v>
      </c>
      <c r="D13" s="245" t="s">
        <v>34</v>
      </c>
      <c r="E13" s="354" t="s">
        <v>34</v>
      </c>
      <c r="F13" s="354" t="s">
        <v>34</v>
      </c>
    </row>
    <row r="14" spans="1:6" x14ac:dyDescent="0.2">
      <c r="A14" s="240">
        <v>6</v>
      </c>
      <c r="B14" s="351" t="s">
        <v>155</v>
      </c>
      <c r="C14" s="355" t="s">
        <v>156</v>
      </c>
      <c r="D14" s="245" t="s">
        <v>34</v>
      </c>
      <c r="E14" s="354" t="s">
        <v>34</v>
      </c>
      <c r="F14" s="354" t="s">
        <v>34</v>
      </c>
    </row>
    <row r="15" spans="1:6" x14ac:dyDescent="0.2">
      <c r="A15" s="240">
        <v>7</v>
      </c>
      <c r="B15" s="351" t="s">
        <v>157</v>
      </c>
      <c r="C15" s="352" t="s">
        <v>158</v>
      </c>
      <c r="D15" s="245" t="s">
        <v>34</v>
      </c>
      <c r="E15" s="354" t="s">
        <v>34</v>
      </c>
      <c r="F15" s="354" t="s">
        <v>34</v>
      </c>
    </row>
    <row r="16" spans="1:6" x14ac:dyDescent="0.2">
      <c r="A16" s="240">
        <v>8</v>
      </c>
      <c r="B16" s="351" t="s">
        <v>159</v>
      </c>
      <c r="C16" s="352" t="s">
        <v>160</v>
      </c>
      <c r="D16" s="245" t="s">
        <v>34</v>
      </c>
      <c r="E16" s="354" t="s">
        <v>34</v>
      </c>
      <c r="F16" s="354" t="s">
        <v>34</v>
      </c>
    </row>
    <row r="17" spans="1:6" x14ac:dyDescent="0.2">
      <c r="A17" s="240">
        <v>9</v>
      </c>
      <c r="B17" s="351" t="s">
        <v>161</v>
      </c>
      <c r="C17" s="352" t="s">
        <v>162</v>
      </c>
      <c r="D17" s="245" t="s">
        <v>34</v>
      </c>
      <c r="E17" s="354" t="s">
        <v>34</v>
      </c>
      <c r="F17" s="354" t="s">
        <v>34</v>
      </c>
    </row>
    <row r="18" spans="1:6" x14ac:dyDescent="0.2">
      <c r="A18" s="240">
        <v>10</v>
      </c>
      <c r="B18" s="351" t="s">
        <v>163</v>
      </c>
      <c r="C18" s="352" t="s">
        <v>164</v>
      </c>
      <c r="D18" s="245" t="s">
        <v>34</v>
      </c>
      <c r="E18" s="354" t="s">
        <v>34</v>
      </c>
      <c r="F18" s="354" t="s">
        <v>34</v>
      </c>
    </row>
    <row r="19" spans="1:6" x14ac:dyDescent="0.2">
      <c r="A19" s="240">
        <v>11</v>
      </c>
      <c r="B19" s="351" t="s">
        <v>165</v>
      </c>
      <c r="C19" s="352" t="s">
        <v>166</v>
      </c>
      <c r="D19" s="245" t="s">
        <v>34</v>
      </c>
      <c r="E19" s="354" t="s">
        <v>34</v>
      </c>
      <c r="F19" s="354" t="s">
        <v>34</v>
      </c>
    </row>
    <row r="20" spans="1:6" x14ac:dyDescent="0.2">
      <c r="A20" s="240">
        <v>12</v>
      </c>
      <c r="B20" s="351" t="s">
        <v>167</v>
      </c>
      <c r="C20" s="352" t="s">
        <v>168</v>
      </c>
      <c r="D20" s="245" t="s">
        <v>34</v>
      </c>
      <c r="E20" s="354" t="s">
        <v>34</v>
      </c>
      <c r="F20" s="354" t="s">
        <v>34</v>
      </c>
    </row>
    <row r="21" spans="1:6" x14ac:dyDescent="0.2">
      <c r="A21" s="240">
        <v>13</v>
      </c>
      <c r="B21" s="351" t="s">
        <v>169</v>
      </c>
      <c r="C21" s="352" t="s">
        <v>170</v>
      </c>
      <c r="D21" s="245" t="s">
        <v>34</v>
      </c>
      <c r="E21" s="354" t="s">
        <v>34</v>
      </c>
      <c r="F21" s="354" t="s">
        <v>34</v>
      </c>
    </row>
    <row r="22" spans="1:6" x14ac:dyDescent="0.2">
      <c r="A22" s="240">
        <v>14</v>
      </c>
      <c r="B22" s="351" t="s">
        <v>171</v>
      </c>
      <c r="C22" s="352" t="s">
        <v>172</v>
      </c>
      <c r="D22" s="245" t="s">
        <v>34</v>
      </c>
      <c r="E22" s="354" t="s">
        <v>34</v>
      </c>
      <c r="F22" s="354" t="s">
        <v>34</v>
      </c>
    </row>
    <row r="23" spans="1:6" x14ac:dyDescent="0.2">
      <c r="A23" s="240">
        <v>15</v>
      </c>
      <c r="B23" s="351" t="s">
        <v>173</v>
      </c>
      <c r="C23" s="352" t="s">
        <v>174</v>
      </c>
      <c r="D23" s="245" t="s">
        <v>34</v>
      </c>
      <c r="E23" s="354" t="s">
        <v>34</v>
      </c>
      <c r="F23" s="354" t="s">
        <v>34</v>
      </c>
    </row>
    <row r="24" spans="1:6" x14ac:dyDescent="0.2">
      <c r="A24" s="240">
        <v>16</v>
      </c>
      <c r="B24" s="351" t="s">
        <v>175</v>
      </c>
      <c r="C24" s="352" t="s">
        <v>176</v>
      </c>
      <c r="D24" s="245" t="s">
        <v>34</v>
      </c>
      <c r="E24" s="354" t="s">
        <v>34</v>
      </c>
      <c r="F24" s="354" t="s">
        <v>34</v>
      </c>
    </row>
    <row r="25" spans="1:6" x14ac:dyDescent="0.2">
      <c r="A25" s="240">
        <v>17</v>
      </c>
      <c r="B25" s="351" t="s">
        <v>177</v>
      </c>
      <c r="C25" s="352" t="s">
        <v>178</v>
      </c>
      <c r="D25" s="245" t="s">
        <v>34</v>
      </c>
      <c r="E25" s="354" t="s">
        <v>34</v>
      </c>
      <c r="F25" s="354" t="s">
        <v>34</v>
      </c>
    </row>
    <row r="26" spans="1:6" x14ac:dyDescent="0.2">
      <c r="A26" s="240">
        <v>18</v>
      </c>
      <c r="B26" s="351" t="s">
        <v>179</v>
      </c>
      <c r="C26" s="352" t="s">
        <v>180</v>
      </c>
      <c r="D26" s="245" t="s">
        <v>34</v>
      </c>
      <c r="E26" s="354" t="s">
        <v>34</v>
      </c>
      <c r="F26" s="354" t="s">
        <v>34</v>
      </c>
    </row>
    <row r="27" spans="1:6" x14ac:dyDescent="0.2">
      <c r="A27" s="240">
        <v>19</v>
      </c>
      <c r="B27" s="351" t="s">
        <v>181</v>
      </c>
      <c r="C27" s="352" t="s">
        <v>182</v>
      </c>
      <c r="D27" s="245" t="s">
        <v>34</v>
      </c>
      <c r="E27" s="354" t="s">
        <v>34</v>
      </c>
      <c r="F27" s="354" t="s">
        <v>34</v>
      </c>
    </row>
    <row r="28" spans="1:6" x14ac:dyDescent="0.2">
      <c r="A28" s="240">
        <v>20</v>
      </c>
      <c r="B28" s="351" t="s">
        <v>183</v>
      </c>
      <c r="C28" s="352" t="s">
        <v>184</v>
      </c>
      <c r="D28" s="245" t="s">
        <v>34</v>
      </c>
      <c r="E28" s="354" t="s">
        <v>34</v>
      </c>
      <c r="F28" s="354" t="s">
        <v>34</v>
      </c>
    </row>
    <row r="29" spans="1:6" x14ac:dyDescent="0.2">
      <c r="A29" s="240">
        <v>21</v>
      </c>
      <c r="B29" s="351" t="s">
        <v>185</v>
      </c>
      <c r="C29" s="352" t="s">
        <v>186</v>
      </c>
      <c r="D29" s="245" t="s">
        <v>34</v>
      </c>
      <c r="E29" s="354" t="s">
        <v>34</v>
      </c>
      <c r="F29" s="354" t="s">
        <v>34</v>
      </c>
    </row>
    <row r="30" spans="1:6" x14ac:dyDescent="0.2">
      <c r="A30" s="240">
        <v>22</v>
      </c>
      <c r="B30" s="351" t="s">
        <v>187</v>
      </c>
      <c r="C30" s="352" t="s">
        <v>188</v>
      </c>
      <c r="D30" s="245" t="s">
        <v>34</v>
      </c>
      <c r="E30" s="354" t="s">
        <v>34</v>
      </c>
      <c r="F30" s="354" t="s">
        <v>34</v>
      </c>
    </row>
    <row r="31" spans="1:6" x14ac:dyDescent="0.2">
      <c r="A31" s="240">
        <v>23</v>
      </c>
      <c r="B31" s="351" t="s">
        <v>189</v>
      </c>
      <c r="C31" s="352" t="s">
        <v>190</v>
      </c>
      <c r="D31" s="245" t="s">
        <v>34</v>
      </c>
      <c r="E31" s="354" t="s">
        <v>34</v>
      </c>
      <c r="F31" s="354" t="s">
        <v>34</v>
      </c>
    </row>
    <row r="32" spans="1:6" x14ac:dyDescent="0.2">
      <c r="A32" s="240">
        <v>24</v>
      </c>
      <c r="B32" s="351" t="s">
        <v>191</v>
      </c>
      <c r="C32" s="356" t="s">
        <v>192</v>
      </c>
      <c r="D32" s="245" t="s">
        <v>34</v>
      </c>
      <c r="E32" s="354" t="s">
        <v>34</v>
      </c>
      <c r="F32" s="354" t="s">
        <v>34</v>
      </c>
    </row>
    <row r="33" spans="1:6" x14ac:dyDescent="0.2">
      <c r="A33" s="240">
        <v>25</v>
      </c>
      <c r="B33" s="351" t="s">
        <v>193</v>
      </c>
      <c r="C33" s="352" t="s">
        <v>194</v>
      </c>
      <c r="D33" s="245" t="s">
        <v>34</v>
      </c>
      <c r="E33" s="354" t="s">
        <v>34</v>
      </c>
      <c r="F33" s="354" t="s">
        <v>34</v>
      </c>
    </row>
    <row r="34" spans="1:6" x14ac:dyDescent="0.2">
      <c r="A34" s="240">
        <v>26</v>
      </c>
      <c r="B34" s="351" t="s">
        <v>195</v>
      </c>
      <c r="C34" s="352" t="s">
        <v>196</v>
      </c>
      <c r="D34" s="245" t="s">
        <v>34</v>
      </c>
      <c r="E34" s="354" t="s">
        <v>34</v>
      </c>
      <c r="F34" s="354" t="s">
        <v>34</v>
      </c>
    </row>
    <row r="35" spans="1:6" x14ac:dyDescent="0.2">
      <c r="A35" s="240">
        <v>27</v>
      </c>
      <c r="B35" s="351" t="s">
        <v>197</v>
      </c>
      <c r="C35" s="352" t="s">
        <v>198</v>
      </c>
      <c r="D35" s="245" t="s">
        <v>34</v>
      </c>
      <c r="E35" s="354" t="s">
        <v>34</v>
      </c>
      <c r="F35" s="354" t="s">
        <v>34</v>
      </c>
    </row>
    <row r="36" spans="1:6" x14ac:dyDescent="0.2">
      <c r="A36" s="240">
        <v>28</v>
      </c>
      <c r="B36" s="351" t="s">
        <v>199</v>
      </c>
      <c r="C36" s="352" t="s">
        <v>200</v>
      </c>
      <c r="D36" s="245" t="s">
        <v>34</v>
      </c>
      <c r="E36" s="354" t="s">
        <v>34</v>
      </c>
      <c r="F36" s="354" t="s">
        <v>34</v>
      </c>
    </row>
    <row r="37" spans="1:6" x14ac:dyDescent="0.2">
      <c r="A37" s="240">
        <v>29</v>
      </c>
      <c r="B37" s="357" t="s">
        <v>201</v>
      </c>
      <c r="C37" s="358" t="s">
        <v>202</v>
      </c>
      <c r="D37" s="245" t="s">
        <v>34</v>
      </c>
      <c r="E37" s="354" t="s">
        <v>34</v>
      </c>
      <c r="F37" s="354" t="s">
        <v>34</v>
      </c>
    </row>
    <row r="38" spans="1:6" x14ac:dyDescent="0.2">
      <c r="A38" s="240">
        <v>30</v>
      </c>
      <c r="B38" s="351" t="s">
        <v>203</v>
      </c>
      <c r="C38" s="352" t="s">
        <v>204</v>
      </c>
      <c r="D38" s="245" t="s">
        <v>34</v>
      </c>
      <c r="E38" s="354" t="s">
        <v>34</v>
      </c>
      <c r="F38" s="354" t="s">
        <v>34</v>
      </c>
    </row>
    <row r="39" spans="1:6" x14ac:dyDescent="0.2">
      <c r="A39" s="240">
        <v>31</v>
      </c>
      <c r="B39" s="351" t="s">
        <v>205</v>
      </c>
      <c r="C39" s="352" t="s">
        <v>206</v>
      </c>
      <c r="D39" s="245" t="s">
        <v>34</v>
      </c>
      <c r="E39" s="354" t="s">
        <v>34</v>
      </c>
      <c r="F39" s="354" t="s">
        <v>34</v>
      </c>
    </row>
    <row r="40" spans="1:6" x14ac:dyDescent="0.2">
      <c r="A40" s="240">
        <v>32</v>
      </c>
      <c r="B40" s="351" t="s">
        <v>207</v>
      </c>
      <c r="C40" s="352" t="s">
        <v>208</v>
      </c>
      <c r="D40" s="245" t="s">
        <v>34</v>
      </c>
      <c r="E40" s="354" t="s">
        <v>34</v>
      </c>
      <c r="F40" s="354" t="s">
        <v>34</v>
      </c>
    </row>
    <row r="41" spans="1:6" x14ac:dyDescent="0.2">
      <c r="A41" s="240">
        <v>33</v>
      </c>
      <c r="B41" s="351" t="s">
        <v>209</v>
      </c>
      <c r="C41" s="352" t="s">
        <v>210</v>
      </c>
      <c r="D41" s="245" t="s">
        <v>34</v>
      </c>
      <c r="E41" s="354" t="s">
        <v>34</v>
      </c>
      <c r="F41" s="354" t="s">
        <v>34</v>
      </c>
    </row>
    <row r="42" spans="1:6" x14ac:dyDescent="0.2">
      <c r="A42" s="240">
        <v>34</v>
      </c>
      <c r="B42" s="351" t="s">
        <v>211</v>
      </c>
      <c r="C42" s="352" t="s">
        <v>212</v>
      </c>
      <c r="D42" s="245" t="s">
        <v>34</v>
      </c>
      <c r="E42" s="354" t="s">
        <v>34</v>
      </c>
      <c r="F42" s="354" t="s">
        <v>34</v>
      </c>
    </row>
    <row r="43" spans="1:6" x14ac:dyDescent="0.2">
      <c r="A43" s="240">
        <v>35</v>
      </c>
      <c r="B43" s="351" t="s">
        <v>213</v>
      </c>
      <c r="C43" s="352" t="s">
        <v>214</v>
      </c>
      <c r="D43" s="245" t="s">
        <v>34</v>
      </c>
      <c r="E43" s="354" t="s">
        <v>34</v>
      </c>
      <c r="F43" s="354" t="s">
        <v>34</v>
      </c>
    </row>
    <row r="44" spans="1:6" x14ac:dyDescent="0.2">
      <c r="A44" s="240">
        <v>36</v>
      </c>
      <c r="B44" s="235" t="s">
        <v>131</v>
      </c>
      <c r="C44" s="236">
        <v>36</v>
      </c>
      <c r="D44" s="245" t="s">
        <v>34</v>
      </c>
      <c r="E44" s="354" t="s">
        <v>34</v>
      </c>
      <c r="F44" s="354" t="s">
        <v>34</v>
      </c>
    </row>
    <row r="45" spans="1:6" x14ac:dyDescent="0.2">
      <c r="A45" s="240">
        <v>37</v>
      </c>
      <c r="B45" s="235" t="s">
        <v>132</v>
      </c>
      <c r="C45" s="236">
        <v>37</v>
      </c>
      <c r="D45" s="245" t="s">
        <v>34</v>
      </c>
      <c r="E45" s="354" t="s">
        <v>34</v>
      </c>
      <c r="F45" s="354" t="s">
        <v>34</v>
      </c>
    </row>
    <row r="46" spans="1:6" x14ac:dyDescent="0.2">
      <c r="A46" s="240">
        <v>38</v>
      </c>
      <c r="B46" s="235" t="s">
        <v>133</v>
      </c>
      <c r="C46" s="237">
        <v>38</v>
      </c>
      <c r="D46" s="245" t="s">
        <v>34</v>
      </c>
      <c r="E46" s="354" t="s">
        <v>34</v>
      </c>
      <c r="F46" s="354" t="s">
        <v>34</v>
      </c>
    </row>
    <row r="47" spans="1:6" x14ac:dyDescent="0.2">
      <c r="A47" s="240">
        <v>39</v>
      </c>
      <c r="B47" s="235" t="s">
        <v>134</v>
      </c>
      <c r="C47" s="236">
        <v>39</v>
      </c>
      <c r="D47" s="245" t="s">
        <v>34</v>
      </c>
      <c r="E47" s="354" t="s">
        <v>34</v>
      </c>
      <c r="F47" s="354" t="s">
        <v>34</v>
      </c>
    </row>
    <row r="48" spans="1:6" x14ac:dyDescent="0.2">
      <c r="A48" s="240">
        <v>40</v>
      </c>
      <c r="B48" s="235" t="s">
        <v>135</v>
      </c>
      <c r="C48" s="236">
        <v>40</v>
      </c>
      <c r="D48" s="245" t="s">
        <v>34</v>
      </c>
      <c r="E48" s="354" t="s">
        <v>34</v>
      </c>
      <c r="F48" s="354" t="s">
        <v>34</v>
      </c>
    </row>
    <row r="49" spans="1:4" s="247" customFormat="1" x14ac:dyDescent="0.2">
      <c r="A49" s="242"/>
      <c r="B49" s="243"/>
      <c r="C49" s="246"/>
      <c r="D49" s="241"/>
    </row>
    <row r="50" spans="1:4" s="247" customFormat="1" x14ac:dyDescent="0.2">
      <c r="A50" s="242"/>
      <c r="B50" s="243"/>
      <c r="C50" s="244"/>
      <c r="D50" s="241"/>
    </row>
  </sheetData>
  <mergeCells count="6">
    <mergeCell ref="F7:F8"/>
    <mergeCell ref="A7:A8"/>
    <mergeCell ref="B7:B8"/>
    <mergeCell ref="C7:C8"/>
    <mergeCell ref="D7:D8"/>
    <mergeCell ref="E7:E8"/>
  </mergeCells>
  <phoneticPr fontId="1" type="noConversion"/>
  <pageMargins left="0.75" right="0.75" top="0.31" bottom="0.31" header="0.26" footer="0.12"/>
  <pageSetup paperSize="10000" orientation="landscape" verticalDpi="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rgb="FF00B050"/>
  </sheetPr>
  <dimension ref="A1:AP94"/>
  <sheetViews>
    <sheetView showGridLines="0" zoomScale="85" zoomScaleNormal="85" workbookViewId="0">
      <pane xSplit="4" ySplit="7" topLeftCell="E8" activePane="bottomRight" state="frozen"/>
      <selection pane="topRight" activeCell="E1" sqref="E1"/>
      <selection pane="bottomLeft" activeCell="A8" sqref="A8"/>
      <selection pane="bottomRight"/>
    </sheetView>
  </sheetViews>
  <sheetFormatPr defaultColWidth="6.42578125" defaultRowHeight="12.75" x14ac:dyDescent="0.2"/>
  <cols>
    <col min="1" max="1" width="4" style="130" customWidth="1"/>
    <col min="2" max="2" width="4.42578125" style="131" hidden="1" customWidth="1"/>
    <col min="3" max="3" width="19.5703125" style="131" customWidth="1"/>
    <col min="4" max="4" width="7" style="132" hidden="1" customWidth="1"/>
    <col min="5" max="5" width="4.85546875" style="131" customWidth="1"/>
    <col min="6" max="13" width="5.7109375" style="120" customWidth="1"/>
    <col min="14" max="14" width="5.7109375" style="133" customWidth="1"/>
    <col min="15" max="21" width="5.7109375" style="120" customWidth="1"/>
    <col min="22" max="22" width="6.5703125" style="120" customWidth="1"/>
    <col min="23" max="27" width="3.7109375" style="120" customWidth="1"/>
    <col min="28" max="28" width="5.7109375" style="120" customWidth="1"/>
    <col min="29" max="29" width="7.85546875" style="135" customWidth="1"/>
    <col min="30" max="30" width="3.7109375" style="100" customWidth="1"/>
    <col min="31" max="31" width="24.140625" style="101" customWidth="1"/>
    <col min="32" max="32" width="6.42578125" style="101"/>
    <col min="33" max="33" width="6.42578125" style="102"/>
    <col min="34" max="34" width="6.42578125" style="101"/>
    <col min="35" max="35" width="8.5703125" style="101" customWidth="1"/>
    <col min="36" max="16384" width="6.42578125" style="102"/>
  </cols>
  <sheetData>
    <row r="1" spans="1:42" ht="15" x14ac:dyDescent="0.2">
      <c r="A1" s="95" t="s">
        <v>50</v>
      </c>
      <c r="B1" s="96"/>
      <c r="C1" s="97"/>
      <c r="D1" s="98"/>
      <c r="E1" s="96"/>
      <c r="F1" s="99"/>
      <c r="G1" s="99"/>
      <c r="H1" s="99"/>
      <c r="I1" s="99"/>
      <c r="J1" s="99"/>
      <c r="K1" s="99"/>
      <c r="L1" s="99"/>
      <c r="M1" s="137" t="s">
        <v>48</v>
      </c>
      <c r="N1" s="138" t="str">
        <f>Biodata!C4</f>
        <v xml:space="preserve">X / IPS_5 </v>
      </c>
      <c r="O1" s="99"/>
      <c r="P1" s="99"/>
      <c r="Q1" s="99"/>
      <c r="R1" s="99"/>
      <c r="S1" s="99"/>
      <c r="T1" s="99"/>
      <c r="U1" s="99"/>
      <c r="V1" s="99"/>
      <c r="W1" s="99"/>
      <c r="X1" s="99"/>
      <c r="Y1" s="99"/>
      <c r="Z1" s="99"/>
      <c r="AA1" s="99"/>
      <c r="AB1" s="99"/>
      <c r="AC1" s="99"/>
    </row>
    <row r="2" spans="1:42" ht="15" x14ac:dyDescent="0.2">
      <c r="A2" s="100"/>
      <c r="B2" s="96"/>
      <c r="C2" s="97"/>
      <c r="D2" s="98"/>
      <c r="E2" s="96"/>
      <c r="F2" s="99"/>
      <c r="G2" s="99"/>
      <c r="H2" s="99"/>
      <c r="I2" s="99"/>
      <c r="J2" s="99"/>
      <c r="K2" s="99"/>
      <c r="L2" s="99"/>
      <c r="M2" s="137" t="s">
        <v>40</v>
      </c>
      <c r="N2" s="138" t="str">
        <f>Biodata!C5</f>
        <v>2 / Genap</v>
      </c>
      <c r="O2" s="99"/>
      <c r="P2" s="99"/>
      <c r="Q2" s="99"/>
      <c r="R2" s="99"/>
      <c r="S2" s="99"/>
      <c r="T2" s="99"/>
      <c r="U2" s="99"/>
      <c r="V2" s="99"/>
      <c r="W2" s="99"/>
      <c r="X2" s="99"/>
      <c r="Y2" s="99"/>
      <c r="Z2" s="99"/>
      <c r="AA2" s="99"/>
      <c r="AB2" s="99"/>
      <c r="AC2" s="99"/>
    </row>
    <row r="3" spans="1:42" ht="15" x14ac:dyDescent="0.2">
      <c r="A3" s="100"/>
      <c r="B3" s="96"/>
      <c r="C3" s="96"/>
      <c r="D3" s="98"/>
      <c r="E3" s="96"/>
      <c r="F3" s="99"/>
      <c r="G3" s="99"/>
      <c r="H3" s="99"/>
      <c r="I3" s="99"/>
      <c r="J3" s="99"/>
      <c r="K3" s="99"/>
      <c r="L3" s="99"/>
      <c r="M3" s="137" t="s">
        <v>41</v>
      </c>
      <c r="N3" s="138" t="str">
        <f>Biodata!C6</f>
        <v>2018/2019</v>
      </c>
      <c r="O3" s="99"/>
      <c r="P3" s="99"/>
      <c r="Q3" s="99"/>
      <c r="R3" s="99"/>
      <c r="S3" s="99"/>
      <c r="T3" s="99"/>
      <c r="U3" s="99"/>
      <c r="V3" s="99"/>
      <c r="W3" s="99"/>
      <c r="X3" s="99"/>
      <c r="Y3" s="99"/>
      <c r="Z3" s="99"/>
      <c r="AA3" s="99"/>
      <c r="AB3" s="99"/>
      <c r="AC3" s="99"/>
    </row>
    <row r="4" spans="1:42" x14ac:dyDescent="0.2">
      <c r="A4" s="100"/>
      <c r="B4" s="96"/>
      <c r="C4" s="96"/>
      <c r="D4" s="98"/>
      <c r="E4" s="96"/>
      <c r="F4" s="99"/>
      <c r="G4" s="99"/>
      <c r="H4" s="99"/>
      <c r="I4" s="99"/>
      <c r="J4" s="99"/>
      <c r="K4" s="99"/>
      <c r="L4" s="99"/>
      <c r="M4" s="99"/>
      <c r="N4" s="103"/>
      <c r="O4" s="99"/>
      <c r="P4" s="99"/>
      <c r="Q4" s="99"/>
      <c r="R4" s="99"/>
      <c r="S4" s="99"/>
      <c r="T4" s="99"/>
      <c r="U4" s="99"/>
      <c r="V4" s="99"/>
      <c r="W4" s="99"/>
      <c r="X4" s="99"/>
      <c r="Y4" s="99"/>
      <c r="Z4" s="99"/>
      <c r="AA4" s="99"/>
      <c r="AB4" s="99"/>
      <c r="AC4" s="99"/>
    </row>
    <row r="5" spans="1:42" s="105" customFormat="1" ht="17.25" customHeight="1" x14ac:dyDescent="0.2">
      <c r="A5" s="292" t="s">
        <v>128</v>
      </c>
      <c r="B5" s="312" t="s">
        <v>8</v>
      </c>
      <c r="C5" s="321" t="s">
        <v>12</v>
      </c>
      <c r="D5" s="221" t="s">
        <v>52</v>
      </c>
      <c r="E5" s="314" t="s">
        <v>127</v>
      </c>
      <c r="F5" s="292" t="s">
        <v>62</v>
      </c>
      <c r="G5" s="312"/>
      <c r="H5" s="312"/>
      <c r="I5" s="312"/>
      <c r="J5" s="312"/>
      <c r="K5" s="293"/>
      <c r="L5" s="311" t="s">
        <v>63</v>
      </c>
      <c r="M5" s="312"/>
      <c r="N5" s="312"/>
      <c r="O5" s="313"/>
      <c r="P5" s="292" t="s">
        <v>64</v>
      </c>
      <c r="Q5" s="312"/>
      <c r="R5" s="312"/>
      <c r="S5" s="293"/>
      <c r="T5" s="311" t="s">
        <v>66</v>
      </c>
      <c r="U5" s="312"/>
      <c r="V5" s="208" t="s">
        <v>65</v>
      </c>
      <c r="W5" s="292" t="s">
        <v>74</v>
      </c>
      <c r="X5" s="293"/>
      <c r="Y5" s="311" t="s">
        <v>126</v>
      </c>
      <c r="Z5" s="312"/>
      <c r="AA5" s="313"/>
      <c r="AB5" s="280" t="s">
        <v>116</v>
      </c>
      <c r="AC5" s="281"/>
      <c r="AD5" s="282"/>
      <c r="AE5" s="288" t="s">
        <v>78</v>
      </c>
      <c r="AF5" s="104"/>
      <c r="AH5" s="104"/>
      <c r="AI5" s="104"/>
    </row>
    <row r="6" spans="1:42" s="105" customFormat="1" ht="109.5" customHeight="1" x14ac:dyDescent="0.2">
      <c r="A6" s="319"/>
      <c r="B6" s="320"/>
      <c r="C6" s="322"/>
      <c r="D6" s="222" t="s">
        <v>53</v>
      </c>
      <c r="E6" s="315"/>
      <c r="F6" s="231" t="s">
        <v>13</v>
      </c>
      <c r="G6" s="106" t="s">
        <v>18</v>
      </c>
      <c r="H6" s="106" t="s">
        <v>19</v>
      </c>
      <c r="I6" s="106" t="s">
        <v>4</v>
      </c>
      <c r="J6" s="106" t="s">
        <v>88</v>
      </c>
      <c r="K6" s="232" t="s">
        <v>9</v>
      </c>
      <c r="L6" s="226" t="s">
        <v>10</v>
      </c>
      <c r="M6" s="106" t="s">
        <v>46</v>
      </c>
      <c r="N6" s="107" t="s">
        <v>14</v>
      </c>
      <c r="O6" s="209" t="s">
        <v>47</v>
      </c>
      <c r="P6" s="231" t="s">
        <v>136</v>
      </c>
      <c r="Q6" s="106" t="s">
        <v>137</v>
      </c>
      <c r="R6" s="106" t="s">
        <v>138</v>
      </c>
      <c r="S6" s="232" t="s">
        <v>139</v>
      </c>
      <c r="T6" s="231" t="s">
        <v>9</v>
      </c>
      <c r="U6" s="106" t="s">
        <v>140</v>
      </c>
      <c r="V6" s="209" t="s">
        <v>49</v>
      </c>
      <c r="W6" s="215" t="s">
        <v>75</v>
      </c>
      <c r="X6" s="216" t="s">
        <v>76</v>
      </c>
      <c r="Y6" s="212" t="s">
        <v>0</v>
      </c>
      <c r="Z6" s="108" t="s">
        <v>15</v>
      </c>
      <c r="AA6" s="211" t="s">
        <v>51</v>
      </c>
      <c r="AB6" s="219" t="s">
        <v>125</v>
      </c>
      <c r="AC6" s="108" t="s">
        <v>56</v>
      </c>
      <c r="AD6" s="220" t="s">
        <v>68</v>
      </c>
      <c r="AE6" s="289"/>
      <c r="AF6" s="104"/>
      <c r="AH6" s="269"/>
      <c r="AI6" s="269"/>
      <c r="AJ6" s="269"/>
      <c r="AM6" s="109"/>
    </row>
    <row r="7" spans="1:42" s="105" customFormat="1" x14ac:dyDescent="0.2">
      <c r="A7" s="110"/>
      <c r="B7" s="111"/>
      <c r="C7" s="112">
        <v>1</v>
      </c>
      <c r="D7" s="223">
        <v>1</v>
      </c>
      <c r="E7" s="227">
        <v>2</v>
      </c>
      <c r="F7" s="217">
        <v>3</v>
      </c>
      <c r="G7" s="112">
        <v>4</v>
      </c>
      <c r="H7" s="112">
        <v>5</v>
      </c>
      <c r="I7" s="112">
        <v>6</v>
      </c>
      <c r="J7" s="112">
        <v>7</v>
      </c>
      <c r="K7" s="218">
        <v>8</v>
      </c>
      <c r="L7" s="213">
        <v>9</v>
      </c>
      <c r="M7" s="112">
        <v>10</v>
      </c>
      <c r="N7" s="112">
        <v>11</v>
      </c>
      <c r="O7" s="210">
        <v>12</v>
      </c>
      <c r="P7" s="217">
        <v>13</v>
      </c>
      <c r="Q7" s="112">
        <v>14</v>
      </c>
      <c r="R7" s="112">
        <v>15</v>
      </c>
      <c r="S7" s="218">
        <v>16</v>
      </c>
      <c r="T7" s="213">
        <v>17</v>
      </c>
      <c r="U7" s="112">
        <v>18</v>
      </c>
      <c r="V7" s="210">
        <v>19</v>
      </c>
      <c r="W7" s="217">
        <v>20</v>
      </c>
      <c r="X7" s="218">
        <v>21</v>
      </c>
      <c r="Y7" s="213">
        <v>22</v>
      </c>
      <c r="Z7" s="112">
        <v>23</v>
      </c>
      <c r="AA7" s="210">
        <v>24</v>
      </c>
      <c r="AB7" s="217"/>
      <c r="AC7" s="112">
        <v>28</v>
      </c>
      <c r="AD7" s="218">
        <v>29</v>
      </c>
      <c r="AE7" s="214">
        <v>30</v>
      </c>
      <c r="AF7" s="104"/>
      <c r="AH7" s="283" t="s">
        <v>119</v>
      </c>
      <c r="AI7" s="284"/>
      <c r="AJ7" s="270" t="s">
        <v>74</v>
      </c>
      <c r="AK7" s="207" t="s">
        <v>78</v>
      </c>
      <c r="AL7" s="113"/>
      <c r="AM7" s="113"/>
    </row>
    <row r="8" spans="1:42" s="114" customFormat="1" ht="15" x14ac:dyDescent="0.2">
      <c r="A8" s="308">
        <v>1</v>
      </c>
      <c r="B8" s="323" t="str">
        <f>VLOOKUP(A8,biononis,2,1)</f>
        <v>181910008</v>
      </c>
      <c r="C8" s="324" t="str">
        <f>VLOOKUP(A8,biononis,3,1)</f>
        <v>ADITA TRI KURNIA PUTRI</v>
      </c>
      <c r="D8" s="224" t="str">
        <f>B8&amp;"A"</f>
        <v>181910008A</v>
      </c>
      <c r="E8" s="228" t="s">
        <v>124</v>
      </c>
      <c r="F8" s="248">
        <v>10</v>
      </c>
      <c r="G8" s="249">
        <v>20</v>
      </c>
      <c r="H8" s="249">
        <v>30</v>
      </c>
      <c r="I8" s="249">
        <v>40</v>
      </c>
      <c r="J8" s="249">
        <v>50</v>
      </c>
      <c r="K8" s="250">
        <v>60</v>
      </c>
      <c r="L8" s="251">
        <v>70</v>
      </c>
      <c r="M8" s="249">
        <v>80</v>
      </c>
      <c r="N8" s="249">
        <v>90</v>
      </c>
      <c r="O8" s="252">
        <v>22</v>
      </c>
      <c r="P8" s="248">
        <v>33</v>
      </c>
      <c r="Q8" s="249">
        <v>44</v>
      </c>
      <c r="R8" s="249">
        <v>55</v>
      </c>
      <c r="S8" s="250">
        <v>66</v>
      </c>
      <c r="T8" s="251">
        <v>77</v>
      </c>
      <c r="U8" s="249">
        <v>88</v>
      </c>
      <c r="V8" s="252">
        <v>99</v>
      </c>
      <c r="W8" s="298" t="s">
        <v>16</v>
      </c>
      <c r="X8" s="299" t="s">
        <v>118</v>
      </c>
      <c r="Y8" s="318" t="s">
        <v>34</v>
      </c>
      <c r="Z8" s="317" t="s">
        <v>34</v>
      </c>
      <c r="AA8" s="316" t="s">
        <v>34</v>
      </c>
      <c r="AB8" s="285">
        <f>SUM(F8:V8)</f>
        <v>934</v>
      </c>
      <c r="AC8" s="304">
        <f>IFERROR(AVERAGE(F8:V8),"")</f>
        <v>54.941176470588232</v>
      </c>
      <c r="AD8" s="305">
        <f>IFERROR(RANK(AC8,$AC$8:$AC$87,0),"")</f>
        <v>1</v>
      </c>
      <c r="AE8" s="291" t="s">
        <v>106</v>
      </c>
      <c r="AF8" s="6"/>
      <c r="AH8" s="271" t="s">
        <v>34</v>
      </c>
      <c r="AI8" s="272" t="s">
        <v>79</v>
      </c>
      <c r="AJ8" s="273" t="s">
        <v>117</v>
      </c>
      <c r="AK8" s="115" t="s">
        <v>79</v>
      </c>
    </row>
    <row r="9" spans="1:42" s="114" customFormat="1" ht="15" x14ac:dyDescent="0.2">
      <c r="A9" s="307"/>
      <c r="B9" s="309"/>
      <c r="C9" s="310"/>
      <c r="D9" s="225" t="str">
        <f>B8&amp;"B"</f>
        <v>181910008B</v>
      </c>
      <c r="E9" s="229" t="s">
        <v>115</v>
      </c>
      <c r="F9" s="253" t="str">
        <f>VLOOKUP(F8,$AH$8:$AI$14,2,TRUE)</f>
        <v>E</v>
      </c>
      <c r="G9" s="254" t="str">
        <f>VLOOKUP(G8,$AH$8:$AI$14,2,TRUE)</f>
        <v>E</v>
      </c>
      <c r="H9" s="254" t="str">
        <f t="shared" ref="H9:V9" si="0">VLOOKUP(H8,$AH$8:$AI$14,2,TRUE)</f>
        <v>E</v>
      </c>
      <c r="I9" s="254" t="str">
        <f t="shared" si="0"/>
        <v>E</v>
      </c>
      <c r="J9" s="254" t="str">
        <f t="shared" si="0"/>
        <v>D</v>
      </c>
      <c r="K9" s="255" t="str">
        <f t="shared" si="0"/>
        <v>D</v>
      </c>
      <c r="L9" s="256" t="str">
        <f t="shared" si="0"/>
        <v>C</v>
      </c>
      <c r="M9" s="254" t="str">
        <f t="shared" si="0"/>
        <v>B</v>
      </c>
      <c r="N9" s="254" t="str">
        <f t="shared" si="0"/>
        <v>A</v>
      </c>
      <c r="O9" s="257" t="str">
        <f t="shared" si="0"/>
        <v>E</v>
      </c>
      <c r="P9" s="253" t="str">
        <f t="shared" si="0"/>
        <v>E</v>
      </c>
      <c r="Q9" s="254" t="str">
        <f t="shared" si="0"/>
        <v>E</v>
      </c>
      <c r="R9" s="254" t="str">
        <f t="shared" si="0"/>
        <v>D</v>
      </c>
      <c r="S9" s="255" t="str">
        <f t="shared" si="0"/>
        <v>D</v>
      </c>
      <c r="T9" s="256" t="str">
        <f t="shared" si="0"/>
        <v>C</v>
      </c>
      <c r="U9" s="254" t="str">
        <f t="shared" si="0"/>
        <v>B</v>
      </c>
      <c r="V9" s="257" t="str">
        <f t="shared" si="0"/>
        <v>A</v>
      </c>
      <c r="W9" s="294"/>
      <c r="X9" s="295"/>
      <c r="Y9" s="300"/>
      <c r="Z9" s="301"/>
      <c r="AA9" s="302"/>
      <c r="AB9" s="278"/>
      <c r="AC9" s="303"/>
      <c r="AD9" s="286"/>
      <c r="AE9" s="290"/>
      <c r="AF9" s="6"/>
      <c r="AH9" s="271">
        <v>0</v>
      </c>
      <c r="AI9" s="274" t="s">
        <v>34</v>
      </c>
      <c r="AJ9" s="275" t="s">
        <v>5</v>
      </c>
      <c r="AK9" s="116" t="s">
        <v>90</v>
      </c>
    </row>
    <row r="10" spans="1:42" s="114" customFormat="1" ht="15" x14ac:dyDescent="0.2">
      <c r="A10" s="307">
        <v>2</v>
      </c>
      <c r="B10" s="309" t="str">
        <f>VLOOKUP(A10,biononis,2,1)</f>
        <v>181910011</v>
      </c>
      <c r="C10" s="310" t="str">
        <f>VLOOKUP(A10,biononis,3,1)</f>
        <v xml:space="preserve">ADNES KOMALA DEWI </v>
      </c>
      <c r="D10" s="225" t="str">
        <f>B10&amp;"A"</f>
        <v>181910011A</v>
      </c>
      <c r="E10" s="228" t="s">
        <v>124</v>
      </c>
      <c r="F10" s="248"/>
      <c r="G10" s="249"/>
      <c r="H10" s="249"/>
      <c r="I10" s="249"/>
      <c r="J10" s="249"/>
      <c r="K10" s="250"/>
      <c r="L10" s="251"/>
      <c r="M10" s="249"/>
      <c r="N10" s="249"/>
      <c r="O10" s="252"/>
      <c r="P10" s="248"/>
      <c r="Q10" s="249"/>
      <c r="R10" s="249"/>
      <c r="S10" s="250"/>
      <c r="T10" s="251"/>
      <c r="U10" s="249"/>
      <c r="V10" s="258"/>
      <c r="W10" s="294" t="s">
        <v>34</v>
      </c>
      <c r="X10" s="295" t="s">
        <v>34</v>
      </c>
      <c r="Y10" s="300" t="s">
        <v>34</v>
      </c>
      <c r="Z10" s="301" t="s">
        <v>34</v>
      </c>
      <c r="AA10" s="302" t="s">
        <v>34</v>
      </c>
      <c r="AB10" s="278">
        <f>SUM(F10:V10)</f>
        <v>0</v>
      </c>
      <c r="AC10" s="303" t="str">
        <f>IFERROR(AVERAGE(F10:V10),"")</f>
        <v/>
      </c>
      <c r="AD10" s="286" t="str">
        <f>IFERROR(RANK(AC10,$AC$8:$AC$87,0),"")</f>
        <v/>
      </c>
      <c r="AE10" s="290" t="s">
        <v>79</v>
      </c>
      <c r="AF10" s="6"/>
      <c r="AH10" s="271">
        <v>10</v>
      </c>
      <c r="AI10" s="274" t="s">
        <v>73</v>
      </c>
      <c r="AJ10" s="275" t="s">
        <v>16</v>
      </c>
      <c r="AK10" s="116" t="s">
        <v>105</v>
      </c>
    </row>
    <row r="11" spans="1:42" s="114" customFormat="1" ht="15" x14ac:dyDescent="0.2">
      <c r="A11" s="307"/>
      <c r="B11" s="309"/>
      <c r="C11" s="310"/>
      <c r="D11" s="225" t="str">
        <f>B10&amp;"B"</f>
        <v>181910011B</v>
      </c>
      <c r="E11" s="229" t="s">
        <v>115</v>
      </c>
      <c r="F11" s="253" t="str">
        <f>VLOOKUP(F10,$AH$8:$AI$14,2,TRUE)</f>
        <v>-</v>
      </c>
      <c r="G11" s="254" t="str">
        <f>VLOOKUP(G10,$AH$8:$AI$14,2,TRUE)</f>
        <v>-</v>
      </c>
      <c r="H11" s="254" t="str">
        <f t="shared" ref="H11" si="1">VLOOKUP(H10,$AH$8:$AI$14,2,TRUE)</f>
        <v>-</v>
      </c>
      <c r="I11" s="254" t="str">
        <f t="shared" ref="I11" si="2">VLOOKUP(I10,$AH$8:$AI$14,2,TRUE)</f>
        <v>-</v>
      </c>
      <c r="J11" s="254" t="str">
        <f t="shared" ref="J11" si="3">VLOOKUP(J10,$AH$8:$AI$14,2,TRUE)</f>
        <v>-</v>
      </c>
      <c r="K11" s="255" t="str">
        <f t="shared" ref="K11" si="4">VLOOKUP(K10,$AH$8:$AI$14,2,TRUE)</f>
        <v>-</v>
      </c>
      <c r="L11" s="256" t="str">
        <f t="shared" ref="L11" si="5">VLOOKUP(L10,$AH$8:$AI$14,2,TRUE)</f>
        <v>-</v>
      </c>
      <c r="M11" s="254" t="str">
        <f t="shared" ref="M11" si="6">VLOOKUP(M10,$AH$8:$AI$14,2,TRUE)</f>
        <v>-</v>
      </c>
      <c r="N11" s="254" t="str">
        <f t="shared" ref="N11" si="7">VLOOKUP(N10,$AH$8:$AI$14,2,TRUE)</f>
        <v>-</v>
      </c>
      <c r="O11" s="257" t="str">
        <f t="shared" ref="O11" si="8">VLOOKUP(O10,$AH$8:$AI$14,2,TRUE)</f>
        <v>-</v>
      </c>
      <c r="P11" s="253" t="str">
        <f t="shared" ref="P11" si="9">VLOOKUP(P10,$AH$8:$AI$14,2,TRUE)</f>
        <v>-</v>
      </c>
      <c r="Q11" s="254" t="str">
        <f t="shared" ref="Q11" si="10">VLOOKUP(Q10,$AH$8:$AI$14,2,TRUE)</f>
        <v>-</v>
      </c>
      <c r="R11" s="254" t="str">
        <f t="shared" ref="R11" si="11">VLOOKUP(R10,$AH$8:$AI$14,2,TRUE)</f>
        <v>-</v>
      </c>
      <c r="S11" s="255" t="str">
        <f t="shared" ref="S11" si="12">VLOOKUP(S10,$AH$8:$AI$14,2,TRUE)</f>
        <v>-</v>
      </c>
      <c r="T11" s="256" t="str">
        <f t="shared" ref="T11" si="13">VLOOKUP(T10,$AH$8:$AI$14,2,TRUE)</f>
        <v>-</v>
      </c>
      <c r="U11" s="254" t="str">
        <f t="shared" ref="U11" si="14">VLOOKUP(U10,$AH$8:$AI$14,2,TRUE)</f>
        <v>-</v>
      </c>
      <c r="V11" s="257" t="str">
        <f t="shared" ref="V11" si="15">VLOOKUP(V10,$AH$8:$AI$14,2,TRUE)</f>
        <v>-</v>
      </c>
      <c r="W11" s="294"/>
      <c r="X11" s="295"/>
      <c r="Y11" s="300"/>
      <c r="Z11" s="301"/>
      <c r="AA11" s="302"/>
      <c r="AB11" s="278"/>
      <c r="AC11" s="303"/>
      <c r="AD11" s="286"/>
      <c r="AE11" s="290"/>
      <c r="AF11" s="6"/>
      <c r="AH11" s="271">
        <v>50</v>
      </c>
      <c r="AI11" s="274" t="s">
        <v>17</v>
      </c>
      <c r="AJ11" s="275" t="s">
        <v>118</v>
      </c>
      <c r="AK11" s="116" t="s">
        <v>91</v>
      </c>
    </row>
    <row r="12" spans="1:42" s="114" customFormat="1" ht="15" x14ac:dyDescent="0.2">
      <c r="A12" s="307">
        <v>3</v>
      </c>
      <c r="B12" s="309" t="str">
        <f>VLOOKUP(A12,biononis,2,1)</f>
        <v>181910014</v>
      </c>
      <c r="C12" s="310" t="str">
        <f>VLOOKUP(A12,biononis,3,1)</f>
        <v>AGUNG BUDI PRASTAWA</v>
      </c>
      <c r="D12" s="225" t="str">
        <f>B12&amp;"A"</f>
        <v>181910014A</v>
      </c>
      <c r="E12" s="228" t="s">
        <v>124</v>
      </c>
      <c r="F12" s="259"/>
      <c r="G12" s="260"/>
      <c r="H12" s="260"/>
      <c r="I12" s="260"/>
      <c r="J12" s="260"/>
      <c r="K12" s="261"/>
      <c r="L12" s="262"/>
      <c r="M12" s="260"/>
      <c r="N12" s="260"/>
      <c r="O12" s="258"/>
      <c r="P12" s="259"/>
      <c r="Q12" s="260"/>
      <c r="R12" s="260"/>
      <c r="S12" s="261"/>
      <c r="T12" s="262"/>
      <c r="U12" s="260"/>
      <c r="V12" s="258"/>
      <c r="W12" s="294" t="s">
        <v>34</v>
      </c>
      <c r="X12" s="295" t="s">
        <v>34</v>
      </c>
      <c r="Y12" s="300" t="s">
        <v>34</v>
      </c>
      <c r="Z12" s="301" t="s">
        <v>34</v>
      </c>
      <c r="AA12" s="302" t="s">
        <v>34</v>
      </c>
      <c r="AB12" s="278">
        <f>SUM(F12:V12)</f>
        <v>0</v>
      </c>
      <c r="AC12" s="303" t="str">
        <f t="shared" ref="AC12" si="16">IFERROR(AVERAGE(F12:V12),"")</f>
        <v/>
      </c>
      <c r="AD12" s="286" t="str">
        <f>IFERROR(RANK(AC12,$AC$8:$AC$87,0),"")</f>
        <v/>
      </c>
      <c r="AE12" s="290" t="s">
        <v>79</v>
      </c>
      <c r="AF12" s="6"/>
      <c r="AH12" s="276">
        <v>70</v>
      </c>
      <c r="AI12" s="274" t="s">
        <v>16</v>
      </c>
      <c r="AJ12" s="277" t="s">
        <v>34</v>
      </c>
      <c r="AK12" s="116" t="s">
        <v>89</v>
      </c>
    </row>
    <row r="13" spans="1:42" s="114" customFormat="1" ht="15" x14ac:dyDescent="0.2">
      <c r="A13" s="307"/>
      <c r="B13" s="309"/>
      <c r="C13" s="310"/>
      <c r="D13" s="225" t="str">
        <f>B12&amp;"B"</f>
        <v>181910014B</v>
      </c>
      <c r="E13" s="229" t="s">
        <v>115</v>
      </c>
      <c r="F13" s="253" t="str">
        <f>VLOOKUP(F12,$AH$8:$AI$14,2,TRUE)</f>
        <v>-</v>
      </c>
      <c r="G13" s="254" t="str">
        <f>VLOOKUP(G12,$AH$8:$AI$14,2,TRUE)</f>
        <v>-</v>
      </c>
      <c r="H13" s="254" t="str">
        <f t="shared" ref="H13" si="17">VLOOKUP(H12,$AH$8:$AI$14,2,TRUE)</f>
        <v>-</v>
      </c>
      <c r="I13" s="254" t="str">
        <f t="shared" ref="I13" si="18">VLOOKUP(I12,$AH$8:$AI$14,2,TRUE)</f>
        <v>-</v>
      </c>
      <c r="J13" s="254" t="str">
        <f t="shared" ref="J13" si="19">VLOOKUP(J12,$AH$8:$AI$14,2,TRUE)</f>
        <v>-</v>
      </c>
      <c r="K13" s="255" t="str">
        <f t="shared" ref="K13" si="20">VLOOKUP(K12,$AH$8:$AI$14,2,TRUE)</f>
        <v>-</v>
      </c>
      <c r="L13" s="256" t="str">
        <f t="shared" ref="L13" si="21">VLOOKUP(L12,$AH$8:$AI$14,2,TRUE)</f>
        <v>-</v>
      </c>
      <c r="M13" s="254" t="str">
        <f t="shared" ref="M13" si="22">VLOOKUP(M12,$AH$8:$AI$14,2,TRUE)</f>
        <v>-</v>
      </c>
      <c r="N13" s="254" t="str">
        <f t="shared" ref="N13" si="23">VLOOKUP(N12,$AH$8:$AI$14,2,TRUE)</f>
        <v>-</v>
      </c>
      <c r="O13" s="257" t="str">
        <f t="shared" ref="O13" si="24">VLOOKUP(O12,$AH$8:$AI$14,2,TRUE)</f>
        <v>-</v>
      </c>
      <c r="P13" s="253" t="str">
        <f t="shared" ref="P13" si="25">VLOOKUP(P12,$AH$8:$AI$14,2,TRUE)</f>
        <v>-</v>
      </c>
      <c r="Q13" s="254" t="str">
        <f t="shared" ref="Q13" si="26">VLOOKUP(Q12,$AH$8:$AI$14,2,TRUE)</f>
        <v>-</v>
      </c>
      <c r="R13" s="254" t="str">
        <f t="shared" ref="R13" si="27">VLOOKUP(R12,$AH$8:$AI$14,2,TRUE)</f>
        <v>-</v>
      </c>
      <c r="S13" s="255" t="str">
        <f t="shared" ref="S13" si="28">VLOOKUP(S12,$AH$8:$AI$14,2,TRUE)</f>
        <v>-</v>
      </c>
      <c r="T13" s="256" t="str">
        <f t="shared" ref="T13" si="29">VLOOKUP(T12,$AH$8:$AI$14,2,TRUE)</f>
        <v>-</v>
      </c>
      <c r="U13" s="254" t="str">
        <f t="shared" ref="U13" si="30">VLOOKUP(U12,$AH$8:$AI$14,2,TRUE)</f>
        <v>-</v>
      </c>
      <c r="V13" s="257" t="str">
        <f t="shared" ref="V13" si="31">VLOOKUP(V12,$AH$8:$AI$14,2,TRUE)</f>
        <v>-</v>
      </c>
      <c r="W13" s="294"/>
      <c r="X13" s="295"/>
      <c r="Y13" s="300"/>
      <c r="Z13" s="301"/>
      <c r="AA13" s="302"/>
      <c r="AB13" s="278"/>
      <c r="AC13" s="303"/>
      <c r="AD13" s="286"/>
      <c r="AE13" s="290"/>
      <c r="AF13" s="6"/>
      <c r="AH13" s="276">
        <v>80</v>
      </c>
      <c r="AI13" s="274" t="s">
        <v>5</v>
      </c>
      <c r="AJ13" s="14"/>
      <c r="AK13" s="117" t="s">
        <v>92</v>
      </c>
      <c r="AL13" s="118"/>
      <c r="AM13" s="118"/>
      <c r="AN13" s="118"/>
      <c r="AO13" s="118"/>
      <c r="AP13" s="118"/>
    </row>
    <row r="14" spans="1:42" s="114" customFormat="1" ht="15" x14ac:dyDescent="0.2">
      <c r="A14" s="307">
        <v>4</v>
      </c>
      <c r="B14" s="309" t="str">
        <f>VLOOKUP(A14,biononis,2,1)</f>
        <v>181910045</v>
      </c>
      <c r="C14" s="310" t="str">
        <f>VLOOKUP(A14,biononis,3,1)</f>
        <v>ARYA DYTA WIGUNA</v>
      </c>
      <c r="D14" s="225" t="str">
        <f>B14&amp;"A"</f>
        <v>181910045A</v>
      </c>
      <c r="E14" s="228" t="s">
        <v>124</v>
      </c>
      <c r="F14" s="259"/>
      <c r="G14" s="260"/>
      <c r="H14" s="260"/>
      <c r="I14" s="260"/>
      <c r="J14" s="260"/>
      <c r="K14" s="261"/>
      <c r="L14" s="262"/>
      <c r="M14" s="260"/>
      <c r="N14" s="260"/>
      <c r="O14" s="258"/>
      <c r="P14" s="259"/>
      <c r="Q14" s="260"/>
      <c r="R14" s="260"/>
      <c r="S14" s="261"/>
      <c r="T14" s="262"/>
      <c r="U14" s="260"/>
      <c r="V14" s="258"/>
      <c r="W14" s="294" t="s">
        <v>34</v>
      </c>
      <c r="X14" s="295" t="s">
        <v>34</v>
      </c>
      <c r="Y14" s="300" t="s">
        <v>34</v>
      </c>
      <c r="Z14" s="301" t="s">
        <v>34</v>
      </c>
      <c r="AA14" s="302" t="s">
        <v>34</v>
      </c>
      <c r="AB14" s="278">
        <f t="shared" ref="AB14" si="32">SUM(F14:V14)</f>
        <v>0</v>
      </c>
      <c r="AC14" s="303" t="str">
        <f t="shared" ref="AC14" si="33">IFERROR(AVERAGE(F14:V14),"")</f>
        <v/>
      </c>
      <c r="AD14" s="286" t="str">
        <f>IFERROR(RANK(AC14,$AC$8:$AC$87,0),"")</f>
        <v/>
      </c>
      <c r="AE14" s="290" t="s">
        <v>79</v>
      </c>
      <c r="AF14" s="6"/>
      <c r="AH14" s="271">
        <v>90</v>
      </c>
      <c r="AI14" s="274" t="s">
        <v>6</v>
      </c>
      <c r="AJ14" s="14"/>
      <c r="AK14" s="116" t="s">
        <v>107</v>
      </c>
    </row>
    <row r="15" spans="1:42" s="114" customFormat="1" ht="15" x14ac:dyDescent="0.2">
      <c r="A15" s="307"/>
      <c r="B15" s="309"/>
      <c r="C15" s="310"/>
      <c r="D15" s="225" t="str">
        <f>B14&amp;"B"</f>
        <v>181910045B</v>
      </c>
      <c r="E15" s="229" t="s">
        <v>115</v>
      </c>
      <c r="F15" s="253" t="str">
        <f>VLOOKUP(F14,$AH$8:$AI$14,2,TRUE)</f>
        <v>-</v>
      </c>
      <c r="G15" s="254" t="str">
        <f>VLOOKUP(G14,$AH$8:$AI$14,2,TRUE)</f>
        <v>-</v>
      </c>
      <c r="H15" s="254" t="str">
        <f t="shared" ref="H15" si="34">VLOOKUP(H14,$AH$8:$AI$14,2,TRUE)</f>
        <v>-</v>
      </c>
      <c r="I15" s="254" t="str">
        <f t="shared" ref="I15" si="35">VLOOKUP(I14,$AH$8:$AI$14,2,TRUE)</f>
        <v>-</v>
      </c>
      <c r="J15" s="254" t="str">
        <f t="shared" ref="J15" si="36">VLOOKUP(J14,$AH$8:$AI$14,2,TRUE)</f>
        <v>-</v>
      </c>
      <c r="K15" s="255" t="str">
        <f t="shared" ref="K15" si="37">VLOOKUP(K14,$AH$8:$AI$14,2,TRUE)</f>
        <v>-</v>
      </c>
      <c r="L15" s="256" t="str">
        <f t="shared" ref="L15" si="38">VLOOKUP(L14,$AH$8:$AI$14,2,TRUE)</f>
        <v>-</v>
      </c>
      <c r="M15" s="254" t="str">
        <f t="shared" ref="M15" si="39">VLOOKUP(M14,$AH$8:$AI$14,2,TRUE)</f>
        <v>-</v>
      </c>
      <c r="N15" s="254" t="str">
        <f t="shared" ref="N15" si="40">VLOOKUP(N14,$AH$8:$AI$14,2,TRUE)</f>
        <v>-</v>
      </c>
      <c r="O15" s="257" t="str">
        <f t="shared" ref="O15" si="41">VLOOKUP(O14,$AH$8:$AI$14,2,TRUE)</f>
        <v>-</v>
      </c>
      <c r="P15" s="253" t="str">
        <f t="shared" ref="P15" si="42">VLOOKUP(P14,$AH$8:$AI$14,2,TRUE)</f>
        <v>-</v>
      </c>
      <c r="Q15" s="254" t="str">
        <f t="shared" ref="Q15" si="43">VLOOKUP(Q14,$AH$8:$AI$14,2,TRUE)</f>
        <v>-</v>
      </c>
      <c r="R15" s="254" t="str">
        <f t="shared" ref="R15" si="44">VLOOKUP(R14,$AH$8:$AI$14,2,TRUE)</f>
        <v>-</v>
      </c>
      <c r="S15" s="255" t="str">
        <f t="shared" ref="S15" si="45">VLOOKUP(S14,$AH$8:$AI$14,2,TRUE)</f>
        <v>-</v>
      </c>
      <c r="T15" s="256" t="str">
        <f t="shared" ref="T15" si="46">VLOOKUP(T14,$AH$8:$AI$14,2,TRUE)</f>
        <v>-</v>
      </c>
      <c r="U15" s="254" t="str">
        <f t="shared" ref="U15" si="47">VLOOKUP(U14,$AH$8:$AI$14,2,TRUE)</f>
        <v>-</v>
      </c>
      <c r="V15" s="257" t="str">
        <f t="shared" ref="V15" si="48">VLOOKUP(V14,$AH$8:$AI$14,2,TRUE)</f>
        <v>-</v>
      </c>
      <c r="W15" s="294"/>
      <c r="X15" s="295"/>
      <c r="Y15" s="300"/>
      <c r="Z15" s="301"/>
      <c r="AA15" s="302"/>
      <c r="AB15" s="278"/>
      <c r="AC15" s="303"/>
      <c r="AD15" s="286"/>
      <c r="AE15" s="290"/>
      <c r="AF15" s="6"/>
      <c r="AH15" s="146"/>
      <c r="AI15" s="147"/>
      <c r="AK15" s="116" t="s">
        <v>93</v>
      </c>
    </row>
    <row r="16" spans="1:42" s="114" customFormat="1" ht="15" x14ac:dyDescent="0.2">
      <c r="A16" s="307">
        <v>5</v>
      </c>
      <c r="B16" s="309" t="str">
        <f>VLOOKUP(A16,biononis,2,1)</f>
        <v>181910054</v>
      </c>
      <c r="C16" s="310" t="str">
        <f>VLOOKUP(A16,biononis,3,1)</f>
        <v>AZRIEL TAMA SANTIAJI</v>
      </c>
      <c r="D16" s="225" t="str">
        <f>B16&amp;"A"</f>
        <v>181910054A</v>
      </c>
      <c r="E16" s="228" t="s">
        <v>124</v>
      </c>
      <c r="F16" s="259"/>
      <c r="G16" s="260"/>
      <c r="H16" s="260"/>
      <c r="I16" s="260"/>
      <c r="J16" s="260"/>
      <c r="K16" s="261"/>
      <c r="L16" s="262"/>
      <c r="M16" s="260"/>
      <c r="N16" s="260"/>
      <c r="O16" s="258"/>
      <c r="P16" s="259"/>
      <c r="Q16" s="260"/>
      <c r="R16" s="260"/>
      <c r="S16" s="261"/>
      <c r="T16" s="262"/>
      <c r="U16" s="260"/>
      <c r="V16" s="258"/>
      <c r="W16" s="294" t="s">
        <v>34</v>
      </c>
      <c r="X16" s="295" t="s">
        <v>34</v>
      </c>
      <c r="Y16" s="300" t="s">
        <v>34</v>
      </c>
      <c r="Z16" s="301" t="s">
        <v>34</v>
      </c>
      <c r="AA16" s="302" t="s">
        <v>34</v>
      </c>
      <c r="AB16" s="278">
        <f t="shared" ref="AB16" si="49">SUM(F16:V16)</f>
        <v>0</v>
      </c>
      <c r="AC16" s="303" t="str">
        <f t="shared" ref="AC16" si="50">IFERROR(AVERAGE(F16:V16),"")</f>
        <v/>
      </c>
      <c r="AD16" s="286" t="str">
        <f>IFERROR(RANK(AC16,$AC$8:$AC$87,0),"")</f>
        <v/>
      </c>
      <c r="AE16" s="290" t="s">
        <v>79</v>
      </c>
      <c r="AF16" s="6"/>
      <c r="AK16" s="116" t="s">
        <v>106</v>
      </c>
    </row>
    <row r="17" spans="1:37" s="114" customFormat="1" ht="15" x14ac:dyDescent="0.2">
      <c r="A17" s="307"/>
      <c r="B17" s="309"/>
      <c r="C17" s="310"/>
      <c r="D17" s="225" t="str">
        <f>B16&amp;"B"</f>
        <v>181910054B</v>
      </c>
      <c r="E17" s="229" t="s">
        <v>115</v>
      </c>
      <c r="F17" s="253" t="str">
        <f>VLOOKUP(F16,$AH$8:$AI$14,2,TRUE)</f>
        <v>-</v>
      </c>
      <c r="G17" s="254" t="str">
        <f>VLOOKUP(G16,$AH$8:$AI$14,2,TRUE)</f>
        <v>-</v>
      </c>
      <c r="H17" s="254" t="str">
        <f t="shared" ref="H17" si="51">VLOOKUP(H16,$AH$8:$AI$14,2,TRUE)</f>
        <v>-</v>
      </c>
      <c r="I17" s="254" t="str">
        <f t="shared" ref="I17" si="52">VLOOKUP(I16,$AH$8:$AI$14,2,TRUE)</f>
        <v>-</v>
      </c>
      <c r="J17" s="254" t="str">
        <f t="shared" ref="J17" si="53">VLOOKUP(J16,$AH$8:$AI$14,2,TRUE)</f>
        <v>-</v>
      </c>
      <c r="K17" s="255" t="str">
        <f t="shared" ref="K17" si="54">VLOOKUP(K16,$AH$8:$AI$14,2,TRUE)</f>
        <v>-</v>
      </c>
      <c r="L17" s="256" t="str">
        <f t="shared" ref="L17" si="55">VLOOKUP(L16,$AH$8:$AI$14,2,TRUE)</f>
        <v>-</v>
      </c>
      <c r="M17" s="254" t="str">
        <f t="shared" ref="M17" si="56">VLOOKUP(M16,$AH$8:$AI$14,2,TRUE)</f>
        <v>-</v>
      </c>
      <c r="N17" s="254" t="str">
        <f t="shared" ref="N17" si="57">VLOOKUP(N16,$AH$8:$AI$14,2,TRUE)</f>
        <v>-</v>
      </c>
      <c r="O17" s="257" t="str">
        <f t="shared" ref="O17" si="58">VLOOKUP(O16,$AH$8:$AI$14,2,TRUE)</f>
        <v>-</v>
      </c>
      <c r="P17" s="253" t="str">
        <f t="shared" ref="P17" si="59">VLOOKUP(P16,$AH$8:$AI$14,2,TRUE)</f>
        <v>-</v>
      </c>
      <c r="Q17" s="254" t="str">
        <f t="shared" ref="Q17" si="60">VLOOKUP(Q16,$AH$8:$AI$14,2,TRUE)</f>
        <v>-</v>
      </c>
      <c r="R17" s="254" t="str">
        <f t="shared" ref="R17" si="61">VLOOKUP(R16,$AH$8:$AI$14,2,TRUE)</f>
        <v>-</v>
      </c>
      <c r="S17" s="255" t="str">
        <f t="shared" ref="S17" si="62">VLOOKUP(S16,$AH$8:$AI$14,2,TRUE)</f>
        <v>-</v>
      </c>
      <c r="T17" s="256" t="str">
        <f t="shared" ref="T17" si="63">VLOOKUP(T16,$AH$8:$AI$14,2,TRUE)</f>
        <v>-</v>
      </c>
      <c r="U17" s="254" t="str">
        <f t="shared" ref="U17" si="64">VLOOKUP(U16,$AH$8:$AI$14,2,TRUE)</f>
        <v>-</v>
      </c>
      <c r="V17" s="257" t="str">
        <f t="shared" ref="V17" si="65">VLOOKUP(V16,$AH$8:$AI$14,2,TRUE)</f>
        <v>-</v>
      </c>
      <c r="W17" s="294"/>
      <c r="X17" s="295"/>
      <c r="Y17" s="300"/>
      <c r="Z17" s="301"/>
      <c r="AA17" s="302"/>
      <c r="AB17" s="278"/>
      <c r="AC17" s="303"/>
      <c r="AD17" s="286"/>
      <c r="AE17" s="290"/>
      <c r="AF17" s="6"/>
      <c r="AH17" s="6"/>
      <c r="AI17" s="6"/>
      <c r="AK17" s="119" t="s">
        <v>79</v>
      </c>
    </row>
    <row r="18" spans="1:37" s="114" customFormat="1" ht="15" x14ac:dyDescent="0.2">
      <c r="A18" s="307">
        <v>6</v>
      </c>
      <c r="B18" s="309" t="str">
        <f>VLOOKUP(A18,biononis,2,1)</f>
        <v>181910055</v>
      </c>
      <c r="C18" s="310" t="str">
        <f>VLOOKUP(A18,biononis,3,1)</f>
        <v>AZZUHRI HAUDI</v>
      </c>
      <c r="D18" s="225" t="str">
        <f>B18&amp;"A"</f>
        <v>181910055A</v>
      </c>
      <c r="E18" s="228" t="s">
        <v>124</v>
      </c>
      <c r="F18" s="259"/>
      <c r="G18" s="260"/>
      <c r="H18" s="260"/>
      <c r="I18" s="260"/>
      <c r="J18" s="260"/>
      <c r="K18" s="261"/>
      <c r="L18" s="262"/>
      <c r="M18" s="260"/>
      <c r="N18" s="260"/>
      <c r="O18" s="258"/>
      <c r="P18" s="259"/>
      <c r="Q18" s="260"/>
      <c r="R18" s="260"/>
      <c r="S18" s="261"/>
      <c r="T18" s="262"/>
      <c r="U18" s="260"/>
      <c r="V18" s="258"/>
      <c r="W18" s="294" t="s">
        <v>34</v>
      </c>
      <c r="X18" s="295" t="s">
        <v>34</v>
      </c>
      <c r="Y18" s="300" t="s">
        <v>34</v>
      </c>
      <c r="Z18" s="301" t="s">
        <v>34</v>
      </c>
      <c r="AA18" s="302" t="s">
        <v>34</v>
      </c>
      <c r="AB18" s="278">
        <f t="shared" ref="AB18" si="66">SUM(F18:V18)</f>
        <v>0</v>
      </c>
      <c r="AC18" s="303" t="str">
        <f>IFERROR(AVERAGE(F18:V18),"")</f>
        <v/>
      </c>
      <c r="AD18" s="286" t="str">
        <f>IFERROR(RANK(AC18,$AC$8:$AC$87,0),"")</f>
        <v/>
      </c>
      <c r="AE18" s="290" t="s">
        <v>79</v>
      </c>
      <c r="AF18" s="6"/>
      <c r="AH18" s="120"/>
      <c r="AI18" s="120"/>
      <c r="AJ18" s="120"/>
    </row>
    <row r="19" spans="1:37" s="114" customFormat="1" ht="15" x14ac:dyDescent="0.2">
      <c r="A19" s="307"/>
      <c r="B19" s="309"/>
      <c r="C19" s="310"/>
      <c r="D19" s="225" t="str">
        <f>B18&amp;"B"</f>
        <v>181910055B</v>
      </c>
      <c r="E19" s="229" t="s">
        <v>115</v>
      </c>
      <c r="F19" s="253" t="str">
        <f>VLOOKUP(F18,$AH$8:$AI$14,2,TRUE)</f>
        <v>-</v>
      </c>
      <c r="G19" s="254" t="str">
        <f>VLOOKUP(G18,$AH$8:$AI$14,2,TRUE)</f>
        <v>-</v>
      </c>
      <c r="H19" s="254" t="str">
        <f t="shared" ref="H19" si="67">VLOOKUP(H18,$AH$8:$AI$14,2,TRUE)</f>
        <v>-</v>
      </c>
      <c r="I19" s="254" t="str">
        <f t="shared" ref="I19" si="68">VLOOKUP(I18,$AH$8:$AI$14,2,TRUE)</f>
        <v>-</v>
      </c>
      <c r="J19" s="254" t="str">
        <f t="shared" ref="J19" si="69">VLOOKUP(J18,$AH$8:$AI$14,2,TRUE)</f>
        <v>-</v>
      </c>
      <c r="K19" s="255" t="str">
        <f t="shared" ref="K19" si="70">VLOOKUP(K18,$AH$8:$AI$14,2,TRUE)</f>
        <v>-</v>
      </c>
      <c r="L19" s="256" t="str">
        <f t="shared" ref="L19" si="71">VLOOKUP(L18,$AH$8:$AI$14,2,TRUE)</f>
        <v>-</v>
      </c>
      <c r="M19" s="254" t="str">
        <f t="shared" ref="M19" si="72">VLOOKUP(M18,$AH$8:$AI$14,2,TRUE)</f>
        <v>-</v>
      </c>
      <c r="N19" s="254" t="str">
        <f t="shared" ref="N19" si="73">VLOOKUP(N18,$AH$8:$AI$14,2,TRUE)</f>
        <v>-</v>
      </c>
      <c r="O19" s="257" t="str">
        <f t="shared" ref="O19" si="74">VLOOKUP(O18,$AH$8:$AI$14,2,TRUE)</f>
        <v>-</v>
      </c>
      <c r="P19" s="253" t="str">
        <f t="shared" ref="P19" si="75">VLOOKUP(P18,$AH$8:$AI$14,2,TRUE)</f>
        <v>-</v>
      </c>
      <c r="Q19" s="254" t="str">
        <f t="shared" ref="Q19" si="76">VLOOKUP(Q18,$AH$8:$AI$14,2,TRUE)</f>
        <v>-</v>
      </c>
      <c r="R19" s="254" t="str">
        <f t="shared" ref="R19" si="77">VLOOKUP(R18,$AH$8:$AI$14,2,TRUE)</f>
        <v>-</v>
      </c>
      <c r="S19" s="255" t="str">
        <f t="shared" ref="S19" si="78">VLOOKUP(S18,$AH$8:$AI$14,2,TRUE)</f>
        <v>-</v>
      </c>
      <c r="T19" s="256" t="str">
        <f t="shared" ref="T19" si="79">VLOOKUP(T18,$AH$8:$AI$14,2,TRUE)</f>
        <v>-</v>
      </c>
      <c r="U19" s="254" t="str">
        <f t="shared" ref="U19" si="80">VLOOKUP(U18,$AH$8:$AI$14,2,TRUE)</f>
        <v>-</v>
      </c>
      <c r="V19" s="257" t="str">
        <f t="shared" ref="V19" si="81">VLOOKUP(V18,$AH$8:$AI$14,2,TRUE)</f>
        <v>-</v>
      </c>
      <c r="W19" s="294"/>
      <c r="X19" s="295"/>
      <c r="Y19" s="300"/>
      <c r="Z19" s="301"/>
      <c r="AA19" s="302"/>
      <c r="AB19" s="278"/>
      <c r="AC19" s="303"/>
      <c r="AD19" s="286"/>
      <c r="AE19" s="290"/>
      <c r="AF19" s="6"/>
      <c r="AH19" s="120"/>
      <c r="AI19" s="120"/>
      <c r="AJ19" s="120"/>
    </row>
    <row r="20" spans="1:37" s="114" customFormat="1" ht="15" x14ac:dyDescent="0.2">
      <c r="A20" s="307">
        <v>7</v>
      </c>
      <c r="B20" s="309" t="str">
        <f>VLOOKUP(A20,biononis,2,1)</f>
        <v>181910056</v>
      </c>
      <c r="C20" s="310" t="str">
        <f>VLOOKUP(A20,biononis,3,1)</f>
        <v>BAYU BATARA SURYA PUTRA</v>
      </c>
      <c r="D20" s="225" t="str">
        <f>B20&amp;"A"</f>
        <v>181910056A</v>
      </c>
      <c r="E20" s="228" t="s">
        <v>124</v>
      </c>
      <c r="F20" s="259"/>
      <c r="G20" s="260"/>
      <c r="H20" s="260"/>
      <c r="I20" s="260"/>
      <c r="J20" s="260"/>
      <c r="K20" s="261"/>
      <c r="L20" s="262"/>
      <c r="M20" s="260"/>
      <c r="N20" s="260"/>
      <c r="O20" s="258"/>
      <c r="P20" s="259"/>
      <c r="Q20" s="260"/>
      <c r="R20" s="260"/>
      <c r="S20" s="261"/>
      <c r="T20" s="262"/>
      <c r="U20" s="260"/>
      <c r="V20" s="258"/>
      <c r="W20" s="294" t="s">
        <v>34</v>
      </c>
      <c r="X20" s="295" t="s">
        <v>34</v>
      </c>
      <c r="Y20" s="300" t="s">
        <v>34</v>
      </c>
      <c r="Z20" s="301" t="s">
        <v>34</v>
      </c>
      <c r="AA20" s="302" t="s">
        <v>34</v>
      </c>
      <c r="AB20" s="278">
        <f t="shared" ref="AB20" si="82">SUM(F20:V20)</f>
        <v>0</v>
      </c>
      <c r="AC20" s="303" t="str">
        <f t="shared" ref="AC20" si="83">IFERROR(AVERAGE(F20:V20),"")</f>
        <v/>
      </c>
      <c r="AD20" s="286" t="str">
        <f>IFERROR(RANK(AC20,$AC$8:$AC$87,0),"")</f>
        <v/>
      </c>
      <c r="AE20" s="290" t="s">
        <v>79</v>
      </c>
      <c r="AF20" s="6"/>
    </row>
    <row r="21" spans="1:37" s="114" customFormat="1" ht="15" x14ac:dyDescent="0.2">
      <c r="A21" s="307"/>
      <c r="B21" s="309"/>
      <c r="C21" s="310"/>
      <c r="D21" s="225" t="str">
        <f>B20&amp;"B"</f>
        <v>181910056B</v>
      </c>
      <c r="E21" s="229" t="s">
        <v>115</v>
      </c>
      <c r="F21" s="253" t="str">
        <f>VLOOKUP(F20,$AH$8:$AI$14,2,TRUE)</f>
        <v>-</v>
      </c>
      <c r="G21" s="254" t="str">
        <f>VLOOKUP(G20,$AH$8:$AI$14,2,TRUE)</f>
        <v>-</v>
      </c>
      <c r="H21" s="254" t="str">
        <f t="shared" ref="H21" si="84">VLOOKUP(H20,$AH$8:$AI$14,2,TRUE)</f>
        <v>-</v>
      </c>
      <c r="I21" s="254" t="str">
        <f t="shared" ref="I21" si="85">VLOOKUP(I20,$AH$8:$AI$14,2,TRUE)</f>
        <v>-</v>
      </c>
      <c r="J21" s="254" t="str">
        <f t="shared" ref="J21" si="86">VLOOKUP(J20,$AH$8:$AI$14,2,TRUE)</f>
        <v>-</v>
      </c>
      <c r="K21" s="255" t="str">
        <f t="shared" ref="K21" si="87">VLOOKUP(K20,$AH$8:$AI$14,2,TRUE)</f>
        <v>-</v>
      </c>
      <c r="L21" s="256" t="str">
        <f t="shared" ref="L21" si="88">VLOOKUP(L20,$AH$8:$AI$14,2,TRUE)</f>
        <v>-</v>
      </c>
      <c r="M21" s="254" t="str">
        <f t="shared" ref="M21" si="89">VLOOKUP(M20,$AH$8:$AI$14,2,TRUE)</f>
        <v>-</v>
      </c>
      <c r="N21" s="254" t="str">
        <f t="shared" ref="N21" si="90">VLOOKUP(N20,$AH$8:$AI$14,2,TRUE)</f>
        <v>-</v>
      </c>
      <c r="O21" s="257" t="str">
        <f t="shared" ref="O21" si="91">VLOOKUP(O20,$AH$8:$AI$14,2,TRUE)</f>
        <v>-</v>
      </c>
      <c r="P21" s="253" t="str">
        <f t="shared" ref="P21" si="92">VLOOKUP(P20,$AH$8:$AI$14,2,TRUE)</f>
        <v>-</v>
      </c>
      <c r="Q21" s="254" t="str">
        <f t="shared" ref="Q21" si="93">VLOOKUP(Q20,$AH$8:$AI$14,2,TRUE)</f>
        <v>-</v>
      </c>
      <c r="R21" s="254" t="str">
        <f t="shared" ref="R21" si="94">VLOOKUP(R20,$AH$8:$AI$14,2,TRUE)</f>
        <v>-</v>
      </c>
      <c r="S21" s="255" t="str">
        <f t="shared" ref="S21" si="95">VLOOKUP(S20,$AH$8:$AI$14,2,TRUE)</f>
        <v>-</v>
      </c>
      <c r="T21" s="256" t="str">
        <f t="shared" ref="T21" si="96">VLOOKUP(T20,$AH$8:$AI$14,2,TRUE)</f>
        <v>-</v>
      </c>
      <c r="U21" s="254" t="str">
        <f t="shared" ref="U21" si="97">VLOOKUP(U20,$AH$8:$AI$14,2,TRUE)</f>
        <v>-</v>
      </c>
      <c r="V21" s="257" t="str">
        <f t="shared" ref="V21" si="98">VLOOKUP(V20,$AH$8:$AI$14,2,TRUE)</f>
        <v>-</v>
      </c>
      <c r="W21" s="294"/>
      <c r="X21" s="295"/>
      <c r="Y21" s="300"/>
      <c r="Z21" s="301"/>
      <c r="AA21" s="302"/>
      <c r="AB21" s="278"/>
      <c r="AC21" s="303"/>
      <c r="AD21" s="286"/>
      <c r="AE21" s="290"/>
      <c r="AF21" s="6"/>
    </row>
    <row r="22" spans="1:37" s="114" customFormat="1" ht="15" x14ac:dyDescent="0.2">
      <c r="A22" s="307">
        <v>8</v>
      </c>
      <c r="B22" s="309" t="str">
        <f>VLOOKUP(A22,biononis,2,1)</f>
        <v>181910069</v>
      </c>
      <c r="C22" s="310" t="str">
        <f>VLOOKUP(A22,biononis,3,1)</f>
        <v>DANDY ERVAN PRATAMA</v>
      </c>
      <c r="D22" s="225" t="str">
        <f>B22&amp;"A"</f>
        <v>181910069A</v>
      </c>
      <c r="E22" s="228" t="s">
        <v>124</v>
      </c>
      <c r="F22" s="259"/>
      <c r="G22" s="260"/>
      <c r="H22" s="260"/>
      <c r="I22" s="260"/>
      <c r="J22" s="260"/>
      <c r="K22" s="261"/>
      <c r="L22" s="262"/>
      <c r="M22" s="260"/>
      <c r="N22" s="260"/>
      <c r="O22" s="258"/>
      <c r="P22" s="259"/>
      <c r="Q22" s="260"/>
      <c r="R22" s="260"/>
      <c r="S22" s="261"/>
      <c r="T22" s="262"/>
      <c r="U22" s="260"/>
      <c r="V22" s="258"/>
      <c r="W22" s="294" t="s">
        <v>34</v>
      </c>
      <c r="X22" s="295" t="s">
        <v>34</v>
      </c>
      <c r="Y22" s="300" t="s">
        <v>34</v>
      </c>
      <c r="Z22" s="301" t="s">
        <v>34</v>
      </c>
      <c r="AA22" s="302" t="s">
        <v>34</v>
      </c>
      <c r="AB22" s="278">
        <f t="shared" ref="AB22" si="99">SUM(F22:V22)</f>
        <v>0</v>
      </c>
      <c r="AC22" s="303" t="str">
        <f t="shared" ref="AC22" si="100">IFERROR(AVERAGE(F22:V22),"")</f>
        <v/>
      </c>
      <c r="AD22" s="286" t="str">
        <f>IFERROR(RANK(AC22,$AC$8:$AC$87,0),"")</f>
        <v/>
      </c>
      <c r="AE22" s="290" t="s">
        <v>79</v>
      </c>
      <c r="AF22" s="6"/>
    </row>
    <row r="23" spans="1:37" s="114" customFormat="1" ht="15" x14ac:dyDescent="0.2">
      <c r="A23" s="307"/>
      <c r="B23" s="309"/>
      <c r="C23" s="310"/>
      <c r="D23" s="225" t="str">
        <f>B22&amp;"B"</f>
        <v>181910069B</v>
      </c>
      <c r="E23" s="229" t="s">
        <v>115</v>
      </c>
      <c r="F23" s="253" t="str">
        <f>VLOOKUP(F22,$AH$8:$AI$14,2,TRUE)</f>
        <v>-</v>
      </c>
      <c r="G23" s="254" t="str">
        <f>VLOOKUP(G22,$AH$8:$AI$14,2,TRUE)</f>
        <v>-</v>
      </c>
      <c r="H23" s="254" t="str">
        <f t="shared" ref="H23" si="101">VLOOKUP(H22,$AH$8:$AI$14,2,TRUE)</f>
        <v>-</v>
      </c>
      <c r="I23" s="254" t="str">
        <f t="shared" ref="I23" si="102">VLOOKUP(I22,$AH$8:$AI$14,2,TRUE)</f>
        <v>-</v>
      </c>
      <c r="J23" s="254" t="str">
        <f t="shared" ref="J23" si="103">VLOOKUP(J22,$AH$8:$AI$14,2,TRUE)</f>
        <v>-</v>
      </c>
      <c r="K23" s="255" t="str">
        <f t="shared" ref="K23" si="104">VLOOKUP(K22,$AH$8:$AI$14,2,TRUE)</f>
        <v>-</v>
      </c>
      <c r="L23" s="256" t="str">
        <f t="shared" ref="L23" si="105">VLOOKUP(L22,$AH$8:$AI$14,2,TRUE)</f>
        <v>-</v>
      </c>
      <c r="M23" s="254" t="str">
        <f t="shared" ref="M23" si="106">VLOOKUP(M22,$AH$8:$AI$14,2,TRUE)</f>
        <v>-</v>
      </c>
      <c r="N23" s="254" t="str">
        <f t="shared" ref="N23" si="107">VLOOKUP(N22,$AH$8:$AI$14,2,TRUE)</f>
        <v>-</v>
      </c>
      <c r="O23" s="257" t="str">
        <f t="shared" ref="O23" si="108">VLOOKUP(O22,$AH$8:$AI$14,2,TRUE)</f>
        <v>-</v>
      </c>
      <c r="P23" s="253" t="str">
        <f t="shared" ref="P23" si="109">VLOOKUP(P22,$AH$8:$AI$14,2,TRUE)</f>
        <v>-</v>
      </c>
      <c r="Q23" s="254" t="str">
        <f t="shared" ref="Q23" si="110">VLOOKUP(Q22,$AH$8:$AI$14,2,TRUE)</f>
        <v>-</v>
      </c>
      <c r="R23" s="254" t="str">
        <f t="shared" ref="R23" si="111">VLOOKUP(R22,$AH$8:$AI$14,2,TRUE)</f>
        <v>-</v>
      </c>
      <c r="S23" s="255" t="str">
        <f t="shared" ref="S23" si="112">VLOOKUP(S22,$AH$8:$AI$14,2,TRUE)</f>
        <v>-</v>
      </c>
      <c r="T23" s="256" t="str">
        <f t="shared" ref="T23" si="113">VLOOKUP(T22,$AH$8:$AI$14,2,TRUE)</f>
        <v>-</v>
      </c>
      <c r="U23" s="254" t="str">
        <f t="shared" ref="U23" si="114">VLOOKUP(U22,$AH$8:$AI$14,2,TRUE)</f>
        <v>-</v>
      </c>
      <c r="V23" s="257" t="str">
        <f t="shared" ref="V23" si="115">VLOOKUP(V22,$AH$8:$AI$14,2,TRUE)</f>
        <v>-</v>
      </c>
      <c r="W23" s="294"/>
      <c r="X23" s="295"/>
      <c r="Y23" s="300"/>
      <c r="Z23" s="301"/>
      <c r="AA23" s="302"/>
      <c r="AB23" s="278"/>
      <c r="AC23" s="303"/>
      <c r="AD23" s="286"/>
      <c r="AE23" s="290"/>
      <c r="AF23" s="6"/>
    </row>
    <row r="24" spans="1:37" s="114" customFormat="1" ht="15" x14ac:dyDescent="0.2">
      <c r="A24" s="307">
        <v>9</v>
      </c>
      <c r="B24" s="309" t="str">
        <f>VLOOKUP(A24,biononis,2,1)</f>
        <v>181910085</v>
      </c>
      <c r="C24" s="310" t="str">
        <f>VLOOKUP(A24,biononis,3,1)</f>
        <v>DENISA ASTI RAHMAWATI</v>
      </c>
      <c r="D24" s="225" t="str">
        <f>B24&amp;"A"</f>
        <v>181910085A</v>
      </c>
      <c r="E24" s="228" t="s">
        <v>124</v>
      </c>
      <c r="F24" s="259"/>
      <c r="G24" s="260"/>
      <c r="H24" s="260"/>
      <c r="I24" s="260"/>
      <c r="J24" s="260"/>
      <c r="K24" s="261"/>
      <c r="L24" s="262"/>
      <c r="M24" s="260"/>
      <c r="N24" s="260"/>
      <c r="O24" s="258"/>
      <c r="P24" s="259"/>
      <c r="Q24" s="260"/>
      <c r="R24" s="260"/>
      <c r="S24" s="261"/>
      <c r="T24" s="262"/>
      <c r="U24" s="260"/>
      <c r="V24" s="258"/>
      <c r="W24" s="294" t="s">
        <v>34</v>
      </c>
      <c r="X24" s="295" t="s">
        <v>34</v>
      </c>
      <c r="Y24" s="300" t="s">
        <v>34</v>
      </c>
      <c r="Z24" s="301" t="s">
        <v>34</v>
      </c>
      <c r="AA24" s="302" t="s">
        <v>34</v>
      </c>
      <c r="AB24" s="278">
        <f t="shared" ref="AB24" si="116">SUM(F24:V24)</f>
        <v>0</v>
      </c>
      <c r="AC24" s="303" t="str">
        <f t="shared" ref="AC24" si="117">IFERROR(AVERAGE(F24:V24),"")</f>
        <v/>
      </c>
      <c r="AD24" s="286" t="str">
        <f>IFERROR(RANK(AC24,$AC$8:$AC$87,0),"")</f>
        <v/>
      </c>
      <c r="AE24" s="290" t="s">
        <v>79</v>
      </c>
      <c r="AF24" s="6"/>
    </row>
    <row r="25" spans="1:37" s="114" customFormat="1" ht="15" x14ac:dyDescent="0.2">
      <c r="A25" s="307"/>
      <c r="B25" s="309"/>
      <c r="C25" s="310"/>
      <c r="D25" s="225" t="str">
        <f>B24&amp;"B"</f>
        <v>181910085B</v>
      </c>
      <c r="E25" s="229" t="s">
        <v>115</v>
      </c>
      <c r="F25" s="253" t="str">
        <f>VLOOKUP(F24,$AH$8:$AI$14,2,TRUE)</f>
        <v>-</v>
      </c>
      <c r="G25" s="254" t="str">
        <f>VLOOKUP(G24,$AH$8:$AI$14,2,TRUE)</f>
        <v>-</v>
      </c>
      <c r="H25" s="254" t="str">
        <f t="shared" ref="H25" si="118">VLOOKUP(H24,$AH$8:$AI$14,2,TRUE)</f>
        <v>-</v>
      </c>
      <c r="I25" s="254" t="str">
        <f t="shared" ref="I25" si="119">VLOOKUP(I24,$AH$8:$AI$14,2,TRUE)</f>
        <v>-</v>
      </c>
      <c r="J25" s="254" t="str">
        <f t="shared" ref="J25" si="120">VLOOKUP(J24,$AH$8:$AI$14,2,TRUE)</f>
        <v>-</v>
      </c>
      <c r="K25" s="255" t="str">
        <f t="shared" ref="K25" si="121">VLOOKUP(K24,$AH$8:$AI$14,2,TRUE)</f>
        <v>-</v>
      </c>
      <c r="L25" s="256" t="str">
        <f t="shared" ref="L25" si="122">VLOOKUP(L24,$AH$8:$AI$14,2,TRUE)</f>
        <v>-</v>
      </c>
      <c r="M25" s="254" t="str">
        <f t="shared" ref="M25" si="123">VLOOKUP(M24,$AH$8:$AI$14,2,TRUE)</f>
        <v>-</v>
      </c>
      <c r="N25" s="254" t="str">
        <f t="shared" ref="N25" si="124">VLOOKUP(N24,$AH$8:$AI$14,2,TRUE)</f>
        <v>-</v>
      </c>
      <c r="O25" s="257" t="str">
        <f t="shared" ref="O25" si="125">VLOOKUP(O24,$AH$8:$AI$14,2,TRUE)</f>
        <v>-</v>
      </c>
      <c r="P25" s="253" t="str">
        <f t="shared" ref="P25" si="126">VLOOKUP(P24,$AH$8:$AI$14,2,TRUE)</f>
        <v>-</v>
      </c>
      <c r="Q25" s="254" t="str">
        <f t="shared" ref="Q25" si="127">VLOOKUP(Q24,$AH$8:$AI$14,2,TRUE)</f>
        <v>-</v>
      </c>
      <c r="R25" s="254" t="str">
        <f t="shared" ref="R25" si="128">VLOOKUP(R24,$AH$8:$AI$14,2,TRUE)</f>
        <v>-</v>
      </c>
      <c r="S25" s="255" t="str">
        <f t="shared" ref="S25" si="129">VLOOKUP(S24,$AH$8:$AI$14,2,TRUE)</f>
        <v>-</v>
      </c>
      <c r="T25" s="256" t="str">
        <f t="shared" ref="T25" si="130">VLOOKUP(T24,$AH$8:$AI$14,2,TRUE)</f>
        <v>-</v>
      </c>
      <c r="U25" s="254" t="str">
        <f t="shared" ref="U25" si="131">VLOOKUP(U24,$AH$8:$AI$14,2,TRUE)</f>
        <v>-</v>
      </c>
      <c r="V25" s="257" t="str">
        <f t="shared" ref="V25" si="132">VLOOKUP(V24,$AH$8:$AI$14,2,TRUE)</f>
        <v>-</v>
      </c>
      <c r="W25" s="294"/>
      <c r="X25" s="295"/>
      <c r="Y25" s="300"/>
      <c r="Z25" s="301"/>
      <c r="AA25" s="302"/>
      <c r="AB25" s="278"/>
      <c r="AC25" s="303"/>
      <c r="AD25" s="286"/>
      <c r="AE25" s="290"/>
      <c r="AF25" s="6"/>
    </row>
    <row r="26" spans="1:37" s="114" customFormat="1" ht="15" x14ac:dyDescent="0.2">
      <c r="A26" s="307">
        <v>10</v>
      </c>
      <c r="B26" s="309" t="str">
        <f>VLOOKUP(A26,biononis,2,1)</f>
        <v>181910093</v>
      </c>
      <c r="C26" s="310" t="str">
        <f>VLOOKUP(A26,biononis,3,1)</f>
        <v>DIAN RAMDHAN SAPTIAN</v>
      </c>
      <c r="D26" s="225" t="str">
        <f>B26&amp;"A"</f>
        <v>181910093A</v>
      </c>
      <c r="E26" s="228" t="s">
        <v>124</v>
      </c>
      <c r="F26" s="259"/>
      <c r="G26" s="260"/>
      <c r="H26" s="260"/>
      <c r="I26" s="260"/>
      <c r="J26" s="260"/>
      <c r="K26" s="261"/>
      <c r="L26" s="262"/>
      <c r="M26" s="260"/>
      <c r="N26" s="260"/>
      <c r="O26" s="258"/>
      <c r="P26" s="259"/>
      <c r="Q26" s="260"/>
      <c r="R26" s="260"/>
      <c r="S26" s="261"/>
      <c r="T26" s="262"/>
      <c r="U26" s="260"/>
      <c r="V26" s="258"/>
      <c r="W26" s="294" t="s">
        <v>34</v>
      </c>
      <c r="X26" s="295" t="s">
        <v>34</v>
      </c>
      <c r="Y26" s="300" t="s">
        <v>34</v>
      </c>
      <c r="Z26" s="301" t="s">
        <v>34</v>
      </c>
      <c r="AA26" s="302" t="s">
        <v>34</v>
      </c>
      <c r="AB26" s="278">
        <f t="shared" ref="AB26" si="133">SUM(F26:V26)</f>
        <v>0</v>
      </c>
      <c r="AC26" s="303" t="str">
        <f t="shared" ref="AC26" si="134">IFERROR(AVERAGE(F26:V26),"")</f>
        <v/>
      </c>
      <c r="AD26" s="286" t="str">
        <f>IFERROR(RANK(AC26,$AC$8:$AC$87,0),"")</f>
        <v/>
      </c>
      <c r="AE26" s="290" t="s">
        <v>79</v>
      </c>
      <c r="AF26" s="6"/>
    </row>
    <row r="27" spans="1:37" s="114" customFormat="1" ht="15" x14ac:dyDescent="0.2">
      <c r="A27" s="307"/>
      <c r="B27" s="309"/>
      <c r="C27" s="310"/>
      <c r="D27" s="225" t="str">
        <f>B26&amp;"B"</f>
        <v>181910093B</v>
      </c>
      <c r="E27" s="229" t="s">
        <v>115</v>
      </c>
      <c r="F27" s="253" t="str">
        <f>VLOOKUP(F26,$AH$8:$AI$14,2,TRUE)</f>
        <v>-</v>
      </c>
      <c r="G27" s="254" t="str">
        <f>VLOOKUP(G26,$AH$8:$AI$14,2,TRUE)</f>
        <v>-</v>
      </c>
      <c r="H27" s="254" t="str">
        <f t="shared" ref="H27" si="135">VLOOKUP(H26,$AH$8:$AI$14,2,TRUE)</f>
        <v>-</v>
      </c>
      <c r="I27" s="254" t="str">
        <f t="shared" ref="I27" si="136">VLOOKUP(I26,$AH$8:$AI$14,2,TRUE)</f>
        <v>-</v>
      </c>
      <c r="J27" s="254" t="str">
        <f t="shared" ref="J27" si="137">VLOOKUP(J26,$AH$8:$AI$14,2,TRUE)</f>
        <v>-</v>
      </c>
      <c r="K27" s="255" t="str">
        <f t="shared" ref="K27" si="138">VLOOKUP(K26,$AH$8:$AI$14,2,TRUE)</f>
        <v>-</v>
      </c>
      <c r="L27" s="256" t="str">
        <f t="shared" ref="L27" si="139">VLOOKUP(L26,$AH$8:$AI$14,2,TRUE)</f>
        <v>-</v>
      </c>
      <c r="M27" s="254" t="str">
        <f t="shared" ref="M27" si="140">VLOOKUP(M26,$AH$8:$AI$14,2,TRUE)</f>
        <v>-</v>
      </c>
      <c r="N27" s="254" t="str">
        <f t="shared" ref="N27" si="141">VLOOKUP(N26,$AH$8:$AI$14,2,TRUE)</f>
        <v>-</v>
      </c>
      <c r="O27" s="257" t="str">
        <f t="shared" ref="O27" si="142">VLOOKUP(O26,$AH$8:$AI$14,2,TRUE)</f>
        <v>-</v>
      </c>
      <c r="P27" s="253" t="str">
        <f t="shared" ref="P27" si="143">VLOOKUP(P26,$AH$8:$AI$14,2,TRUE)</f>
        <v>-</v>
      </c>
      <c r="Q27" s="254" t="str">
        <f t="shared" ref="Q27" si="144">VLOOKUP(Q26,$AH$8:$AI$14,2,TRUE)</f>
        <v>-</v>
      </c>
      <c r="R27" s="254" t="str">
        <f t="shared" ref="R27" si="145">VLOOKUP(R26,$AH$8:$AI$14,2,TRUE)</f>
        <v>-</v>
      </c>
      <c r="S27" s="255" t="str">
        <f t="shared" ref="S27" si="146">VLOOKUP(S26,$AH$8:$AI$14,2,TRUE)</f>
        <v>-</v>
      </c>
      <c r="T27" s="256" t="str">
        <f t="shared" ref="T27" si="147">VLOOKUP(T26,$AH$8:$AI$14,2,TRUE)</f>
        <v>-</v>
      </c>
      <c r="U27" s="254" t="str">
        <f t="shared" ref="U27" si="148">VLOOKUP(U26,$AH$8:$AI$14,2,TRUE)</f>
        <v>-</v>
      </c>
      <c r="V27" s="257" t="str">
        <f t="shared" ref="V27" si="149">VLOOKUP(V26,$AH$8:$AI$14,2,TRUE)</f>
        <v>-</v>
      </c>
      <c r="W27" s="294"/>
      <c r="X27" s="295"/>
      <c r="Y27" s="300"/>
      <c r="Z27" s="301"/>
      <c r="AA27" s="302"/>
      <c r="AB27" s="278"/>
      <c r="AC27" s="303"/>
      <c r="AD27" s="286"/>
      <c r="AE27" s="290"/>
      <c r="AF27" s="6"/>
    </row>
    <row r="28" spans="1:37" s="114" customFormat="1" ht="15" x14ac:dyDescent="0.2">
      <c r="A28" s="307">
        <v>11</v>
      </c>
      <c r="B28" s="309" t="str">
        <f>VLOOKUP(A28,biononis,2,1)</f>
        <v>181910103</v>
      </c>
      <c r="C28" s="310" t="str">
        <f>VLOOKUP(A28,biononis,3,1)</f>
        <v>DIVYA ADHIANI NURDIN</v>
      </c>
      <c r="D28" s="225" t="str">
        <f>B28&amp;"A"</f>
        <v>181910103A</v>
      </c>
      <c r="E28" s="228" t="s">
        <v>124</v>
      </c>
      <c r="F28" s="259"/>
      <c r="G28" s="260"/>
      <c r="H28" s="260"/>
      <c r="I28" s="260"/>
      <c r="J28" s="260"/>
      <c r="K28" s="261"/>
      <c r="L28" s="262"/>
      <c r="M28" s="260"/>
      <c r="N28" s="260"/>
      <c r="O28" s="258"/>
      <c r="P28" s="259"/>
      <c r="Q28" s="260"/>
      <c r="R28" s="260"/>
      <c r="S28" s="261"/>
      <c r="T28" s="262"/>
      <c r="U28" s="260"/>
      <c r="V28" s="258"/>
      <c r="W28" s="294" t="s">
        <v>34</v>
      </c>
      <c r="X28" s="295" t="s">
        <v>34</v>
      </c>
      <c r="Y28" s="300" t="s">
        <v>34</v>
      </c>
      <c r="Z28" s="301" t="s">
        <v>34</v>
      </c>
      <c r="AA28" s="302" t="s">
        <v>34</v>
      </c>
      <c r="AB28" s="278">
        <f t="shared" ref="AB28" si="150">SUM(F28:V28)</f>
        <v>0</v>
      </c>
      <c r="AC28" s="303" t="str">
        <f t="shared" ref="AC28" si="151">IFERROR(AVERAGE(F28:V28),"")</f>
        <v/>
      </c>
      <c r="AD28" s="286" t="str">
        <f>IFERROR(RANK(AC28,$AC$8:$AC$87,0),"")</f>
        <v/>
      </c>
      <c r="AE28" s="290" t="s">
        <v>79</v>
      </c>
      <c r="AF28" s="6"/>
      <c r="AH28" s="6"/>
      <c r="AI28" s="6"/>
    </row>
    <row r="29" spans="1:37" s="114" customFormat="1" ht="15" x14ac:dyDescent="0.2">
      <c r="A29" s="307"/>
      <c r="B29" s="309"/>
      <c r="C29" s="310"/>
      <c r="D29" s="225" t="str">
        <f>B28&amp;"B"</f>
        <v>181910103B</v>
      </c>
      <c r="E29" s="229" t="s">
        <v>115</v>
      </c>
      <c r="F29" s="253" t="str">
        <f>VLOOKUP(F28,$AH$8:$AI$14,2,TRUE)</f>
        <v>-</v>
      </c>
      <c r="G29" s="254" t="str">
        <f>VLOOKUP(G28,$AH$8:$AI$14,2,TRUE)</f>
        <v>-</v>
      </c>
      <c r="H29" s="254" t="str">
        <f t="shared" ref="H29" si="152">VLOOKUP(H28,$AH$8:$AI$14,2,TRUE)</f>
        <v>-</v>
      </c>
      <c r="I29" s="254" t="str">
        <f t="shared" ref="I29" si="153">VLOOKUP(I28,$AH$8:$AI$14,2,TRUE)</f>
        <v>-</v>
      </c>
      <c r="J29" s="254" t="str">
        <f t="shared" ref="J29" si="154">VLOOKUP(J28,$AH$8:$AI$14,2,TRUE)</f>
        <v>-</v>
      </c>
      <c r="K29" s="255" t="str">
        <f t="shared" ref="K29" si="155">VLOOKUP(K28,$AH$8:$AI$14,2,TRUE)</f>
        <v>-</v>
      </c>
      <c r="L29" s="256" t="str">
        <f t="shared" ref="L29" si="156">VLOOKUP(L28,$AH$8:$AI$14,2,TRUE)</f>
        <v>-</v>
      </c>
      <c r="M29" s="254" t="str">
        <f t="shared" ref="M29" si="157">VLOOKUP(M28,$AH$8:$AI$14,2,TRUE)</f>
        <v>-</v>
      </c>
      <c r="N29" s="254" t="str">
        <f t="shared" ref="N29" si="158">VLOOKUP(N28,$AH$8:$AI$14,2,TRUE)</f>
        <v>-</v>
      </c>
      <c r="O29" s="257" t="str">
        <f t="shared" ref="O29" si="159">VLOOKUP(O28,$AH$8:$AI$14,2,TRUE)</f>
        <v>-</v>
      </c>
      <c r="P29" s="253" t="str">
        <f t="shared" ref="P29" si="160">VLOOKUP(P28,$AH$8:$AI$14,2,TRUE)</f>
        <v>-</v>
      </c>
      <c r="Q29" s="254" t="str">
        <f t="shared" ref="Q29" si="161">VLOOKUP(Q28,$AH$8:$AI$14,2,TRUE)</f>
        <v>-</v>
      </c>
      <c r="R29" s="254" t="str">
        <f t="shared" ref="R29" si="162">VLOOKUP(R28,$AH$8:$AI$14,2,TRUE)</f>
        <v>-</v>
      </c>
      <c r="S29" s="255" t="str">
        <f t="shared" ref="S29" si="163">VLOOKUP(S28,$AH$8:$AI$14,2,TRUE)</f>
        <v>-</v>
      </c>
      <c r="T29" s="256" t="str">
        <f t="shared" ref="T29" si="164">VLOOKUP(T28,$AH$8:$AI$14,2,TRUE)</f>
        <v>-</v>
      </c>
      <c r="U29" s="254" t="str">
        <f t="shared" ref="U29" si="165">VLOOKUP(U28,$AH$8:$AI$14,2,TRUE)</f>
        <v>-</v>
      </c>
      <c r="V29" s="257" t="str">
        <f t="shared" ref="V29" si="166">VLOOKUP(V28,$AH$8:$AI$14,2,TRUE)</f>
        <v>-</v>
      </c>
      <c r="W29" s="294"/>
      <c r="X29" s="295"/>
      <c r="Y29" s="300"/>
      <c r="Z29" s="301"/>
      <c r="AA29" s="302"/>
      <c r="AB29" s="278"/>
      <c r="AC29" s="303"/>
      <c r="AD29" s="286"/>
      <c r="AE29" s="290"/>
      <c r="AF29" s="6"/>
      <c r="AH29" s="6"/>
      <c r="AI29" s="6"/>
    </row>
    <row r="30" spans="1:37" s="114" customFormat="1" ht="15" x14ac:dyDescent="0.2">
      <c r="A30" s="307">
        <v>12</v>
      </c>
      <c r="B30" s="309" t="str">
        <f>VLOOKUP(A30,biononis,2,1)</f>
        <v>181910104</v>
      </c>
      <c r="C30" s="310" t="str">
        <f>VLOOKUP(A30,biononis,3,1)</f>
        <v>DWIKI DERMAWAN</v>
      </c>
      <c r="D30" s="225" t="str">
        <f>B30&amp;"A"</f>
        <v>181910104A</v>
      </c>
      <c r="E30" s="228" t="s">
        <v>124</v>
      </c>
      <c r="F30" s="259"/>
      <c r="G30" s="260"/>
      <c r="H30" s="260"/>
      <c r="I30" s="260"/>
      <c r="J30" s="260"/>
      <c r="K30" s="261"/>
      <c r="L30" s="262"/>
      <c r="M30" s="260"/>
      <c r="N30" s="260"/>
      <c r="O30" s="258"/>
      <c r="P30" s="259"/>
      <c r="Q30" s="260"/>
      <c r="R30" s="260"/>
      <c r="S30" s="261"/>
      <c r="T30" s="262"/>
      <c r="U30" s="260"/>
      <c r="V30" s="258"/>
      <c r="W30" s="294" t="s">
        <v>34</v>
      </c>
      <c r="X30" s="295" t="s">
        <v>34</v>
      </c>
      <c r="Y30" s="300" t="s">
        <v>34</v>
      </c>
      <c r="Z30" s="301" t="s">
        <v>34</v>
      </c>
      <c r="AA30" s="302" t="s">
        <v>34</v>
      </c>
      <c r="AB30" s="278">
        <f t="shared" ref="AB30" si="167">SUM(F30:V30)</f>
        <v>0</v>
      </c>
      <c r="AC30" s="303" t="str">
        <f t="shared" ref="AC30" si="168">IFERROR(AVERAGE(F30:V30),"")</f>
        <v/>
      </c>
      <c r="AD30" s="286" t="str">
        <f>IFERROR(RANK(AC30,$AC$8:$AC$87,0),"")</f>
        <v/>
      </c>
      <c r="AE30" s="290" t="s">
        <v>79</v>
      </c>
      <c r="AF30" s="6"/>
      <c r="AH30" s="6"/>
      <c r="AI30" s="6"/>
    </row>
    <row r="31" spans="1:37" s="114" customFormat="1" ht="15" x14ac:dyDescent="0.2">
      <c r="A31" s="307"/>
      <c r="B31" s="309"/>
      <c r="C31" s="310"/>
      <c r="D31" s="225" t="str">
        <f>B30&amp;"B"</f>
        <v>181910104B</v>
      </c>
      <c r="E31" s="229" t="s">
        <v>115</v>
      </c>
      <c r="F31" s="253" t="str">
        <f>VLOOKUP(F30,$AH$8:$AI$14,2,TRUE)</f>
        <v>-</v>
      </c>
      <c r="G31" s="254" t="str">
        <f>VLOOKUP(G30,$AH$8:$AI$14,2,TRUE)</f>
        <v>-</v>
      </c>
      <c r="H31" s="254" t="str">
        <f t="shared" ref="H31" si="169">VLOOKUP(H30,$AH$8:$AI$14,2,TRUE)</f>
        <v>-</v>
      </c>
      <c r="I31" s="254" t="str">
        <f t="shared" ref="I31" si="170">VLOOKUP(I30,$AH$8:$AI$14,2,TRUE)</f>
        <v>-</v>
      </c>
      <c r="J31" s="254" t="str">
        <f t="shared" ref="J31" si="171">VLOOKUP(J30,$AH$8:$AI$14,2,TRUE)</f>
        <v>-</v>
      </c>
      <c r="K31" s="255" t="str">
        <f t="shared" ref="K31" si="172">VLOOKUP(K30,$AH$8:$AI$14,2,TRUE)</f>
        <v>-</v>
      </c>
      <c r="L31" s="256" t="str">
        <f t="shared" ref="L31" si="173">VLOOKUP(L30,$AH$8:$AI$14,2,TRUE)</f>
        <v>-</v>
      </c>
      <c r="M31" s="254" t="str">
        <f t="shared" ref="M31" si="174">VLOOKUP(M30,$AH$8:$AI$14,2,TRUE)</f>
        <v>-</v>
      </c>
      <c r="N31" s="254" t="str">
        <f t="shared" ref="N31" si="175">VLOOKUP(N30,$AH$8:$AI$14,2,TRUE)</f>
        <v>-</v>
      </c>
      <c r="O31" s="257" t="str">
        <f t="shared" ref="O31" si="176">VLOOKUP(O30,$AH$8:$AI$14,2,TRUE)</f>
        <v>-</v>
      </c>
      <c r="P31" s="253" t="str">
        <f t="shared" ref="P31" si="177">VLOOKUP(P30,$AH$8:$AI$14,2,TRUE)</f>
        <v>-</v>
      </c>
      <c r="Q31" s="254" t="str">
        <f t="shared" ref="Q31" si="178">VLOOKUP(Q30,$AH$8:$AI$14,2,TRUE)</f>
        <v>-</v>
      </c>
      <c r="R31" s="254" t="str">
        <f t="shared" ref="R31" si="179">VLOOKUP(R30,$AH$8:$AI$14,2,TRUE)</f>
        <v>-</v>
      </c>
      <c r="S31" s="255" t="str">
        <f t="shared" ref="S31" si="180">VLOOKUP(S30,$AH$8:$AI$14,2,TRUE)</f>
        <v>-</v>
      </c>
      <c r="T31" s="256" t="str">
        <f t="shared" ref="T31" si="181">VLOOKUP(T30,$AH$8:$AI$14,2,TRUE)</f>
        <v>-</v>
      </c>
      <c r="U31" s="254" t="str">
        <f t="shared" ref="U31" si="182">VLOOKUP(U30,$AH$8:$AI$14,2,TRUE)</f>
        <v>-</v>
      </c>
      <c r="V31" s="257" t="str">
        <f t="shared" ref="V31" si="183">VLOOKUP(V30,$AH$8:$AI$14,2,TRUE)</f>
        <v>-</v>
      </c>
      <c r="W31" s="294"/>
      <c r="X31" s="295"/>
      <c r="Y31" s="300"/>
      <c r="Z31" s="301"/>
      <c r="AA31" s="302"/>
      <c r="AB31" s="278"/>
      <c r="AC31" s="303"/>
      <c r="AD31" s="286"/>
      <c r="AE31" s="290"/>
      <c r="AF31" s="6"/>
      <c r="AH31" s="6"/>
      <c r="AI31" s="6"/>
    </row>
    <row r="32" spans="1:37" s="114" customFormat="1" ht="15" x14ac:dyDescent="0.2">
      <c r="A32" s="307">
        <v>13</v>
      </c>
      <c r="B32" s="309" t="str">
        <f>VLOOKUP(A32,biononis,2,1)</f>
        <v>181910118</v>
      </c>
      <c r="C32" s="310" t="str">
        <f>VLOOKUP(A32,biononis,3,1)</f>
        <v>ENCEP CANDRA</v>
      </c>
      <c r="D32" s="225" t="str">
        <f>B32&amp;"A"</f>
        <v>181910118A</v>
      </c>
      <c r="E32" s="228" t="s">
        <v>124</v>
      </c>
      <c r="F32" s="259"/>
      <c r="G32" s="260"/>
      <c r="H32" s="260"/>
      <c r="I32" s="260"/>
      <c r="J32" s="260"/>
      <c r="K32" s="261"/>
      <c r="L32" s="262"/>
      <c r="M32" s="260"/>
      <c r="N32" s="260"/>
      <c r="O32" s="258"/>
      <c r="P32" s="259"/>
      <c r="Q32" s="260"/>
      <c r="R32" s="260"/>
      <c r="S32" s="261"/>
      <c r="T32" s="262"/>
      <c r="U32" s="260"/>
      <c r="V32" s="258"/>
      <c r="W32" s="294" t="s">
        <v>34</v>
      </c>
      <c r="X32" s="295" t="s">
        <v>34</v>
      </c>
      <c r="Y32" s="300" t="s">
        <v>34</v>
      </c>
      <c r="Z32" s="301" t="s">
        <v>34</v>
      </c>
      <c r="AA32" s="302" t="s">
        <v>34</v>
      </c>
      <c r="AB32" s="278">
        <f t="shared" ref="AB32" si="184">SUM(F32:V32)</f>
        <v>0</v>
      </c>
      <c r="AC32" s="303" t="str">
        <f t="shared" ref="AC32" si="185">IFERROR(AVERAGE(F32:V32),"")</f>
        <v/>
      </c>
      <c r="AD32" s="286" t="str">
        <f>IFERROR(RANK(AC32,$AC$8:$AC$87,0),"")</f>
        <v/>
      </c>
      <c r="AE32" s="290" t="s">
        <v>79</v>
      </c>
      <c r="AF32" s="6"/>
      <c r="AH32" s="6"/>
      <c r="AI32" s="6"/>
    </row>
    <row r="33" spans="1:35" s="114" customFormat="1" ht="15" x14ac:dyDescent="0.2">
      <c r="A33" s="307"/>
      <c r="B33" s="309"/>
      <c r="C33" s="310"/>
      <c r="D33" s="225" t="str">
        <f>B32&amp;"B"</f>
        <v>181910118B</v>
      </c>
      <c r="E33" s="229" t="s">
        <v>115</v>
      </c>
      <c r="F33" s="253" t="str">
        <f>VLOOKUP(F32,$AH$8:$AI$14,2,TRUE)</f>
        <v>-</v>
      </c>
      <c r="G33" s="254" t="str">
        <f>VLOOKUP(G32,$AH$8:$AI$14,2,TRUE)</f>
        <v>-</v>
      </c>
      <c r="H33" s="254" t="str">
        <f t="shared" ref="H33" si="186">VLOOKUP(H32,$AH$8:$AI$14,2,TRUE)</f>
        <v>-</v>
      </c>
      <c r="I33" s="254" t="str">
        <f t="shared" ref="I33" si="187">VLOOKUP(I32,$AH$8:$AI$14,2,TRUE)</f>
        <v>-</v>
      </c>
      <c r="J33" s="254" t="str">
        <f t="shared" ref="J33" si="188">VLOOKUP(J32,$AH$8:$AI$14,2,TRUE)</f>
        <v>-</v>
      </c>
      <c r="K33" s="255" t="str">
        <f t="shared" ref="K33" si="189">VLOOKUP(K32,$AH$8:$AI$14,2,TRUE)</f>
        <v>-</v>
      </c>
      <c r="L33" s="256" t="str">
        <f t="shared" ref="L33" si="190">VLOOKUP(L32,$AH$8:$AI$14,2,TRUE)</f>
        <v>-</v>
      </c>
      <c r="M33" s="254" t="str">
        <f t="shared" ref="M33" si="191">VLOOKUP(M32,$AH$8:$AI$14,2,TRUE)</f>
        <v>-</v>
      </c>
      <c r="N33" s="254" t="str">
        <f t="shared" ref="N33" si="192">VLOOKUP(N32,$AH$8:$AI$14,2,TRUE)</f>
        <v>-</v>
      </c>
      <c r="O33" s="257" t="str">
        <f t="shared" ref="O33" si="193">VLOOKUP(O32,$AH$8:$AI$14,2,TRUE)</f>
        <v>-</v>
      </c>
      <c r="P33" s="253" t="str">
        <f t="shared" ref="P33" si="194">VLOOKUP(P32,$AH$8:$AI$14,2,TRUE)</f>
        <v>-</v>
      </c>
      <c r="Q33" s="254" t="str">
        <f t="shared" ref="Q33" si="195">VLOOKUP(Q32,$AH$8:$AI$14,2,TRUE)</f>
        <v>-</v>
      </c>
      <c r="R33" s="254" t="str">
        <f t="shared" ref="R33" si="196">VLOOKUP(R32,$AH$8:$AI$14,2,TRUE)</f>
        <v>-</v>
      </c>
      <c r="S33" s="255" t="str">
        <f t="shared" ref="S33" si="197">VLOOKUP(S32,$AH$8:$AI$14,2,TRUE)</f>
        <v>-</v>
      </c>
      <c r="T33" s="256" t="str">
        <f t="shared" ref="T33" si="198">VLOOKUP(T32,$AH$8:$AI$14,2,TRUE)</f>
        <v>-</v>
      </c>
      <c r="U33" s="254" t="str">
        <f t="shared" ref="U33" si="199">VLOOKUP(U32,$AH$8:$AI$14,2,TRUE)</f>
        <v>-</v>
      </c>
      <c r="V33" s="257" t="str">
        <f t="shared" ref="V33" si="200">VLOOKUP(V32,$AH$8:$AI$14,2,TRUE)</f>
        <v>-</v>
      </c>
      <c r="W33" s="294"/>
      <c r="X33" s="295"/>
      <c r="Y33" s="300"/>
      <c r="Z33" s="301"/>
      <c r="AA33" s="302"/>
      <c r="AB33" s="278"/>
      <c r="AC33" s="303"/>
      <c r="AD33" s="286"/>
      <c r="AE33" s="290"/>
      <c r="AF33" s="6"/>
      <c r="AH33" s="6"/>
      <c r="AI33" s="6"/>
    </row>
    <row r="34" spans="1:35" s="114" customFormat="1" ht="15" x14ac:dyDescent="0.2">
      <c r="A34" s="307">
        <v>14</v>
      </c>
      <c r="B34" s="309" t="str">
        <f>VLOOKUP(A34,biononis,2,1)</f>
        <v>181910128</v>
      </c>
      <c r="C34" s="310" t="str">
        <f>VLOOKUP(A34,biononis,3,1)</f>
        <v>FAIZAL EGI</v>
      </c>
      <c r="D34" s="225" t="str">
        <f>B34&amp;"A"</f>
        <v>181910128A</v>
      </c>
      <c r="E34" s="228" t="s">
        <v>124</v>
      </c>
      <c r="F34" s="259"/>
      <c r="G34" s="260"/>
      <c r="H34" s="260"/>
      <c r="I34" s="260"/>
      <c r="J34" s="260"/>
      <c r="K34" s="261"/>
      <c r="L34" s="262"/>
      <c r="M34" s="260"/>
      <c r="N34" s="260"/>
      <c r="O34" s="258"/>
      <c r="P34" s="259"/>
      <c r="Q34" s="260"/>
      <c r="R34" s="260"/>
      <c r="S34" s="261"/>
      <c r="T34" s="262"/>
      <c r="U34" s="260"/>
      <c r="V34" s="258"/>
      <c r="W34" s="294" t="s">
        <v>34</v>
      </c>
      <c r="X34" s="295" t="s">
        <v>34</v>
      </c>
      <c r="Y34" s="300" t="s">
        <v>34</v>
      </c>
      <c r="Z34" s="301" t="s">
        <v>34</v>
      </c>
      <c r="AA34" s="302" t="s">
        <v>34</v>
      </c>
      <c r="AB34" s="278">
        <f t="shared" ref="AB34" si="201">SUM(F34:V34)</f>
        <v>0</v>
      </c>
      <c r="AC34" s="303" t="str">
        <f t="shared" ref="AC34" si="202">IFERROR(AVERAGE(F34:V34),"")</f>
        <v/>
      </c>
      <c r="AD34" s="286" t="str">
        <f>IFERROR(RANK(AC34,$AC$8:$AC$87,0),"")</f>
        <v/>
      </c>
      <c r="AE34" s="290" t="s">
        <v>79</v>
      </c>
      <c r="AF34" s="6"/>
      <c r="AH34" s="6"/>
      <c r="AI34" s="6"/>
    </row>
    <row r="35" spans="1:35" s="114" customFormat="1" ht="15" x14ac:dyDescent="0.2">
      <c r="A35" s="307"/>
      <c r="B35" s="309"/>
      <c r="C35" s="310"/>
      <c r="D35" s="225" t="str">
        <f>B34&amp;"B"</f>
        <v>181910128B</v>
      </c>
      <c r="E35" s="229" t="s">
        <v>115</v>
      </c>
      <c r="F35" s="253" t="str">
        <f>VLOOKUP(F34,$AH$8:$AI$14,2,TRUE)</f>
        <v>-</v>
      </c>
      <c r="G35" s="254" t="str">
        <f>VLOOKUP(G34,$AH$8:$AI$14,2,TRUE)</f>
        <v>-</v>
      </c>
      <c r="H35" s="254" t="str">
        <f t="shared" ref="H35" si="203">VLOOKUP(H34,$AH$8:$AI$14,2,TRUE)</f>
        <v>-</v>
      </c>
      <c r="I35" s="254" t="str">
        <f t="shared" ref="I35" si="204">VLOOKUP(I34,$AH$8:$AI$14,2,TRUE)</f>
        <v>-</v>
      </c>
      <c r="J35" s="254" t="str">
        <f t="shared" ref="J35" si="205">VLOOKUP(J34,$AH$8:$AI$14,2,TRUE)</f>
        <v>-</v>
      </c>
      <c r="K35" s="255" t="str">
        <f t="shared" ref="K35" si="206">VLOOKUP(K34,$AH$8:$AI$14,2,TRUE)</f>
        <v>-</v>
      </c>
      <c r="L35" s="256" t="str">
        <f t="shared" ref="L35" si="207">VLOOKUP(L34,$AH$8:$AI$14,2,TRUE)</f>
        <v>-</v>
      </c>
      <c r="M35" s="254" t="str">
        <f t="shared" ref="M35" si="208">VLOOKUP(M34,$AH$8:$AI$14,2,TRUE)</f>
        <v>-</v>
      </c>
      <c r="N35" s="254" t="str">
        <f t="shared" ref="N35" si="209">VLOOKUP(N34,$AH$8:$AI$14,2,TRUE)</f>
        <v>-</v>
      </c>
      <c r="O35" s="257" t="str">
        <f t="shared" ref="O35" si="210">VLOOKUP(O34,$AH$8:$AI$14,2,TRUE)</f>
        <v>-</v>
      </c>
      <c r="P35" s="253" t="str">
        <f t="shared" ref="P35" si="211">VLOOKUP(P34,$AH$8:$AI$14,2,TRUE)</f>
        <v>-</v>
      </c>
      <c r="Q35" s="254" t="str">
        <f t="shared" ref="Q35" si="212">VLOOKUP(Q34,$AH$8:$AI$14,2,TRUE)</f>
        <v>-</v>
      </c>
      <c r="R35" s="254" t="str">
        <f t="shared" ref="R35" si="213">VLOOKUP(R34,$AH$8:$AI$14,2,TRUE)</f>
        <v>-</v>
      </c>
      <c r="S35" s="255" t="str">
        <f t="shared" ref="S35" si="214">VLOOKUP(S34,$AH$8:$AI$14,2,TRUE)</f>
        <v>-</v>
      </c>
      <c r="T35" s="256" t="str">
        <f t="shared" ref="T35" si="215">VLOOKUP(T34,$AH$8:$AI$14,2,TRUE)</f>
        <v>-</v>
      </c>
      <c r="U35" s="254" t="str">
        <f t="shared" ref="U35" si="216">VLOOKUP(U34,$AH$8:$AI$14,2,TRUE)</f>
        <v>-</v>
      </c>
      <c r="V35" s="257" t="str">
        <f t="shared" ref="V35" si="217">VLOOKUP(V34,$AH$8:$AI$14,2,TRUE)</f>
        <v>-</v>
      </c>
      <c r="W35" s="294"/>
      <c r="X35" s="295"/>
      <c r="Y35" s="300"/>
      <c r="Z35" s="301"/>
      <c r="AA35" s="302"/>
      <c r="AB35" s="278"/>
      <c r="AC35" s="303"/>
      <c r="AD35" s="286"/>
      <c r="AE35" s="290"/>
      <c r="AF35" s="6"/>
      <c r="AH35" s="6"/>
      <c r="AI35" s="6"/>
    </row>
    <row r="36" spans="1:35" s="114" customFormat="1" ht="15" x14ac:dyDescent="0.2">
      <c r="A36" s="307">
        <v>15</v>
      </c>
      <c r="B36" s="309" t="str">
        <f>VLOOKUP(A36,biononis,2,1)</f>
        <v>181910133</v>
      </c>
      <c r="C36" s="310" t="str">
        <f>VLOOKUP(A36,biononis,3,1)</f>
        <v>FAUZI DHALFADLIL AZHANI</v>
      </c>
      <c r="D36" s="225" t="str">
        <f>B36&amp;"A"</f>
        <v>181910133A</v>
      </c>
      <c r="E36" s="228" t="s">
        <v>124</v>
      </c>
      <c r="F36" s="259"/>
      <c r="G36" s="260"/>
      <c r="H36" s="260"/>
      <c r="I36" s="260"/>
      <c r="J36" s="260"/>
      <c r="K36" s="261"/>
      <c r="L36" s="262"/>
      <c r="M36" s="260"/>
      <c r="N36" s="260"/>
      <c r="O36" s="258"/>
      <c r="P36" s="259"/>
      <c r="Q36" s="260"/>
      <c r="R36" s="260"/>
      <c r="S36" s="261"/>
      <c r="T36" s="262"/>
      <c r="U36" s="260"/>
      <c r="V36" s="258"/>
      <c r="W36" s="294" t="s">
        <v>34</v>
      </c>
      <c r="X36" s="295" t="s">
        <v>34</v>
      </c>
      <c r="Y36" s="300" t="s">
        <v>34</v>
      </c>
      <c r="Z36" s="301" t="s">
        <v>34</v>
      </c>
      <c r="AA36" s="302" t="s">
        <v>34</v>
      </c>
      <c r="AB36" s="278">
        <f t="shared" ref="AB36" si="218">SUM(F36:V36)</f>
        <v>0</v>
      </c>
      <c r="AC36" s="303" t="str">
        <f t="shared" ref="AC36" si="219">IFERROR(AVERAGE(F36:V36),"")</f>
        <v/>
      </c>
      <c r="AD36" s="286" t="str">
        <f>IFERROR(RANK(AC36,$AC$8:$AC$87,0),"")</f>
        <v/>
      </c>
      <c r="AE36" s="290" t="s">
        <v>79</v>
      </c>
      <c r="AF36" s="6"/>
      <c r="AH36" s="6"/>
      <c r="AI36" s="6"/>
    </row>
    <row r="37" spans="1:35" s="114" customFormat="1" ht="15" x14ac:dyDescent="0.2">
      <c r="A37" s="307"/>
      <c r="B37" s="309"/>
      <c r="C37" s="310"/>
      <c r="D37" s="225" t="str">
        <f>B36&amp;"B"</f>
        <v>181910133B</v>
      </c>
      <c r="E37" s="229" t="s">
        <v>115</v>
      </c>
      <c r="F37" s="253" t="str">
        <f>VLOOKUP(F36,$AH$8:$AI$14,2,TRUE)</f>
        <v>-</v>
      </c>
      <c r="G37" s="254" t="str">
        <f>VLOOKUP(G36,$AH$8:$AI$14,2,TRUE)</f>
        <v>-</v>
      </c>
      <c r="H37" s="254" t="str">
        <f t="shared" ref="H37" si="220">VLOOKUP(H36,$AH$8:$AI$14,2,TRUE)</f>
        <v>-</v>
      </c>
      <c r="I37" s="254" t="str">
        <f t="shared" ref="I37" si="221">VLOOKUP(I36,$AH$8:$AI$14,2,TRUE)</f>
        <v>-</v>
      </c>
      <c r="J37" s="254" t="str">
        <f t="shared" ref="J37" si="222">VLOOKUP(J36,$AH$8:$AI$14,2,TRUE)</f>
        <v>-</v>
      </c>
      <c r="K37" s="255" t="str">
        <f t="shared" ref="K37" si="223">VLOOKUP(K36,$AH$8:$AI$14,2,TRUE)</f>
        <v>-</v>
      </c>
      <c r="L37" s="256" t="str">
        <f t="shared" ref="L37" si="224">VLOOKUP(L36,$AH$8:$AI$14,2,TRUE)</f>
        <v>-</v>
      </c>
      <c r="M37" s="254" t="str">
        <f t="shared" ref="M37" si="225">VLOOKUP(M36,$AH$8:$AI$14,2,TRUE)</f>
        <v>-</v>
      </c>
      <c r="N37" s="254" t="str">
        <f t="shared" ref="N37" si="226">VLOOKUP(N36,$AH$8:$AI$14,2,TRUE)</f>
        <v>-</v>
      </c>
      <c r="O37" s="257" t="str">
        <f t="shared" ref="O37" si="227">VLOOKUP(O36,$AH$8:$AI$14,2,TRUE)</f>
        <v>-</v>
      </c>
      <c r="P37" s="253" t="str">
        <f t="shared" ref="P37" si="228">VLOOKUP(P36,$AH$8:$AI$14,2,TRUE)</f>
        <v>-</v>
      </c>
      <c r="Q37" s="254" t="str">
        <f t="shared" ref="Q37" si="229">VLOOKUP(Q36,$AH$8:$AI$14,2,TRUE)</f>
        <v>-</v>
      </c>
      <c r="R37" s="254" t="str">
        <f t="shared" ref="R37" si="230">VLOOKUP(R36,$AH$8:$AI$14,2,TRUE)</f>
        <v>-</v>
      </c>
      <c r="S37" s="255" t="str">
        <f t="shared" ref="S37" si="231">VLOOKUP(S36,$AH$8:$AI$14,2,TRUE)</f>
        <v>-</v>
      </c>
      <c r="T37" s="256" t="str">
        <f t="shared" ref="T37" si="232">VLOOKUP(T36,$AH$8:$AI$14,2,TRUE)</f>
        <v>-</v>
      </c>
      <c r="U37" s="254" t="str">
        <f t="shared" ref="U37" si="233">VLOOKUP(U36,$AH$8:$AI$14,2,TRUE)</f>
        <v>-</v>
      </c>
      <c r="V37" s="257" t="str">
        <f t="shared" ref="V37" si="234">VLOOKUP(V36,$AH$8:$AI$14,2,TRUE)</f>
        <v>-</v>
      </c>
      <c r="W37" s="294"/>
      <c r="X37" s="295"/>
      <c r="Y37" s="300"/>
      <c r="Z37" s="301"/>
      <c r="AA37" s="302"/>
      <c r="AB37" s="278"/>
      <c r="AC37" s="303"/>
      <c r="AD37" s="286"/>
      <c r="AE37" s="290"/>
      <c r="AF37" s="6"/>
      <c r="AH37" s="6"/>
      <c r="AI37" s="6"/>
    </row>
    <row r="38" spans="1:35" s="114" customFormat="1" ht="15" x14ac:dyDescent="0.2">
      <c r="A38" s="307">
        <v>16</v>
      </c>
      <c r="B38" s="309" t="str">
        <f>VLOOKUP(A38,biononis,2,1)</f>
        <v>181910161</v>
      </c>
      <c r="C38" s="310" t="str">
        <f>VLOOKUP(A38,biononis,3,1)</f>
        <v>HILMAN PUTRA PAMUNGKAS</v>
      </c>
      <c r="D38" s="225" t="str">
        <f>B38&amp;"A"</f>
        <v>181910161A</v>
      </c>
      <c r="E38" s="228" t="s">
        <v>124</v>
      </c>
      <c r="F38" s="259"/>
      <c r="G38" s="260"/>
      <c r="H38" s="260"/>
      <c r="I38" s="260"/>
      <c r="J38" s="260"/>
      <c r="K38" s="261"/>
      <c r="L38" s="262"/>
      <c r="M38" s="260"/>
      <c r="N38" s="260"/>
      <c r="O38" s="258"/>
      <c r="P38" s="259"/>
      <c r="Q38" s="260"/>
      <c r="R38" s="260"/>
      <c r="S38" s="261"/>
      <c r="T38" s="262"/>
      <c r="U38" s="260"/>
      <c r="V38" s="258"/>
      <c r="W38" s="294" t="s">
        <v>34</v>
      </c>
      <c r="X38" s="295" t="s">
        <v>34</v>
      </c>
      <c r="Y38" s="300" t="s">
        <v>34</v>
      </c>
      <c r="Z38" s="301" t="s">
        <v>34</v>
      </c>
      <c r="AA38" s="302" t="s">
        <v>34</v>
      </c>
      <c r="AB38" s="278">
        <f t="shared" ref="AB38" si="235">SUM(F38:V38)</f>
        <v>0</v>
      </c>
      <c r="AC38" s="303" t="str">
        <f t="shared" ref="AC38" si="236">IFERROR(AVERAGE(F38:V38),"")</f>
        <v/>
      </c>
      <c r="AD38" s="286" t="str">
        <f>IFERROR(RANK(AC38,$AC$8:$AC$87,0),"")</f>
        <v/>
      </c>
      <c r="AE38" s="290" t="s">
        <v>79</v>
      </c>
      <c r="AF38" s="6"/>
      <c r="AH38" s="6"/>
      <c r="AI38" s="6"/>
    </row>
    <row r="39" spans="1:35" s="114" customFormat="1" ht="15" x14ac:dyDescent="0.2">
      <c r="A39" s="307"/>
      <c r="B39" s="309"/>
      <c r="C39" s="310"/>
      <c r="D39" s="225" t="str">
        <f>B38&amp;"B"</f>
        <v>181910161B</v>
      </c>
      <c r="E39" s="229" t="s">
        <v>115</v>
      </c>
      <c r="F39" s="253" t="str">
        <f>VLOOKUP(F38,$AH$8:$AI$14,2,TRUE)</f>
        <v>-</v>
      </c>
      <c r="G39" s="254" t="str">
        <f>VLOOKUP(G38,$AH$8:$AI$14,2,TRUE)</f>
        <v>-</v>
      </c>
      <c r="H39" s="254" t="str">
        <f t="shared" ref="H39" si="237">VLOOKUP(H38,$AH$8:$AI$14,2,TRUE)</f>
        <v>-</v>
      </c>
      <c r="I39" s="254" t="str">
        <f t="shared" ref="I39" si="238">VLOOKUP(I38,$AH$8:$AI$14,2,TRUE)</f>
        <v>-</v>
      </c>
      <c r="J39" s="254" t="str">
        <f t="shared" ref="J39" si="239">VLOOKUP(J38,$AH$8:$AI$14,2,TRUE)</f>
        <v>-</v>
      </c>
      <c r="K39" s="255" t="str">
        <f t="shared" ref="K39" si="240">VLOOKUP(K38,$AH$8:$AI$14,2,TRUE)</f>
        <v>-</v>
      </c>
      <c r="L39" s="256" t="str">
        <f t="shared" ref="L39" si="241">VLOOKUP(L38,$AH$8:$AI$14,2,TRUE)</f>
        <v>-</v>
      </c>
      <c r="M39" s="254" t="str">
        <f t="shared" ref="M39" si="242">VLOOKUP(M38,$AH$8:$AI$14,2,TRUE)</f>
        <v>-</v>
      </c>
      <c r="N39" s="254" t="str">
        <f t="shared" ref="N39" si="243">VLOOKUP(N38,$AH$8:$AI$14,2,TRUE)</f>
        <v>-</v>
      </c>
      <c r="O39" s="257" t="str">
        <f t="shared" ref="O39" si="244">VLOOKUP(O38,$AH$8:$AI$14,2,TRUE)</f>
        <v>-</v>
      </c>
      <c r="P39" s="253" t="str">
        <f t="shared" ref="P39" si="245">VLOOKUP(P38,$AH$8:$AI$14,2,TRUE)</f>
        <v>-</v>
      </c>
      <c r="Q39" s="254" t="str">
        <f t="shared" ref="Q39" si="246">VLOOKUP(Q38,$AH$8:$AI$14,2,TRUE)</f>
        <v>-</v>
      </c>
      <c r="R39" s="254" t="str">
        <f t="shared" ref="R39" si="247">VLOOKUP(R38,$AH$8:$AI$14,2,TRUE)</f>
        <v>-</v>
      </c>
      <c r="S39" s="255" t="str">
        <f t="shared" ref="S39" si="248">VLOOKUP(S38,$AH$8:$AI$14,2,TRUE)</f>
        <v>-</v>
      </c>
      <c r="T39" s="256" t="str">
        <f t="shared" ref="T39" si="249">VLOOKUP(T38,$AH$8:$AI$14,2,TRUE)</f>
        <v>-</v>
      </c>
      <c r="U39" s="254" t="str">
        <f t="shared" ref="U39" si="250">VLOOKUP(U38,$AH$8:$AI$14,2,TRUE)</f>
        <v>-</v>
      </c>
      <c r="V39" s="257" t="str">
        <f t="shared" ref="V39" si="251">VLOOKUP(V38,$AH$8:$AI$14,2,TRUE)</f>
        <v>-</v>
      </c>
      <c r="W39" s="294"/>
      <c r="X39" s="295"/>
      <c r="Y39" s="300"/>
      <c r="Z39" s="301"/>
      <c r="AA39" s="302"/>
      <c r="AB39" s="278"/>
      <c r="AC39" s="303"/>
      <c r="AD39" s="286"/>
      <c r="AE39" s="290"/>
      <c r="AF39" s="6"/>
      <c r="AH39" s="6"/>
      <c r="AI39" s="6"/>
    </row>
    <row r="40" spans="1:35" s="114" customFormat="1" ht="15" x14ac:dyDescent="0.2">
      <c r="A40" s="307">
        <v>17</v>
      </c>
      <c r="B40" s="309" t="str">
        <f>VLOOKUP(A40,biononis,2,1)</f>
        <v>181910165</v>
      </c>
      <c r="C40" s="310" t="str">
        <f>VLOOKUP(A40,biononis,3,1)</f>
        <v>IHSYA FADILLAH MUSLIM</v>
      </c>
      <c r="D40" s="225" t="str">
        <f>B40&amp;"A"</f>
        <v>181910165A</v>
      </c>
      <c r="E40" s="228" t="s">
        <v>124</v>
      </c>
      <c r="F40" s="259"/>
      <c r="G40" s="260"/>
      <c r="H40" s="260"/>
      <c r="I40" s="260"/>
      <c r="J40" s="260"/>
      <c r="K40" s="261"/>
      <c r="L40" s="262"/>
      <c r="M40" s="260"/>
      <c r="N40" s="260"/>
      <c r="O40" s="258"/>
      <c r="P40" s="259"/>
      <c r="Q40" s="260"/>
      <c r="R40" s="260"/>
      <c r="S40" s="261"/>
      <c r="T40" s="262"/>
      <c r="U40" s="260"/>
      <c r="V40" s="258"/>
      <c r="W40" s="294" t="s">
        <v>34</v>
      </c>
      <c r="X40" s="295" t="s">
        <v>34</v>
      </c>
      <c r="Y40" s="300" t="s">
        <v>34</v>
      </c>
      <c r="Z40" s="301" t="s">
        <v>34</v>
      </c>
      <c r="AA40" s="302" t="s">
        <v>34</v>
      </c>
      <c r="AB40" s="278">
        <f t="shared" ref="AB40" si="252">SUM(F40:V40)</f>
        <v>0</v>
      </c>
      <c r="AC40" s="303" t="str">
        <f>IFERROR(AVERAGE(F40:V40),"")</f>
        <v/>
      </c>
      <c r="AD40" s="286" t="str">
        <f>IFERROR(RANK(AC40,$AC$8:$AC$87,0),"")</f>
        <v/>
      </c>
      <c r="AE40" s="290" t="s">
        <v>79</v>
      </c>
      <c r="AF40" s="6"/>
      <c r="AH40" s="6"/>
      <c r="AI40" s="6"/>
    </row>
    <row r="41" spans="1:35" s="114" customFormat="1" ht="15" x14ac:dyDescent="0.2">
      <c r="A41" s="307"/>
      <c r="B41" s="309"/>
      <c r="C41" s="310"/>
      <c r="D41" s="225" t="str">
        <f>B40&amp;"B"</f>
        <v>181910165B</v>
      </c>
      <c r="E41" s="229" t="s">
        <v>115</v>
      </c>
      <c r="F41" s="253" t="str">
        <f>VLOOKUP(F40,$AH$8:$AI$14,2,TRUE)</f>
        <v>-</v>
      </c>
      <c r="G41" s="254" t="str">
        <f>VLOOKUP(G40,$AH$8:$AI$14,2,TRUE)</f>
        <v>-</v>
      </c>
      <c r="H41" s="254" t="str">
        <f t="shared" ref="H41" si="253">VLOOKUP(H40,$AH$8:$AI$14,2,TRUE)</f>
        <v>-</v>
      </c>
      <c r="I41" s="254" t="str">
        <f t="shared" ref="I41" si="254">VLOOKUP(I40,$AH$8:$AI$14,2,TRUE)</f>
        <v>-</v>
      </c>
      <c r="J41" s="254" t="str">
        <f t="shared" ref="J41" si="255">VLOOKUP(J40,$AH$8:$AI$14,2,TRUE)</f>
        <v>-</v>
      </c>
      <c r="K41" s="255" t="str">
        <f t="shared" ref="K41" si="256">VLOOKUP(K40,$AH$8:$AI$14,2,TRUE)</f>
        <v>-</v>
      </c>
      <c r="L41" s="256" t="str">
        <f t="shared" ref="L41" si="257">VLOOKUP(L40,$AH$8:$AI$14,2,TRUE)</f>
        <v>-</v>
      </c>
      <c r="M41" s="254" t="str">
        <f t="shared" ref="M41" si="258">VLOOKUP(M40,$AH$8:$AI$14,2,TRUE)</f>
        <v>-</v>
      </c>
      <c r="N41" s="254" t="str">
        <f t="shared" ref="N41" si="259">VLOOKUP(N40,$AH$8:$AI$14,2,TRUE)</f>
        <v>-</v>
      </c>
      <c r="O41" s="257" t="str">
        <f t="shared" ref="O41" si="260">VLOOKUP(O40,$AH$8:$AI$14,2,TRUE)</f>
        <v>-</v>
      </c>
      <c r="P41" s="253" t="str">
        <f t="shared" ref="P41" si="261">VLOOKUP(P40,$AH$8:$AI$14,2,TRUE)</f>
        <v>-</v>
      </c>
      <c r="Q41" s="254" t="str">
        <f t="shared" ref="Q41" si="262">VLOOKUP(Q40,$AH$8:$AI$14,2,TRUE)</f>
        <v>-</v>
      </c>
      <c r="R41" s="254" t="str">
        <f t="shared" ref="R41" si="263">VLOOKUP(R40,$AH$8:$AI$14,2,TRUE)</f>
        <v>-</v>
      </c>
      <c r="S41" s="255" t="str">
        <f t="shared" ref="S41" si="264">VLOOKUP(S40,$AH$8:$AI$14,2,TRUE)</f>
        <v>-</v>
      </c>
      <c r="T41" s="256" t="str">
        <f t="shared" ref="T41" si="265">VLOOKUP(T40,$AH$8:$AI$14,2,TRUE)</f>
        <v>-</v>
      </c>
      <c r="U41" s="254" t="str">
        <f t="shared" ref="U41" si="266">VLOOKUP(U40,$AH$8:$AI$14,2,TRUE)</f>
        <v>-</v>
      </c>
      <c r="V41" s="257" t="str">
        <f t="shared" ref="V41" si="267">VLOOKUP(V40,$AH$8:$AI$14,2,TRUE)</f>
        <v>-</v>
      </c>
      <c r="W41" s="294"/>
      <c r="X41" s="295"/>
      <c r="Y41" s="300"/>
      <c r="Z41" s="301"/>
      <c r="AA41" s="302"/>
      <c r="AB41" s="278"/>
      <c r="AC41" s="303"/>
      <c r="AD41" s="286"/>
      <c r="AE41" s="290"/>
      <c r="AF41" s="6"/>
      <c r="AH41" s="6"/>
      <c r="AI41" s="6"/>
    </row>
    <row r="42" spans="1:35" s="114" customFormat="1" ht="15" x14ac:dyDescent="0.2">
      <c r="A42" s="307">
        <v>18</v>
      </c>
      <c r="B42" s="309" t="str">
        <f>VLOOKUP(A42,biononis,2,1)</f>
        <v>181910185</v>
      </c>
      <c r="C42" s="310" t="str">
        <f>VLOOKUP(A42,biononis,3,1)</f>
        <v>JIHAD AKBAR</v>
      </c>
      <c r="D42" s="225" t="str">
        <f>B42&amp;"A"</f>
        <v>181910185A</v>
      </c>
      <c r="E42" s="228" t="s">
        <v>124</v>
      </c>
      <c r="F42" s="259"/>
      <c r="G42" s="260"/>
      <c r="H42" s="260"/>
      <c r="I42" s="260"/>
      <c r="J42" s="260"/>
      <c r="K42" s="261"/>
      <c r="L42" s="262"/>
      <c r="M42" s="260"/>
      <c r="N42" s="260"/>
      <c r="O42" s="258"/>
      <c r="P42" s="259"/>
      <c r="Q42" s="260"/>
      <c r="R42" s="260"/>
      <c r="S42" s="261"/>
      <c r="T42" s="262"/>
      <c r="U42" s="260"/>
      <c r="V42" s="258"/>
      <c r="W42" s="294" t="s">
        <v>34</v>
      </c>
      <c r="X42" s="295" t="s">
        <v>34</v>
      </c>
      <c r="Y42" s="300" t="s">
        <v>34</v>
      </c>
      <c r="Z42" s="301" t="s">
        <v>34</v>
      </c>
      <c r="AA42" s="302" t="s">
        <v>34</v>
      </c>
      <c r="AB42" s="278">
        <f t="shared" ref="AB42" si="268">SUM(F42:V42)</f>
        <v>0</v>
      </c>
      <c r="AC42" s="303" t="str">
        <f>IFERROR(AVERAGE(F42:V42),"")</f>
        <v/>
      </c>
      <c r="AD42" s="286" t="str">
        <f>IFERROR(RANK(AC42,$AC$8:$AC$87,0),"")</f>
        <v/>
      </c>
      <c r="AE42" s="290" t="s">
        <v>79</v>
      </c>
      <c r="AF42" s="6"/>
      <c r="AH42" s="6"/>
      <c r="AI42" s="6"/>
    </row>
    <row r="43" spans="1:35" s="114" customFormat="1" ht="15" x14ac:dyDescent="0.2">
      <c r="A43" s="307"/>
      <c r="B43" s="309"/>
      <c r="C43" s="310"/>
      <c r="D43" s="225" t="str">
        <f>B42&amp;"B"</f>
        <v>181910185B</v>
      </c>
      <c r="E43" s="229" t="s">
        <v>115</v>
      </c>
      <c r="F43" s="253" t="str">
        <f>VLOOKUP(F42,$AH$8:$AI$14,2,TRUE)</f>
        <v>-</v>
      </c>
      <c r="G43" s="254" t="str">
        <f>VLOOKUP(G42,$AH$8:$AI$14,2,TRUE)</f>
        <v>-</v>
      </c>
      <c r="H43" s="254" t="str">
        <f t="shared" ref="H43" si="269">VLOOKUP(H42,$AH$8:$AI$14,2,TRUE)</f>
        <v>-</v>
      </c>
      <c r="I43" s="254" t="str">
        <f t="shared" ref="I43" si="270">VLOOKUP(I42,$AH$8:$AI$14,2,TRUE)</f>
        <v>-</v>
      </c>
      <c r="J43" s="254" t="str">
        <f t="shared" ref="J43" si="271">VLOOKUP(J42,$AH$8:$AI$14,2,TRUE)</f>
        <v>-</v>
      </c>
      <c r="K43" s="255" t="str">
        <f t="shared" ref="K43" si="272">VLOOKUP(K42,$AH$8:$AI$14,2,TRUE)</f>
        <v>-</v>
      </c>
      <c r="L43" s="256" t="str">
        <f t="shared" ref="L43" si="273">VLOOKUP(L42,$AH$8:$AI$14,2,TRUE)</f>
        <v>-</v>
      </c>
      <c r="M43" s="254" t="str">
        <f t="shared" ref="M43" si="274">VLOOKUP(M42,$AH$8:$AI$14,2,TRUE)</f>
        <v>-</v>
      </c>
      <c r="N43" s="254" t="str">
        <f t="shared" ref="N43" si="275">VLOOKUP(N42,$AH$8:$AI$14,2,TRUE)</f>
        <v>-</v>
      </c>
      <c r="O43" s="257" t="str">
        <f t="shared" ref="O43" si="276">VLOOKUP(O42,$AH$8:$AI$14,2,TRUE)</f>
        <v>-</v>
      </c>
      <c r="P43" s="253" t="str">
        <f t="shared" ref="P43" si="277">VLOOKUP(P42,$AH$8:$AI$14,2,TRUE)</f>
        <v>-</v>
      </c>
      <c r="Q43" s="254" t="str">
        <f t="shared" ref="Q43" si="278">VLOOKUP(Q42,$AH$8:$AI$14,2,TRUE)</f>
        <v>-</v>
      </c>
      <c r="R43" s="254" t="str">
        <f t="shared" ref="R43" si="279">VLOOKUP(R42,$AH$8:$AI$14,2,TRUE)</f>
        <v>-</v>
      </c>
      <c r="S43" s="255" t="str">
        <f t="shared" ref="S43" si="280">VLOOKUP(S42,$AH$8:$AI$14,2,TRUE)</f>
        <v>-</v>
      </c>
      <c r="T43" s="256" t="str">
        <f t="shared" ref="T43" si="281">VLOOKUP(T42,$AH$8:$AI$14,2,TRUE)</f>
        <v>-</v>
      </c>
      <c r="U43" s="254" t="str">
        <f t="shared" ref="U43" si="282">VLOOKUP(U42,$AH$8:$AI$14,2,TRUE)</f>
        <v>-</v>
      </c>
      <c r="V43" s="257" t="str">
        <f t="shared" ref="V43" si="283">VLOOKUP(V42,$AH$8:$AI$14,2,TRUE)</f>
        <v>-</v>
      </c>
      <c r="W43" s="294"/>
      <c r="X43" s="295"/>
      <c r="Y43" s="300"/>
      <c r="Z43" s="301"/>
      <c r="AA43" s="302"/>
      <c r="AB43" s="278"/>
      <c r="AC43" s="303"/>
      <c r="AD43" s="286"/>
      <c r="AE43" s="290"/>
      <c r="AF43" s="6"/>
      <c r="AH43" s="6"/>
      <c r="AI43" s="6"/>
    </row>
    <row r="44" spans="1:35" s="114" customFormat="1" ht="15" x14ac:dyDescent="0.2">
      <c r="A44" s="307">
        <v>19</v>
      </c>
      <c r="B44" s="309" t="str">
        <f>VLOOKUP(A44,biononis,2,1)</f>
        <v>181910226</v>
      </c>
      <c r="C44" s="310" t="str">
        <f>VLOOKUP(A44,biononis,3,1)</f>
        <v>MUHAMAD IZZAZUL FIKRIAN</v>
      </c>
      <c r="D44" s="225" t="str">
        <f>B44&amp;"A"</f>
        <v>181910226A</v>
      </c>
      <c r="E44" s="228" t="s">
        <v>124</v>
      </c>
      <c r="F44" s="259"/>
      <c r="G44" s="260"/>
      <c r="H44" s="260"/>
      <c r="I44" s="260"/>
      <c r="J44" s="260"/>
      <c r="K44" s="261"/>
      <c r="L44" s="262"/>
      <c r="M44" s="260"/>
      <c r="N44" s="260"/>
      <c r="O44" s="258"/>
      <c r="P44" s="259"/>
      <c r="Q44" s="260"/>
      <c r="R44" s="260"/>
      <c r="S44" s="261"/>
      <c r="T44" s="262"/>
      <c r="U44" s="260"/>
      <c r="V44" s="258"/>
      <c r="W44" s="294" t="s">
        <v>34</v>
      </c>
      <c r="X44" s="295" t="s">
        <v>34</v>
      </c>
      <c r="Y44" s="300" t="s">
        <v>34</v>
      </c>
      <c r="Z44" s="301" t="s">
        <v>34</v>
      </c>
      <c r="AA44" s="302" t="s">
        <v>34</v>
      </c>
      <c r="AB44" s="278">
        <f t="shared" ref="AB44" si="284">SUM(F44:V44)</f>
        <v>0</v>
      </c>
      <c r="AC44" s="303" t="str">
        <f t="shared" ref="AC44" si="285">IFERROR(AVERAGE(F44:V44),"")</f>
        <v/>
      </c>
      <c r="AD44" s="286" t="str">
        <f>IFERROR(RANK(AC44,$AC$8:$AC$87,0),"")</f>
        <v/>
      </c>
      <c r="AE44" s="290" t="s">
        <v>79</v>
      </c>
      <c r="AF44" s="6"/>
      <c r="AH44" s="6"/>
      <c r="AI44" s="6"/>
    </row>
    <row r="45" spans="1:35" s="114" customFormat="1" ht="15" x14ac:dyDescent="0.2">
      <c r="A45" s="307"/>
      <c r="B45" s="309"/>
      <c r="C45" s="310"/>
      <c r="D45" s="225" t="str">
        <f>B44&amp;"B"</f>
        <v>181910226B</v>
      </c>
      <c r="E45" s="229" t="s">
        <v>115</v>
      </c>
      <c r="F45" s="253" t="str">
        <f>VLOOKUP(F44,$AH$8:$AI$14,2,TRUE)</f>
        <v>-</v>
      </c>
      <c r="G45" s="254" t="str">
        <f>VLOOKUP(G44,$AH$8:$AI$14,2,TRUE)</f>
        <v>-</v>
      </c>
      <c r="H45" s="254" t="str">
        <f t="shared" ref="H45" si="286">VLOOKUP(H44,$AH$8:$AI$14,2,TRUE)</f>
        <v>-</v>
      </c>
      <c r="I45" s="254" t="str">
        <f t="shared" ref="I45" si="287">VLOOKUP(I44,$AH$8:$AI$14,2,TRUE)</f>
        <v>-</v>
      </c>
      <c r="J45" s="254" t="str">
        <f t="shared" ref="J45" si="288">VLOOKUP(J44,$AH$8:$AI$14,2,TRUE)</f>
        <v>-</v>
      </c>
      <c r="K45" s="255" t="str">
        <f t="shared" ref="K45" si="289">VLOOKUP(K44,$AH$8:$AI$14,2,TRUE)</f>
        <v>-</v>
      </c>
      <c r="L45" s="256" t="str">
        <f t="shared" ref="L45" si="290">VLOOKUP(L44,$AH$8:$AI$14,2,TRUE)</f>
        <v>-</v>
      </c>
      <c r="M45" s="254" t="str">
        <f t="shared" ref="M45" si="291">VLOOKUP(M44,$AH$8:$AI$14,2,TRUE)</f>
        <v>-</v>
      </c>
      <c r="N45" s="254" t="str">
        <f t="shared" ref="N45" si="292">VLOOKUP(N44,$AH$8:$AI$14,2,TRUE)</f>
        <v>-</v>
      </c>
      <c r="O45" s="257" t="str">
        <f t="shared" ref="O45" si="293">VLOOKUP(O44,$AH$8:$AI$14,2,TRUE)</f>
        <v>-</v>
      </c>
      <c r="P45" s="253" t="str">
        <f t="shared" ref="P45" si="294">VLOOKUP(P44,$AH$8:$AI$14,2,TRUE)</f>
        <v>-</v>
      </c>
      <c r="Q45" s="254" t="str">
        <f t="shared" ref="Q45" si="295">VLOOKUP(Q44,$AH$8:$AI$14,2,TRUE)</f>
        <v>-</v>
      </c>
      <c r="R45" s="254" t="str">
        <f t="shared" ref="R45" si="296">VLOOKUP(R44,$AH$8:$AI$14,2,TRUE)</f>
        <v>-</v>
      </c>
      <c r="S45" s="255" t="str">
        <f t="shared" ref="S45" si="297">VLOOKUP(S44,$AH$8:$AI$14,2,TRUE)</f>
        <v>-</v>
      </c>
      <c r="T45" s="256" t="str">
        <f t="shared" ref="T45" si="298">VLOOKUP(T44,$AH$8:$AI$14,2,TRUE)</f>
        <v>-</v>
      </c>
      <c r="U45" s="254" t="str">
        <f t="shared" ref="U45" si="299">VLOOKUP(U44,$AH$8:$AI$14,2,TRUE)</f>
        <v>-</v>
      </c>
      <c r="V45" s="257" t="str">
        <f t="shared" ref="V45" si="300">VLOOKUP(V44,$AH$8:$AI$14,2,TRUE)</f>
        <v>-</v>
      </c>
      <c r="W45" s="294"/>
      <c r="X45" s="295"/>
      <c r="Y45" s="300"/>
      <c r="Z45" s="301"/>
      <c r="AA45" s="302"/>
      <c r="AB45" s="278"/>
      <c r="AC45" s="303"/>
      <c r="AD45" s="286"/>
      <c r="AE45" s="290"/>
      <c r="AF45" s="6"/>
      <c r="AH45" s="6"/>
      <c r="AI45" s="6"/>
    </row>
    <row r="46" spans="1:35" s="114" customFormat="1" ht="15" x14ac:dyDescent="0.2">
      <c r="A46" s="307">
        <v>20</v>
      </c>
      <c r="B46" s="309" t="str">
        <f>VLOOKUP(A46,biononis,2,1)</f>
        <v>181910433</v>
      </c>
      <c r="C46" s="310" t="str">
        <f>VLOOKUP(A46,biononis,3,1)</f>
        <v>MUHAMAD RIZAL</v>
      </c>
      <c r="D46" s="225" t="str">
        <f>B46&amp;"A"</f>
        <v>181910433A</v>
      </c>
      <c r="E46" s="228" t="s">
        <v>124</v>
      </c>
      <c r="F46" s="259"/>
      <c r="G46" s="260"/>
      <c r="H46" s="260"/>
      <c r="I46" s="260"/>
      <c r="J46" s="260"/>
      <c r="K46" s="261"/>
      <c r="L46" s="262"/>
      <c r="M46" s="260"/>
      <c r="N46" s="260"/>
      <c r="O46" s="258"/>
      <c r="P46" s="259"/>
      <c r="Q46" s="260"/>
      <c r="R46" s="260"/>
      <c r="S46" s="261"/>
      <c r="T46" s="262"/>
      <c r="U46" s="260"/>
      <c r="V46" s="258"/>
      <c r="W46" s="294" t="s">
        <v>34</v>
      </c>
      <c r="X46" s="295" t="s">
        <v>34</v>
      </c>
      <c r="Y46" s="300" t="s">
        <v>34</v>
      </c>
      <c r="Z46" s="301" t="s">
        <v>34</v>
      </c>
      <c r="AA46" s="302" t="s">
        <v>34</v>
      </c>
      <c r="AB46" s="278">
        <f t="shared" ref="AB46" si="301">SUM(F46:V46)</f>
        <v>0</v>
      </c>
      <c r="AC46" s="303" t="str">
        <f t="shared" ref="AC46" si="302">IFERROR(AVERAGE(F46:V46),"")</f>
        <v/>
      </c>
      <c r="AD46" s="286" t="str">
        <f>IFERROR(RANK(AC46,$AC$8:$AC$87,0),"")</f>
        <v/>
      </c>
      <c r="AE46" s="290" t="s">
        <v>79</v>
      </c>
      <c r="AF46" s="6"/>
      <c r="AH46" s="6"/>
      <c r="AI46" s="6"/>
    </row>
    <row r="47" spans="1:35" s="114" customFormat="1" ht="15" x14ac:dyDescent="0.2">
      <c r="A47" s="307"/>
      <c r="B47" s="309"/>
      <c r="C47" s="310"/>
      <c r="D47" s="225" t="str">
        <f>B46&amp;"B"</f>
        <v>181910433B</v>
      </c>
      <c r="E47" s="229" t="s">
        <v>115</v>
      </c>
      <c r="F47" s="253" t="str">
        <f>VLOOKUP(F46,$AH$8:$AI$14,2,TRUE)</f>
        <v>-</v>
      </c>
      <c r="G47" s="254" t="str">
        <f>VLOOKUP(G46,$AH$8:$AI$14,2,TRUE)</f>
        <v>-</v>
      </c>
      <c r="H47" s="254" t="str">
        <f t="shared" ref="H47" si="303">VLOOKUP(H46,$AH$8:$AI$14,2,TRUE)</f>
        <v>-</v>
      </c>
      <c r="I47" s="254" t="str">
        <f t="shared" ref="I47" si="304">VLOOKUP(I46,$AH$8:$AI$14,2,TRUE)</f>
        <v>-</v>
      </c>
      <c r="J47" s="254" t="str">
        <f t="shared" ref="J47" si="305">VLOOKUP(J46,$AH$8:$AI$14,2,TRUE)</f>
        <v>-</v>
      </c>
      <c r="K47" s="255" t="str">
        <f t="shared" ref="K47" si="306">VLOOKUP(K46,$AH$8:$AI$14,2,TRUE)</f>
        <v>-</v>
      </c>
      <c r="L47" s="256" t="str">
        <f t="shared" ref="L47" si="307">VLOOKUP(L46,$AH$8:$AI$14,2,TRUE)</f>
        <v>-</v>
      </c>
      <c r="M47" s="254" t="str">
        <f t="shared" ref="M47" si="308">VLOOKUP(M46,$AH$8:$AI$14,2,TRUE)</f>
        <v>-</v>
      </c>
      <c r="N47" s="254" t="str">
        <f t="shared" ref="N47" si="309">VLOOKUP(N46,$AH$8:$AI$14,2,TRUE)</f>
        <v>-</v>
      </c>
      <c r="O47" s="257" t="str">
        <f t="shared" ref="O47" si="310">VLOOKUP(O46,$AH$8:$AI$14,2,TRUE)</f>
        <v>-</v>
      </c>
      <c r="P47" s="253" t="str">
        <f t="shared" ref="P47" si="311">VLOOKUP(P46,$AH$8:$AI$14,2,TRUE)</f>
        <v>-</v>
      </c>
      <c r="Q47" s="254" t="str">
        <f t="shared" ref="Q47" si="312">VLOOKUP(Q46,$AH$8:$AI$14,2,TRUE)</f>
        <v>-</v>
      </c>
      <c r="R47" s="254" t="str">
        <f t="shared" ref="R47" si="313">VLOOKUP(R46,$AH$8:$AI$14,2,TRUE)</f>
        <v>-</v>
      </c>
      <c r="S47" s="255" t="str">
        <f t="shared" ref="S47" si="314">VLOOKUP(S46,$AH$8:$AI$14,2,TRUE)</f>
        <v>-</v>
      </c>
      <c r="T47" s="256" t="str">
        <f t="shared" ref="T47" si="315">VLOOKUP(T46,$AH$8:$AI$14,2,TRUE)</f>
        <v>-</v>
      </c>
      <c r="U47" s="254" t="str">
        <f t="shared" ref="U47" si="316">VLOOKUP(U46,$AH$8:$AI$14,2,TRUE)</f>
        <v>-</v>
      </c>
      <c r="V47" s="257" t="str">
        <f t="shared" ref="V47" si="317">VLOOKUP(V46,$AH$8:$AI$14,2,TRUE)</f>
        <v>-</v>
      </c>
      <c r="W47" s="294"/>
      <c r="X47" s="295"/>
      <c r="Y47" s="300"/>
      <c r="Z47" s="301"/>
      <c r="AA47" s="302"/>
      <c r="AB47" s="278"/>
      <c r="AC47" s="303"/>
      <c r="AD47" s="286"/>
      <c r="AE47" s="290"/>
      <c r="AF47" s="6"/>
      <c r="AH47" s="6"/>
      <c r="AI47" s="6"/>
    </row>
    <row r="48" spans="1:35" s="114" customFormat="1" ht="15" x14ac:dyDescent="0.2">
      <c r="A48" s="307">
        <v>21</v>
      </c>
      <c r="B48" s="309" t="str">
        <f>VLOOKUP(A48,biononis,2,1)</f>
        <v>181910240</v>
      </c>
      <c r="C48" s="310" t="str">
        <f>VLOOKUP(A48,biononis,3,1)</f>
        <v>NESHA RAUDHATUL ZANNAH</v>
      </c>
      <c r="D48" s="225" t="str">
        <f>B48&amp;"A"</f>
        <v>181910240A</v>
      </c>
      <c r="E48" s="228" t="s">
        <v>124</v>
      </c>
      <c r="F48" s="259"/>
      <c r="G48" s="260"/>
      <c r="H48" s="260"/>
      <c r="I48" s="260"/>
      <c r="J48" s="260"/>
      <c r="K48" s="261"/>
      <c r="L48" s="262"/>
      <c r="M48" s="260"/>
      <c r="N48" s="260"/>
      <c r="O48" s="258"/>
      <c r="P48" s="259"/>
      <c r="Q48" s="260"/>
      <c r="R48" s="260"/>
      <c r="S48" s="261"/>
      <c r="T48" s="262"/>
      <c r="U48" s="260"/>
      <c r="V48" s="258"/>
      <c r="W48" s="294" t="s">
        <v>34</v>
      </c>
      <c r="X48" s="295" t="s">
        <v>34</v>
      </c>
      <c r="Y48" s="300" t="s">
        <v>34</v>
      </c>
      <c r="Z48" s="301" t="s">
        <v>34</v>
      </c>
      <c r="AA48" s="302" t="s">
        <v>34</v>
      </c>
      <c r="AB48" s="278">
        <f t="shared" ref="AB48" si="318">SUM(F48:V48)</f>
        <v>0</v>
      </c>
      <c r="AC48" s="303" t="str">
        <f t="shared" ref="AC48" si="319">IFERROR(AVERAGE(F48:V48),"")</f>
        <v/>
      </c>
      <c r="AD48" s="286" t="str">
        <f>IFERROR(RANK(AC48,$AC$8:$AC$87,0),"")</f>
        <v/>
      </c>
      <c r="AE48" s="290" t="s">
        <v>79</v>
      </c>
      <c r="AF48" s="6"/>
      <c r="AH48" s="6"/>
      <c r="AI48" s="6"/>
    </row>
    <row r="49" spans="1:35" s="114" customFormat="1" ht="15" x14ac:dyDescent="0.2">
      <c r="A49" s="307"/>
      <c r="B49" s="309"/>
      <c r="C49" s="310"/>
      <c r="D49" s="225" t="str">
        <f>B48&amp;"B"</f>
        <v>181910240B</v>
      </c>
      <c r="E49" s="229" t="s">
        <v>115</v>
      </c>
      <c r="F49" s="253" t="str">
        <f>VLOOKUP(F48,$AH$8:$AI$14,2,TRUE)</f>
        <v>-</v>
      </c>
      <c r="G49" s="254" t="str">
        <f>VLOOKUP(G48,$AH$8:$AI$14,2,TRUE)</f>
        <v>-</v>
      </c>
      <c r="H49" s="254" t="str">
        <f t="shared" ref="H49" si="320">VLOOKUP(H48,$AH$8:$AI$14,2,TRUE)</f>
        <v>-</v>
      </c>
      <c r="I49" s="254" t="str">
        <f t="shared" ref="I49" si="321">VLOOKUP(I48,$AH$8:$AI$14,2,TRUE)</f>
        <v>-</v>
      </c>
      <c r="J49" s="254" t="str">
        <f t="shared" ref="J49" si="322">VLOOKUP(J48,$AH$8:$AI$14,2,TRUE)</f>
        <v>-</v>
      </c>
      <c r="K49" s="255" t="str">
        <f t="shared" ref="K49" si="323">VLOOKUP(K48,$AH$8:$AI$14,2,TRUE)</f>
        <v>-</v>
      </c>
      <c r="L49" s="256" t="str">
        <f t="shared" ref="L49" si="324">VLOOKUP(L48,$AH$8:$AI$14,2,TRUE)</f>
        <v>-</v>
      </c>
      <c r="M49" s="254" t="str">
        <f t="shared" ref="M49" si="325">VLOOKUP(M48,$AH$8:$AI$14,2,TRUE)</f>
        <v>-</v>
      </c>
      <c r="N49" s="254" t="str">
        <f t="shared" ref="N49" si="326">VLOOKUP(N48,$AH$8:$AI$14,2,TRUE)</f>
        <v>-</v>
      </c>
      <c r="O49" s="257" t="str">
        <f t="shared" ref="O49" si="327">VLOOKUP(O48,$AH$8:$AI$14,2,TRUE)</f>
        <v>-</v>
      </c>
      <c r="P49" s="253" t="str">
        <f t="shared" ref="P49" si="328">VLOOKUP(P48,$AH$8:$AI$14,2,TRUE)</f>
        <v>-</v>
      </c>
      <c r="Q49" s="254" t="str">
        <f t="shared" ref="Q49" si="329">VLOOKUP(Q48,$AH$8:$AI$14,2,TRUE)</f>
        <v>-</v>
      </c>
      <c r="R49" s="254" t="str">
        <f t="shared" ref="R49" si="330">VLOOKUP(R48,$AH$8:$AI$14,2,TRUE)</f>
        <v>-</v>
      </c>
      <c r="S49" s="255" t="str">
        <f t="shared" ref="S49" si="331">VLOOKUP(S48,$AH$8:$AI$14,2,TRUE)</f>
        <v>-</v>
      </c>
      <c r="T49" s="256" t="str">
        <f t="shared" ref="T49" si="332">VLOOKUP(T48,$AH$8:$AI$14,2,TRUE)</f>
        <v>-</v>
      </c>
      <c r="U49" s="254" t="str">
        <f t="shared" ref="U49" si="333">VLOOKUP(U48,$AH$8:$AI$14,2,TRUE)</f>
        <v>-</v>
      </c>
      <c r="V49" s="257" t="str">
        <f t="shared" ref="V49" si="334">VLOOKUP(V48,$AH$8:$AI$14,2,TRUE)</f>
        <v>-</v>
      </c>
      <c r="W49" s="294"/>
      <c r="X49" s="295"/>
      <c r="Y49" s="300"/>
      <c r="Z49" s="301"/>
      <c r="AA49" s="302"/>
      <c r="AB49" s="278"/>
      <c r="AC49" s="303"/>
      <c r="AD49" s="286"/>
      <c r="AE49" s="290"/>
      <c r="AF49" s="6"/>
      <c r="AH49" s="6"/>
      <c r="AI49" s="6"/>
    </row>
    <row r="50" spans="1:35" s="114" customFormat="1" ht="15" x14ac:dyDescent="0.2">
      <c r="A50" s="307">
        <v>22</v>
      </c>
      <c r="B50" s="309" t="str">
        <f>VLOOKUP(A50,biononis,2,1)</f>
        <v>181910262</v>
      </c>
      <c r="C50" s="310" t="str">
        <f>VLOOKUP(A50,biononis,3,1)</f>
        <v>PUTRI ANGGRAENI</v>
      </c>
      <c r="D50" s="225" t="str">
        <f>B50&amp;"A"</f>
        <v>181910262A</v>
      </c>
      <c r="E50" s="228" t="s">
        <v>124</v>
      </c>
      <c r="F50" s="259"/>
      <c r="G50" s="260"/>
      <c r="H50" s="260"/>
      <c r="I50" s="260"/>
      <c r="J50" s="260"/>
      <c r="K50" s="261"/>
      <c r="L50" s="262"/>
      <c r="M50" s="260"/>
      <c r="N50" s="260"/>
      <c r="O50" s="258"/>
      <c r="P50" s="259"/>
      <c r="Q50" s="260"/>
      <c r="R50" s="260"/>
      <c r="S50" s="261"/>
      <c r="T50" s="262"/>
      <c r="U50" s="260"/>
      <c r="V50" s="258"/>
      <c r="W50" s="294" t="s">
        <v>34</v>
      </c>
      <c r="X50" s="295" t="s">
        <v>34</v>
      </c>
      <c r="Y50" s="300" t="s">
        <v>34</v>
      </c>
      <c r="Z50" s="301" t="s">
        <v>34</v>
      </c>
      <c r="AA50" s="302" t="s">
        <v>34</v>
      </c>
      <c r="AB50" s="278">
        <f t="shared" ref="AB50" si="335">SUM(F50:V50)</f>
        <v>0</v>
      </c>
      <c r="AC50" s="303" t="str">
        <f t="shared" ref="AC50" si="336">IFERROR(AVERAGE(F50:V50),"")</f>
        <v/>
      </c>
      <c r="AD50" s="286" t="str">
        <f>IFERROR(RANK(AC50,$AC$8:$AC$87,0),"")</f>
        <v/>
      </c>
      <c r="AE50" s="290" t="s">
        <v>79</v>
      </c>
      <c r="AF50" s="6"/>
      <c r="AH50" s="6"/>
      <c r="AI50" s="6"/>
    </row>
    <row r="51" spans="1:35" s="114" customFormat="1" ht="15" x14ac:dyDescent="0.2">
      <c r="A51" s="307"/>
      <c r="B51" s="309"/>
      <c r="C51" s="310"/>
      <c r="D51" s="225" t="str">
        <f>B50&amp;"B"</f>
        <v>181910262B</v>
      </c>
      <c r="E51" s="229" t="s">
        <v>115</v>
      </c>
      <c r="F51" s="253" t="str">
        <f>VLOOKUP(F50,$AH$8:$AI$14,2,TRUE)</f>
        <v>-</v>
      </c>
      <c r="G51" s="254" t="str">
        <f>VLOOKUP(G50,$AH$8:$AI$14,2,TRUE)</f>
        <v>-</v>
      </c>
      <c r="H51" s="254" t="str">
        <f t="shared" ref="H51" si="337">VLOOKUP(H50,$AH$8:$AI$14,2,TRUE)</f>
        <v>-</v>
      </c>
      <c r="I51" s="254" t="str">
        <f t="shared" ref="I51" si="338">VLOOKUP(I50,$AH$8:$AI$14,2,TRUE)</f>
        <v>-</v>
      </c>
      <c r="J51" s="254" t="str">
        <f t="shared" ref="J51" si="339">VLOOKUP(J50,$AH$8:$AI$14,2,TRUE)</f>
        <v>-</v>
      </c>
      <c r="K51" s="255" t="str">
        <f t="shared" ref="K51" si="340">VLOOKUP(K50,$AH$8:$AI$14,2,TRUE)</f>
        <v>-</v>
      </c>
      <c r="L51" s="256" t="str">
        <f t="shared" ref="L51" si="341">VLOOKUP(L50,$AH$8:$AI$14,2,TRUE)</f>
        <v>-</v>
      </c>
      <c r="M51" s="254" t="str">
        <f t="shared" ref="M51" si="342">VLOOKUP(M50,$AH$8:$AI$14,2,TRUE)</f>
        <v>-</v>
      </c>
      <c r="N51" s="254" t="str">
        <f t="shared" ref="N51" si="343">VLOOKUP(N50,$AH$8:$AI$14,2,TRUE)</f>
        <v>-</v>
      </c>
      <c r="O51" s="257" t="str">
        <f t="shared" ref="O51" si="344">VLOOKUP(O50,$AH$8:$AI$14,2,TRUE)</f>
        <v>-</v>
      </c>
      <c r="P51" s="253" t="str">
        <f t="shared" ref="P51" si="345">VLOOKUP(P50,$AH$8:$AI$14,2,TRUE)</f>
        <v>-</v>
      </c>
      <c r="Q51" s="254" t="str">
        <f t="shared" ref="Q51" si="346">VLOOKUP(Q50,$AH$8:$AI$14,2,TRUE)</f>
        <v>-</v>
      </c>
      <c r="R51" s="254" t="str">
        <f t="shared" ref="R51" si="347">VLOOKUP(R50,$AH$8:$AI$14,2,TRUE)</f>
        <v>-</v>
      </c>
      <c r="S51" s="255" t="str">
        <f t="shared" ref="S51" si="348">VLOOKUP(S50,$AH$8:$AI$14,2,TRUE)</f>
        <v>-</v>
      </c>
      <c r="T51" s="256" t="str">
        <f t="shared" ref="T51" si="349">VLOOKUP(T50,$AH$8:$AI$14,2,TRUE)</f>
        <v>-</v>
      </c>
      <c r="U51" s="254" t="str">
        <f t="shared" ref="U51" si="350">VLOOKUP(U50,$AH$8:$AI$14,2,TRUE)</f>
        <v>-</v>
      </c>
      <c r="V51" s="257" t="str">
        <f t="shared" ref="V51" si="351">VLOOKUP(V50,$AH$8:$AI$14,2,TRUE)</f>
        <v>-</v>
      </c>
      <c r="W51" s="294"/>
      <c r="X51" s="295"/>
      <c r="Y51" s="300"/>
      <c r="Z51" s="301"/>
      <c r="AA51" s="302"/>
      <c r="AB51" s="278"/>
      <c r="AC51" s="303"/>
      <c r="AD51" s="286"/>
      <c r="AE51" s="290"/>
      <c r="AF51" s="6"/>
      <c r="AH51" s="6"/>
      <c r="AI51" s="6"/>
    </row>
    <row r="52" spans="1:35" s="114" customFormat="1" ht="15" x14ac:dyDescent="0.2">
      <c r="A52" s="307">
        <v>23</v>
      </c>
      <c r="B52" s="309" t="str">
        <f>VLOOKUP(A52,biononis,2,1)</f>
        <v>181910266</v>
      </c>
      <c r="C52" s="310" t="str">
        <f>VLOOKUP(A52,biononis,3,1)</f>
        <v>PUTRI WULANDARI</v>
      </c>
      <c r="D52" s="225" t="str">
        <f>B52&amp;"A"</f>
        <v>181910266A</v>
      </c>
      <c r="E52" s="228" t="s">
        <v>124</v>
      </c>
      <c r="F52" s="259"/>
      <c r="G52" s="260"/>
      <c r="H52" s="260"/>
      <c r="I52" s="260"/>
      <c r="J52" s="260"/>
      <c r="K52" s="261"/>
      <c r="L52" s="262"/>
      <c r="M52" s="260"/>
      <c r="N52" s="260"/>
      <c r="O52" s="258"/>
      <c r="P52" s="259"/>
      <c r="Q52" s="260"/>
      <c r="R52" s="260"/>
      <c r="S52" s="261"/>
      <c r="T52" s="262"/>
      <c r="U52" s="260"/>
      <c r="V52" s="258"/>
      <c r="W52" s="294" t="s">
        <v>34</v>
      </c>
      <c r="X52" s="295" t="s">
        <v>34</v>
      </c>
      <c r="Y52" s="300" t="s">
        <v>34</v>
      </c>
      <c r="Z52" s="301" t="s">
        <v>34</v>
      </c>
      <c r="AA52" s="302" t="s">
        <v>34</v>
      </c>
      <c r="AB52" s="278">
        <f t="shared" ref="AB52" si="352">SUM(F52:V52)</f>
        <v>0</v>
      </c>
      <c r="AC52" s="303" t="str">
        <f t="shared" ref="AC52" si="353">IFERROR(AVERAGE(F52:V52),"")</f>
        <v/>
      </c>
      <c r="AD52" s="286" t="str">
        <f>IFERROR(RANK(AC52,$AC$8:$AC$87,0),"")</f>
        <v/>
      </c>
      <c r="AE52" s="290" t="s">
        <v>79</v>
      </c>
      <c r="AF52" s="6"/>
      <c r="AH52" s="6"/>
      <c r="AI52" s="6"/>
    </row>
    <row r="53" spans="1:35" s="114" customFormat="1" ht="15" x14ac:dyDescent="0.2">
      <c r="A53" s="307"/>
      <c r="B53" s="309"/>
      <c r="C53" s="310"/>
      <c r="D53" s="225" t="str">
        <f>B52&amp;"B"</f>
        <v>181910266B</v>
      </c>
      <c r="E53" s="229" t="s">
        <v>115</v>
      </c>
      <c r="F53" s="253" t="str">
        <f>VLOOKUP(F52,$AH$8:$AI$14,2,TRUE)</f>
        <v>-</v>
      </c>
      <c r="G53" s="254" t="str">
        <f>VLOOKUP(G52,$AH$8:$AI$14,2,TRUE)</f>
        <v>-</v>
      </c>
      <c r="H53" s="254" t="str">
        <f t="shared" ref="H53" si="354">VLOOKUP(H52,$AH$8:$AI$14,2,TRUE)</f>
        <v>-</v>
      </c>
      <c r="I53" s="254" t="str">
        <f t="shared" ref="I53" si="355">VLOOKUP(I52,$AH$8:$AI$14,2,TRUE)</f>
        <v>-</v>
      </c>
      <c r="J53" s="254" t="str">
        <f t="shared" ref="J53" si="356">VLOOKUP(J52,$AH$8:$AI$14,2,TRUE)</f>
        <v>-</v>
      </c>
      <c r="K53" s="255" t="str">
        <f t="shared" ref="K53" si="357">VLOOKUP(K52,$AH$8:$AI$14,2,TRUE)</f>
        <v>-</v>
      </c>
      <c r="L53" s="256" t="str">
        <f t="shared" ref="L53" si="358">VLOOKUP(L52,$AH$8:$AI$14,2,TRUE)</f>
        <v>-</v>
      </c>
      <c r="M53" s="254" t="str">
        <f t="shared" ref="M53" si="359">VLOOKUP(M52,$AH$8:$AI$14,2,TRUE)</f>
        <v>-</v>
      </c>
      <c r="N53" s="254" t="str">
        <f t="shared" ref="N53" si="360">VLOOKUP(N52,$AH$8:$AI$14,2,TRUE)</f>
        <v>-</v>
      </c>
      <c r="O53" s="257" t="str">
        <f t="shared" ref="O53" si="361">VLOOKUP(O52,$AH$8:$AI$14,2,TRUE)</f>
        <v>-</v>
      </c>
      <c r="P53" s="253" t="str">
        <f t="shared" ref="P53" si="362">VLOOKUP(P52,$AH$8:$AI$14,2,TRUE)</f>
        <v>-</v>
      </c>
      <c r="Q53" s="254" t="str">
        <f t="shared" ref="Q53" si="363">VLOOKUP(Q52,$AH$8:$AI$14,2,TRUE)</f>
        <v>-</v>
      </c>
      <c r="R53" s="254" t="str">
        <f t="shared" ref="R53" si="364">VLOOKUP(R52,$AH$8:$AI$14,2,TRUE)</f>
        <v>-</v>
      </c>
      <c r="S53" s="255" t="str">
        <f t="shared" ref="S53" si="365">VLOOKUP(S52,$AH$8:$AI$14,2,TRUE)</f>
        <v>-</v>
      </c>
      <c r="T53" s="256" t="str">
        <f t="shared" ref="T53" si="366">VLOOKUP(T52,$AH$8:$AI$14,2,TRUE)</f>
        <v>-</v>
      </c>
      <c r="U53" s="254" t="str">
        <f t="shared" ref="U53" si="367">VLOOKUP(U52,$AH$8:$AI$14,2,TRUE)</f>
        <v>-</v>
      </c>
      <c r="V53" s="257" t="str">
        <f t="shared" ref="V53" si="368">VLOOKUP(V52,$AH$8:$AI$14,2,TRUE)</f>
        <v>-</v>
      </c>
      <c r="W53" s="294"/>
      <c r="X53" s="295"/>
      <c r="Y53" s="300"/>
      <c r="Z53" s="301"/>
      <c r="AA53" s="302"/>
      <c r="AB53" s="278"/>
      <c r="AC53" s="303"/>
      <c r="AD53" s="286"/>
      <c r="AE53" s="290"/>
      <c r="AF53" s="6"/>
      <c r="AH53" s="6"/>
      <c r="AI53" s="6"/>
    </row>
    <row r="54" spans="1:35" s="114" customFormat="1" ht="15" x14ac:dyDescent="0.2">
      <c r="A54" s="307">
        <v>24</v>
      </c>
      <c r="B54" s="309" t="str">
        <f>VLOOKUP(A54,biononis,2,1)</f>
        <v>181910272</v>
      </c>
      <c r="C54" s="310" t="str">
        <f>VLOOKUP(A54,biononis,3,1)</f>
        <v>RAFLY GYMNASTIAR</v>
      </c>
      <c r="D54" s="225" t="str">
        <f>B54&amp;"A"</f>
        <v>181910272A</v>
      </c>
      <c r="E54" s="228" t="s">
        <v>124</v>
      </c>
      <c r="F54" s="259"/>
      <c r="G54" s="260"/>
      <c r="H54" s="260"/>
      <c r="I54" s="260"/>
      <c r="J54" s="260"/>
      <c r="K54" s="261"/>
      <c r="L54" s="262"/>
      <c r="M54" s="260"/>
      <c r="N54" s="260"/>
      <c r="O54" s="258"/>
      <c r="P54" s="259"/>
      <c r="Q54" s="260"/>
      <c r="R54" s="260"/>
      <c r="S54" s="261"/>
      <c r="T54" s="262"/>
      <c r="U54" s="260"/>
      <c r="V54" s="258"/>
      <c r="W54" s="294" t="s">
        <v>34</v>
      </c>
      <c r="X54" s="295" t="s">
        <v>34</v>
      </c>
      <c r="Y54" s="300" t="s">
        <v>34</v>
      </c>
      <c r="Z54" s="301" t="s">
        <v>34</v>
      </c>
      <c r="AA54" s="302" t="s">
        <v>34</v>
      </c>
      <c r="AB54" s="278">
        <f t="shared" ref="AB54" si="369">SUM(F54:V54)</f>
        <v>0</v>
      </c>
      <c r="AC54" s="303" t="str">
        <f t="shared" ref="AC54" si="370">IFERROR(AVERAGE(F54:V54),"")</f>
        <v/>
      </c>
      <c r="AD54" s="286" t="str">
        <f>IFERROR(RANK(AC54,$AC$8:$AC$87,0),"")</f>
        <v/>
      </c>
      <c r="AE54" s="290" t="s">
        <v>79</v>
      </c>
      <c r="AF54" s="6"/>
      <c r="AH54" s="6"/>
      <c r="AI54" s="6"/>
    </row>
    <row r="55" spans="1:35" s="114" customFormat="1" ht="15" x14ac:dyDescent="0.2">
      <c r="A55" s="307"/>
      <c r="B55" s="309"/>
      <c r="C55" s="310"/>
      <c r="D55" s="225" t="str">
        <f>B54&amp;"B"</f>
        <v>181910272B</v>
      </c>
      <c r="E55" s="229" t="s">
        <v>115</v>
      </c>
      <c r="F55" s="253" t="str">
        <f>VLOOKUP(F54,$AH$8:$AI$14,2,TRUE)</f>
        <v>-</v>
      </c>
      <c r="G55" s="254" t="str">
        <f>VLOOKUP(G54,$AH$8:$AI$14,2,TRUE)</f>
        <v>-</v>
      </c>
      <c r="H55" s="254" t="str">
        <f t="shared" ref="H55" si="371">VLOOKUP(H54,$AH$8:$AI$14,2,TRUE)</f>
        <v>-</v>
      </c>
      <c r="I55" s="254" t="str">
        <f t="shared" ref="I55" si="372">VLOOKUP(I54,$AH$8:$AI$14,2,TRUE)</f>
        <v>-</v>
      </c>
      <c r="J55" s="254" t="str">
        <f t="shared" ref="J55" si="373">VLOOKUP(J54,$AH$8:$AI$14,2,TRUE)</f>
        <v>-</v>
      </c>
      <c r="K55" s="255" t="str">
        <f t="shared" ref="K55" si="374">VLOOKUP(K54,$AH$8:$AI$14,2,TRUE)</f>
        <v>-</v>
      </c>
      <c r="L55" s="256" t="str">
        <f t="shared" ref="L55" si="375">VLOOKUP(L54,$AH$8:$AI$14,2,TRUE)</f>
        <v>-</v>
      </c>
      <c r="M55" s="254" t="str">
        <f t="shared" ref="M55" si="376">VLOOKUP(M54,$AH$8:$AI$14,2,TRUE)</f>
        <v>-</v>
      </c>
      <c r="N55" s="254" t="str">
        <f t="shared" ref="N55" si="377">VLOOKUP(N54,$AH$8:$AI$14,2,TRUE)</f>
        <v>-</v>
      </c>
      <c r="O55" s="257" t="str">
        <f t="shared" ref="O55" si="378">VLOOKUP(O54,$AH$8:$AI$14,2,TRUE)</f>
        <v>-</v>
      </c>
      <c r="P55" s="253" t="str">
        <f t="shared" ref="P55" si="379">VLOOKUP(P54,$AH$8:$AI$14,2,TRUE)</f>
        <v>-</v>
      </c>
      <c r="Q55" s="254" t="str">
        <f t="shared" ref="Q55" si="380">VLOOKUP(Q54,$AH$8:$AI$14,2,TRUE)</f>
        <v>-</v>
      </c>
      <c r="R55" s="254" t="str">
        <f t="shared" ref="R55" si="381">VLOOKUP(R54,$AH$8:$AI$14,2,TRUE)</f>
        <v>-</v>
      </c>
      <c r="S55" s="255" t="str">
        <f t="shared" ref="S55" si="382">VLOOKUP(S54,$AH$8:$AI$14,2,TRUE)</f>
        <v>-</v>
      </c>
      <c r="T55" s="256" t="str">
        <f t="shared" ref="T55" si="383">VLOOKUP(T54,$AH$8:$AI$14,2,TRUE)</f>
        <v>-</v>
      </c>
      <c r="U55" s="254" t="str">
        <f t="shared" ref="U55" si="384">VLOOKUP(U54,$AH$8:$AI$14,2,TRUE)</f>
        <v>-</v>
      </c>
      <c r="V55" s="257" t="str">
        <f t="shared" ref="V55" si="385">VLOOKUP(V54,$AH$8:$AI$14,2,TRUE)</f>
        <v>-</v>
      </c>
      <c r="W55" s="294"/>
      <c r="X55" s="295"/>
      <c r="Y55" s="300"/>
      <c r="Z55" s="301"/>
      <c r="AA55" s="302"/>
      <c r="AB55" s="278"/>
      <c r="AC55" s="303"/>
      <c r="AD55" s="286"/>
      <c r="AE55" s="290"/>
      <c r="AF55" s="6"/>
      <c r="AH55" s="6"/>
      <c r="AI55" s="6"/>
    </row>
    <row r="56" spans="1:35" s="114" customFormat="1" ht="15" x14ac:dyDescent="0.2">
      <c r="A56" s="307">
        <v>25</v>
      </c>
      <c r="B56" s="309" t="str">
        <f>VLOOKUP(A56,biononis,2,1)</f>
        <v>181910280</v>
      </c>
      <c r="C56" s="310" t="str">
        <f>VLOOKUP(A56,biononis,3,1)</f>
        <v>REFIANA</v>
      </c>
      <c r="D56" s="225" t="str">
        <f>B56&amp;"A"</f>
        <v>181910280A</v>
      </c>
      <c r="E56" s="228" t="s">
        <v>124</v>
      </c>
      <c r="F56" s="259"/>
      <c r="G56" s="260"/>
      <c r="H56" s="260"/>
      <c r="I56" s="260"/>
      <c r="J56" s="260"/>
      <c r="K56" s="261"/>
      <c r="L56" s="262"/>
      <c r="M56" s="260"/>
      <c r="N56" s="260"/>
      <c r="O56" s="258"/>
      <c r="P56" s="259"/>
      <c r="Q56" s="260"/>
      <c r="R56" s="260"/>
      <c r="S56" s="261"/>
      <c r="T56" s="262"/>
      <c r="U56" s="260"/>
      <c r="V56" s="258"/>
      <c r="W56" s="294" t="s">
        <v>34</v>
      </c>
      <c r="X56" s="295" t="s">
        <v>34</v>
      </c>
      <c r="Y56" s="300" t="s">
        <v>34</v>
      </c>
      <c r="Z56" s="301" t="s">
        <v>34</v>
      </c>
      <c r="AA56" s="302" t="s">
        <v>34</v>
      </c>
      <c r="AB56" s="278">
        <f t="shared" ref="AB56" si="386">SUM(F56:V56)</f>
        <v>0</v>
      </c>
      <c r="AC56" s="303" t="str">
        <f t="shared" ref="AC56" si="387">IFERROR(AVERAGE(F56:V56),"")</f>
        <v/>
      </c>
      <c r="AD56" s="286" t="str">
        <f>IFERROR(RANK(AC56,$AC$8:$AC$87,0),"")</f>
        <v/>
      </c>
      <c r="AE56" s="290" t="s">
        <v>79</v>
      </c>
      <c r="AF56" s="6"/>
      <c r="AH56" s="6"/>
      <c r="AI56" s="6"/>
    </row>
    <row r="57" spans="1:35" s="114" customFormat="1" ht="15" x14ac:dyDescent="0.2">
      <c r="A57" s="307"/>
      <c r="B57" s="309"/>
      <c r="C57" s="310"/>
      <c r="D57" s="225" t="str">
        <f>B56&amp;"B"</f>
        <v>181910280B</v>
      </c>
      <c r="E57" s="229" t="s">
        <v>115</v>
      </c>
      <c r="F57" s="253" t="str">
        <f>VLOOKUP(F56,$AH$8:$AI$14,2,TRUE)</f>
        <v>-</v>
      </c>
      <c r="G57" s="254" t="str">
        <f>VLOOKUP(G56,$AH$8:$AI$14,2,TRUE)</f>
        <v>-</v>
      </c>
      <c r="H57" s="254" t="str">
        <f t="shared" ref="H57" si="388">VLOOKUP(H56,$AH$8:$AI$14,2,TRUE)</f>
        <v>-</v>
      </c>
      <c r="I57" s="254" t="str">
        <f t="shared" ref="I57" si="389">VLOOKUP(I56,$AH$8:$AI$14,2,TRUE)</f>
        <v>-</v>
      </c>
      <c r="J57" s="254" t="str">
        <f t="shared" ref="J57" si="390">VLOOKUP(J56,$AH$8:$AI$14,2,TRUE)</f>
        <v>-</v>
      </c>
      <c r="K57" s="255" t="str">
        <f t="shared" ref="K57" si="391">VLOOKUP(K56,$AH$8:$AI$14,2,TRUE)</f>
        <v>-</v>
      </c>
      <c r="L57" s="256" t="str">
        <f t="shared" ref="L57" si="392">VLOOKUP(L56,$AH$8:$AI$14,2,TRUE)</f>
        <v>-</v>
      </c>
      <c r="M57" s="254" t="str">
        <f t="shared" ref="M57" si="393">VLOOKUP(M56,$AH$8:$AI$14,2,TRUE)</f>
        <v>-</v>
      </c>
      <c r="N57" s="254" t="str">
        <f t="shared" ref="N57" si="394">VLOOKUP(N56,$AH$8:$AI$14,2,TRUE)</f>
        <v>-</v>
      </c>
      <c r="O57" s="257" t="str">
        <f t="shared" ref="O57" si="395">VLOOKUP(O56,$AH$8:$AI$14,2,TRUE)</f>
        <v>-</v>
      </c>
      <c r="P57" s="253" t="str">
        <f t="shared" ref="P57" si="396">VLOOKUP(P56,$AH$8:$AI$14,2,TRUE)</f>
        <v>-</v>
      </c>
      <c r="Q57" s="254" t="str">
        <f t="shared" ref="Q57" si="397">VLOOKUP(Q56,$AH$8:$AI$14,2,TRUE)</f>
        <v>-</v>
      </c>
      <c r="R57" s="254" t="str">
        <f t="shared" ref="R57" si="398">VLOOKUP(R56,$AH$8:$AI$14,2,TRUE)</f>
        <v>-</v>
      </c>
      <c r="S57" s="255" t="str">
        <f t="shared" ref="S57" si="399">VLOOKUP(S56,$AH$8:$AI$14,2,TRUE)</f>
        <v>-</v>
      </c>
      <c r="T57" s="256" t="str">
        <f t="shared" ref="T57" si="400">VLOOKUP(T56,$AH$8:$AI$14,2,TRUE)</f>
        <v>-</v>
      </c>
      <c r="U57" s="254" t="str">
        <f t="shared" ref="U57" si="401">VLOOKUP(U56,$AH$8:$AI$14,2,TRUE)</f>
        <v>-</v>
      </c>
      <c r="V57" s="257" t="str">
        <f t="shared" ref="V57" si="402">VLOOKUP(V56,$AH$8:$AI$14,2,TRUE)</f>
        <v>-</v>
      </c>
      <c r="W57" s="294"/>
      <c r="X57" s="295"/>
      <c r="Y57" s="300"/>
      <c r="Z57" s="301"/>
      <c r="AA57" s="302"/>
      <c r="AB57" s="278"/>
      <c r="AC57" s="303"/>
      <c r="AD57" s="286"/>
      <c r="AE57" s="290"/>
      <c r="AF57" s="6"/>
      <c r="AH57" s="6"/>
      <c r="AI57" s="6"/>
    </row>
    <row r="58" spans="1:35" s="114" customFormat="1" ht="15" x14ac:dyDescent="0.2">
      <c r="A58" s="307">
        <v>26</v>
      </c>
      <c r="B58" s="309" t="str">
        <f>VLOOKUP(A58,biononis,2,1)</f>
        <v>181910285</v>
      </c>
      <c r="C58" s="310" t="str">
        <f>VLOOKUP(A58,biononis,3,1)</f>
        <v>RENALDI PRIYATAMA</v>
      </c>
      <c r="D58" s="225" t="str">
        <f>B58&amp;"A"</f>
        <v>181910285A</v>
      </c>
      <c r="E58" s="228" t="s">
        <v>124</v>
      </c>
      <c r="F58" s="259"/>
      <c r="G58" s="260"/>
      <c r="H58" s="260"/>
      <c r="I58" s="260"/>
      <c r="J58" s="260"/>
      <c r="K58" s="261"/>
      <c r="L58" s="262"/>
      <c r="M58" s="260"/>
      <c r="N58" s="260"/>
      <c r="O58" s="258"/>
      <c r="P58" s="259"/>
      <c r="Q58" s="260"/>
      <c r="R58" s="260"/>
      <c r="S58" s="261"/>
      <c r="T58" s="262"/>
      <c r="U58" s="260"/>
      <c r="V58" s="258"/>
      <c r="W58" s="294" t="s">
        <v>34</v>
      </c>
      <c r="X58" s="295" t="s">
        <v>34</v>
      </c>
      <c r="Y58" s="300" t="s">
        <v>34</v>
      </c>
      <c r="Z58" s="301" t="s">
        <v>34</v>
      </c>
      <c r="AA58" s="302" t="s">
        <v>34</v>
      </c>
      <c r="AB58" s="278">
        <f t="shared" ref="AB58" si="403">SUM(F58:V58)</f>
        <v>0</v>
      </c>
      <c r="AC58" s="303" t="str">
        <f>IFERROR(AVERAGE(F58:V58),"")</f>
        <v/>
      </c>
      <c r="AD58" s="286" t="str">
        <f>IFERROR(RANK(AC58,$AC$8:$AC$87,0),"")</f>
        <v/>
      </c>
      <c r="AE58" s="290" t="s">
        <v>79</v>
      </c>
      <c r="AF58" s="6"/>
      <c r="AH58" s="6"/>
      <c r="AI58" s="6"/>
    </row>
    <row r="59" spans="1:35" s="114" customFormat="1" ht="15" x14ac:dyDescent="0.2">
      <c r="A59" s="307"/>
      <c r="B59" s="309"/>
      <c r="C59" s="310"/>
      <c r="D59" s="225" t="str">
        <f>B58&amp;"B"</f>
        <v>181910285B</v>
      </c>
      <c r="E59" s="229" t="s">
        <v>115</v>
      </c>
      <c r="F59" s="253" t="str">
        <f>VLOOKUP(F58,$AH$8:$AI$14,2,TRUE)</f>
        <v>-</v>
      </c>
      <c r="G59" s="254" t="str">
        <f>VLOOKUP(G58,$AH$8:$AI$14,2,TRUE)</f>
        <v>-</v>
      </c>
      <c r="H59" s="254" t="str">
        <f t="shared" ref="H59" si="404">VLOOKUP(H58,$AH$8:$AI$14,2,TRUE)</f>
        <v>-</v>
      </c>
      <c r="I59" s="254" t="str">
        <f t="shared" ref="I59" si="405">VLOOKUP(I58,$AH$8:$AI$14,2,TRUE)</f>
        <v>-</v>
      </c>
      <c r="J59" s="254" t="str">
        <f t="shared" ref="J59" si="406">VLOOKUP(J58,$AH$8:$AI$14,2,TRUE)</f>
        <v>-</v>
      </c>
      <c r="K59" s="255" t="str">
        <f t="shared" ref="K59" si="407">VLOOKUP(K58,$AH$8:$AI$14,2,TRUE)</f>
        <v>-</v>
      </c>
      <c r="L59" s="256" t="str">
        <f t="shared" ref="L59" si="408">VLOOKUP(L58,$AH$8:$AI$14,2,TRUE)</f>
        <v>-</v>
      </c>
      <c r="M59" s="254" t="str">
        <f t="shared" ref="M59" si="409">VLOOKUP(M58,$AH$8:$AI$14,2,TRUE)</f>
        <v>-</v>
      </c>
      <c r="N59" s="254" t="str">
        <f t="shared" ref="N59" si="410">VLOOKUP(N58,$AH$8:$AI$14,2,TRUE)</f>
        <v>-</v>
      </c>
      <c r="O59" s="257" t="str">
        <f t="shared" ref="O59" si="411">VLOOKUP(O58,$AH$8:$AI$14,2,TRUE)</f>
        <v>-</v>
      </c>
      <c r="P59" s="253" t="str">
        <f t="shared" ref="P59" si="412">VLOOKUP(P58,$AH$8:$AI$14,2,TRUE)</f>
        <v>-</v>
      </c>
      <c r="Q59" s="254" t="str">
        <f t="shared" ref="Q59" si="413">VLOOKUP(Q58,$AH$8:$AI$14,2,TRUE)</f>
        <v>-</v>
      </c>
      <c r="R59" s="254" t="str">
        <f t="shared" ref="R59" si="414">VLOOKUP(R58,$AH$8:$AI$14,2,TRUE)</f>
        <v>-</v>
      </c>
      <c r="S59" s="255" t="str">
        <f t="shared" ref="S59" si="415">VLOOKUP(S58,$AH$8:$AI$14,2,TRUE)</f>
        <v>-</v>
      </c>
      <c r="T59" s="256" t="str">
        <f t="shared" ref="T59" si="416">VLOOKUP(T58,$AH$8:$AI$14,2,TRUE)</f>
        <v>-</v>
      </c>
      <c r="U59" s="254" t="str">
        <f t="shared" ref="U59" si="417">VLOOKUP(U58,$AH$8:$AI$14,2,TRUE)</f>
        <v>-</v>
      </c>
      <c r="V59" s="257" t="str">
        <f t="shared" ref="V59" si="418">VLOOKUP(V58,$AH$8:$AI$14,2,TRUE)</f>
        <v>-</v>
      </c>
      <c r="W59" s="294"/>
      <c r="X59" s="295"/>
      <c r="Y59" s="300"/>
      <c r="Z59" s="301"/>
      <c r="AA59" s="302"/>
      <c r="AB59" s="278"/>
      <c r="AC59" s="303"/>
      <c r="AD59" s="286"/>
      <c r="AE59" s="290"/>
      <c r="AF59" s="6"/>
      <c r="AH59" s="6"/>
      <c r="AI59" s="6"/>
    </row>
    <row r="60" spans="1:35" s="114" customFormat="1" ht="15" x14ac:dyDescent="0.2">
      <c r="A60" s="307">
        <v>27</v>
      </c>
      <c r="B60" s="309" t="str">
        <f>VLOOKUP(A60,biononis,2,1)</f>
        <v>181910286</v>
      </c>
      <c r="C60" s="310" t="str">
        <f>VLOOKUP(A60,biononis,3,1)</f>
        <v>RENATA</v>
      </c>
      <c r="D60" s="225" t="str">
        <f>B60&amp;"A"</f>
        <v>181910286A</v>
      </c>
      <c r="E60" s="228" t="s">
        <v>124</v>
      </c>
      <c r="F60" s="259"/>
      <c r="G60" s="260"/>
      <c r="H60" s="260"/>
      <c r="I60" s="260"/>
      <c r="J60" s="260"/>
      <c r="K60" s="261"/>
      <c r="L60" s="262"/>
      <c r="M60" s="260"/>
      <c r="N60" s="260"/>
      <c r="O60" s="258"/>
      <c r="P60" s="259"/>
      <c r="Q60" s="260"/>
      <c r="R60" s="260"/>
      <c r="S60" s="261"/>
      <c r="T60" s="262"/>
      <c r="U60" s="260"/>
      <c r="V60" s="258"/>
      <c r="W60" s="294" t="s">
        <v>34</v>
      </c>
      <c r="X60" s="295" t="s">
        <v>34</v>
      </c>
      <c r="Y60" s="300" t="s">
        <v>34</v>
      </c>
      <c r="Z60" s="301" t="s">
        <v>34</v>
      </c>
      <c r="AA60" s="302" t="s">
        <v>34</v>
      </c>
      <c r="AB60" s="278">
        <f t="shared" ref="AB60" si="419">SUM(F60:V60)</f>
        <v>0</v>
      </c>
      <c r="AC60" s="303" t="str">
        <f t="shared" ref="AC60" si="420">IFERROR(AVERAGE(F60:V60),"")</f>
        <v/>
      </c>
      <c r="AD60" s="286" t="str">
        <f>IFERROR(RANK(AC60,$AC$8:$AC$87,0),"")</f>
        <v/>
      </c>
      <c r="AE60" s="290" t="s">
        <v>79</v>
      </c>
      <c r="AF60" s="6"/>
      <c r="AH60" s="6"/>
      <c r="AI60" s="6"/>
    </row>
    <row r="61" spans="1:35" s="114" customFormat="1" ht="15" x14ac:dyDescent="0.2">
      <c r="A61" s="307"/>
      <c r="B61" s="309"/>
      <c r="C61" s="310"/>
      <c r="D61" s="225" t="str">
        <f>B60&amp;"B"</f>
        <v>181910286B</v>
      </c>
      <c r="E61" s="229" t="s">
        <v>115</v>
      </c>
      <c r="F61" s="253" t="str">
        <f>VLOOKUP(F60,$AH$8:$AI$14,2,TRUE)</f>
        <v>-</v>
      </c>
      <c r="G61" s="254" t="str">
        <f>VLOOKUP(G60,$AH$8:$AI$14,2,TRUE)</f>
        <v>-</v>
      </c>
      <c r="H61" s="254" t="str">
        <f t="shared" ref="H61" si="421">VLOOKUP(H60,$AH$8:$AI$14,2,TRUE)</f>
        <v>-</v>
      </c>
      <c r="I61" s="254" t="str">
        <f t="shared" ref="I61" si="422">VLOOKUP(I60,$AH$8:$AI$14,2,TRUE)</f>
        <v>-</v>
      </c>
      <c r="J61" s="254" t="str">
        <f t="shared" ref="J61" si="423">VLOOKUP(J60,$AH$8:$AI$14,2,TRUE)</f>
        <v>-</v>
      </c>
      <c r="K61" s="255" t="str">
        <f t="shared" ref="K61" si="424">VLOOKUP(K60,$AH$8:$AI$14,2,TRUE)</f>
        <v>-</v>
      </c>
      <c r="L61" s="256" t="str">
        <f t="shared" ref="L61" si="425">VLOOKUP(L60,$AH$8:$AI$14,2,TRUE)</f>
        <v>-</v>
      </c>
      <c r="M61" s="254" t="str">
        <f t="shared" ref="M61" si="426">VLOOKUP(M60,$AH$8:$AI$14,2,TRUE)</f>
        <v>-</v>
      </c>
      <c r="N61" s="254" t="str">
        <f t="shared" ref="N61" si="427">VLOOKUP(N60,$AH$8:$AI$14,2,TRUE)</f>
        <v>-</v>
      </c>
      <c r="O61" s="257" t="str">
        <f t="shared" ref="O61" si="428">VLOOKUP(O60,$AH$8:$AI$14,2,TRUE)</f>
        <v>-</v>
      </c>
      <c r="P61" s="253" t="str">
        <f t="shared" ref="P61" si="429">VLOOKUP(P60,$AH$8:$AI$14,2,TRUE)</f>
        <v>-</v>
      </c>
      <c r="Q61" s="254" t="str">
        <f t="shared" ref="Q61" si="430">VLOOKUP(Q60,$AH$8:$AI$14,2,TRUE)</f>
        <v>-</v>
      </c>
      <c r="R61" s="254" t="str">
        <f t="shared" ref="R61" si="431">VLOOKUP(R60,$AH$8:$AI$14,2,TRUE)</f>
        <v>-</v>
      </c>
      <c r="S61" s="255" t="str">
        <f t="shared" ref="S61" si="432">VLOOKUP(S60,$AH$8:$AI$14,2,TRUE)</f>
        <v>-</v>
      </c>
      <c r="T61" s="256" t="str">
        <f t="shared" ref="T61" si="433">VLOOKUP(T60,$AH$8:$AI$14,2,TRUE)</f>
        <v>-</v>
      </c>
      <c r="U61" s="254" t="str">
        <f t="shared" ref="U61" si="434">VLOOKUP(U60,$AH$8:$AI$14,2,TRUE)</f>
        <v>-</v>
      </c>
      <c r="V61" s="257" t="str">
        <f t="shared" ref="V61" si="435">VLOOKUP(V60,$AH$8:$AI$14,2,TRUE)</f>
        <v>-</v>
      </c>
      <c r="W61" s="294"/>
      <c r="X61" s="295"/>
      <c r="Y61" s="300"/>
      <c r="Z61" s="301"/>
      <c r="AA61" s="302"/>
      <c r="AB61" s="278"/>
      <c r="AC61" s="303"/>
      <c r="AD61" s="286"/>
      <c r="AE61" s="290"/>
      <c r="AF61" s="6"/>
      <c r="AH61" s="6"/>
      <c r="AI61" s="6"/>
    </row>
    <row r="62" spans="1:35" s="114" customFormat="1" ht="15" x14ac:dyDescent="0.2">
      <c r="A62" s="307">
        <v>28</v>
      </c>
      <c r="B62" s="309" t="str">
        <f>VLOOKUP(A62,biononis,2,1)</f>
        <v>181910293</v>
      </c>
      <c r="C62" s="310" t="str">
        <f>VLOOKUP(A62,biononis,3,1)</f>
        <v xml:space="preserve">REZA ERNANDA </v>
      </c>
      <c r="D62" s="225" t="str">
        <f>B62&amp;"A"</f>
        <v>181910293A</v>
      </c>
      <c r="E62" s="228" t="s">
        <v>124</v>
      </c>
      <c r="F62" s="259"/>
      <c r="G62" s="260"/>
      <c r="H62" s="260"/>
      <c r="I62" s="260"/>
      <c r="J62" s="260"/>
      <c r="K62" s="261"/>
      <c r="L62" s="262"/>
      <c r="M62" s="260"/>
      <c r="N62" s="260"/>
      <c r="O62" s="258"/>
      <c r="P62" s="259"/>
      <c r="Q62" s="260"/>
      <c r="R62" s="260"/>
      <c r="S62" s="261"/>
      <c r="T62" s="262"/>
      <c r="U62" s="260"/>
      <c r="V62" s="258"/>
      <c r="W62" s="294" t="s">
        <v>34</v>
      </c>
      <c r="X62" s="295" t="s">
        <v>34</v>
      </c>
      <c r="Y62" s="300" t="s">
        <v>34</v>
      </c>
      <c r="Z62" s="301" t="s">
        <v>34</v>
      </c>
      <c r="AA62" s="302" t="s">
        <v>34</v>
      </c>
      <c r="AB62" s="278">
        <f t="shared" ref="AB62" si="436">SUM(F62:V62)</f>
        <v>0</v>
      </c>
      <c r="AC62" s="303" t="str">
        <f t="shared" ref="AC62" si="437">IFERROR(AVERAGE(F62:V62),"")</f>
        <v/>
      </c>
      <c r="AD62" s="286" t="str">
        <f>IFERROR(RANK(AC62,$AC$8:$AC$87,0),"")</f>
        <v/>
      </c>
      <c r="AE62" s="290" t="s">
        <v>79</v>
      </c>
      <c r="AF62" s="6"/>
      <c r="AH62" s="6"/>
      <c r="AI62" s="6"/>
    </row>
    <row r="63" spans="1:35" s="114" customFormat="1" ht="15" x14ac:dyDescent="0.2">
      <c r="A63" s="307"/>
      <c r="B63" s="309"/>
      <c r="C63" s="310"/>
      <c r="D63" s="225" t="str">
        <f>B62&amp;"B"</f>
        <v>181910293B</v>
      </c>
      <c r="E63" s="229" t="s">
        <v>115</v>
      </c>
      <c r="F63" s="253" t="str">
        <f>VLOOKUP(F62,$AH$8:$AI$14,2,TRUE)</f>
        <v>-</v>
      </c>
      <c r="G63" s="254" t="str">
        <f>VLOOKUP(G62,$AH$8:$AI$14,2,TRUE)</f>
        <v>-</v>
      </c>
      <c r="H63" s="254" t="str">
        <f t="shared" ref="H63" si="438">VLOOKUP(H62,$AH$8:$AI$14,2,TRUE)</f>
        <v>-</v>
      </c>
      <c r="I63" s="254" t="str">
        <f t="shared" ref="I63" si="439">VLOOKUP(I62,$AH$8:$AI$14,2,TRUE)</f>
        <v>-</v>
      </c>
      <c r="J63" s="254" t="str">
        <f t="shared" ref="J63" si="440">VLOOKUP(J62,$AH$8:$AI$14,2,TRUE)</f>
        <v>-</v>
      </c>
      <c r="K63" s="255" t="str">
        <f t="shared" ref="K63" si="441">VLOOKUP(K62,$AH$8:$AI$14,2,TRUE)</f>
        <v>-</v>
      </c>
      <c r="L63" s="256" t="str">
        <f t="shared" ref="L63" si="442">VLOOKUP(L62,$AH$8:$AI$14,2,TRUE)</f>
        <v>-</v>
      </c>
      <c r="M63" s="254" t="str">
        <f t="shared" ref="M63" si="443">VLOOKUP(M62,$AH$8:$AI$14,2,TRUE)</f>
        <v>-</v>
      </c>
      <c r="N63" s="254" t="str">
        <f t="shared" ref="N63" si="444">VLOOKUP(N62,$AH$8:$AI$14,2,TRUE)</f>
        <v>-</v>
      </c>
      <c r="O63" s="257" t="str">
        <f t="shared" ref="O63" si="445">VLOOKUP(O62,$AH$8:$AI$14,2,TRUE)</f>
        <v>-</v>
      </c>
      <c r="P63" s="253" t="str">
        <f t="shared" ref="P63" si="446">VLOOKUP(P62,$AH$8:$AI$14,2,TRUE)</f>
        <v>-</v>
      </c>
      <c r="Q63" s="254" t="str">
        <f t="shared" ref="Q63" si="447">VLOOKUP(Q62,$AH$8:$AI$14,2,TRUE)</f>
        <v>-</v>
      </c>
      <c r="R63" s="254" t="str">
        <f t="shared" ref="R63" si="448">VLOOKUP(R62,$AH$8:$AI$14,2,TRUE)</f>
        <v>-</v>
      </c>
      <c r="S63" s="255" t="str">
        <f t="shared" ref="S63" si="449">VLOOKUP(S62,$AH$8:$AI$14,2,TRUE)</f>
        <v>-</v>
      </c>
      <c r="T63" s="256" t="str">
        <f t="shared" ref="T63" si="450">VLOOKUP(T62,$AH$8:$AI$14,2,TRUE)</f>
        <v>-</v>
      </c>
      <c r="U63" s="254" t="str">
        <f t="shared" ref="U63" si="451">VLOOKUP(U62,$AH$8:$AI$14,2,TRUE)</f>
        <v>-</v>
      </c>
      <c r="V63" s="257" t="str">
        <f t="shared" ref="V63" si="452">VLOOKUP(V62,$AH$8:$AI$14,2,TRUE)</f>
        <v>-</v>
      </c>
      <c r="W63" s="294"/>
      <c r="X63" s="295"/>
      <c r="Y63" s="300"/>
      <c r="Z63" s="301"/>
      <c r="AA63" s="302"/>
      <c r="AB63" s="278"/>
      <c r="AC63" s="303"/>
      <c r="AD63" s="286"/>
      <c r="AE63" s="290"/>
      <c r="AF63" s="6"/>
      <c r="AH63" s="6"/>
      <c r="AI63" s="6"/>
    </row>
    <row r="64" spans="1:35" s="114" customFormat="1" ht="15" x14ac:dyDescent="0.2">
      <c r="A64" s="307">
        <v>29</v>
      </c>
      <c r="B64" s="309" t="str">
        <f>VLOOKUP(A64,biononis,2,1)</f>
        <v>181910300</v>
      </c>
      <c r="C64" s="310" t="str">
        <f>VLOOKUP(A64,biononis,3,1)</f>
        <v>RIFAN MUHAMAD RIZKI</v>
      </c>
      <c r="D64" s="225" t="str">
        <f>B64&amp;"A"</f>
        <v>181910300A</v>
      </c>
      <c r="E64" s="228" t="s">
        <v>124</v>
      </c>
      <c r="F64" s="259"/>
      <c r="G64" s="260"/>
      <c r="H64" s="260"/>
      <c r="I64" s="260"/>
      <c r="J64" s="260"/>
      <c r="K64" s="261"/>
      <c r="L64" s="262"/>
      <c r="M64" s="260"/>
      <c r="N64" s="260"/>
      <c r="O64" s="258"/>
      <c r="P64" s="259"/>
      <c r="Q64" s="260"/>
      <c r="R64" s="260"/>
      <c r="S64" s="261"/>
      <c r="T64" s="262"/>
      <c r="U64" s="260"/>
      <c r="V64" s="258"/>
      <c r="W64" s="294" t="s">
        <v>34</v>
      </c>
      <c r="X64" s="295" t="s">
        <v>34</v>
      </c>
      <c r="Y64" s="300" t="s">
        <v>34</v>
      </c>
      <c r="Z64" s="301" t="s">
        <v>34</v>
      </c>
      <c r="AA64" s="302" t="s">
        <v>34</v>
      </c>
      <c r="AB64" s="278">
        <f t="shared" ref="AB64" si="453">SUM(F64:V64)</f>
        <v>0</v>
      </c>
      <c r="AC64" s="303" t="str">
        <f t="shared" ref="AC64" si="454">IFERROR(AVERAGE(F64:V64),"")</f>
        <v/>
      </c>
      <c r="AD64" s="286" t="str">
        <f>IFERROR(RANK(AC64,$AC$8:$AC$87,0),"")</f>
        <v/>
      </c>
      <c r="AE64" s="290" t="s">
        <v>79</v>
      </c>
      <c r="AF64" s="6"/>
      <c r="AH64" s="6"/>
      <c r="AI64" s="6"/>
    </row>
    <row r="65" spans="1:35" s="114" customFormat="1" ht="15" x14ac:dyDescent="0.2">
      <c r="A65" s="307"/>
      <c r="B65" s="309"/>
      <c r="C65" s="310"/>
      <c r="D65" s="225" t="str">
        <f>B64&amp;"B"</f>
        <v>181910300B</v>
      </c>
      <c r="E65" s="229" t="s">
        <v>115</v>
      </c>
      <c r="F65" s="253" t="str">
        <f>VLOOKUP(F64,$AH$8:$AI$14,2,TRUE)</f>
        <v>-</v>
      </c>
      <c r="G65" s="254" t="str">
        <f>VLOOKUP(G64,$AH$8:$AI$14,2,TRUE)</f>
        <v>-</v>
      </c>
      <c r="H65" s="254" t="str">
        <f t="shared" ref="H65" si="455">VLOOKUP(H64,$AH$8:$AI$14,2,TRUE)</f>
        <v>-</v>
      </c>
      <c r="I65" s="254" t="str">
        <f t="shared" ref="I65" si="456">VLOOKUP(I64,$AH$8:$AI$14,2,TRUE)</f>
        <v>-</v>
      </c>
      <c r="J65" s="254" t="str">
        <f t="shared" ref="J65" si="457">VLOOKUP(J64,$AH$8:$AI$14,2,TRUE)</f>
        <v>-</v>
      </c>
      <c r="K65" s="255" t="str">
        <f t="shared" ref="K65" si="458">VLOOKUP(K64,$AH$8:$AI$14,2,TRUE)</f>
        <v>-</v>
      </c>
      <c r="L65" s="256" t="str">
        <f t="shared" ref="L65" si="459">VLOOKUP(L64,$AH$8:$AI$14,2,TRUE)</f>
        <v>-</v>
      </c>
      <c r="M65" s="254" t="str">
        <f t="shared" ref="M65" si="460">VLOOKUP(M64,$AH$8:$AI$14,2,TRUE)</f>
        <v>-</v>
      </c>
      <c r="N65" s="254" t="str">
        <f t="shared" ref="N65" si="461">VLOOKUP(N64,$AH$8:$AI$14,2,TRUE)</f>
        <v>-</v>
      </c>
      <c r="O65" s="257" t="str">
        <f t="shared" ref="O65" si="462">VLOOKUP(O64,$AH$8:$AI$14,2,TRUE)</f>
        <v>-</v>
      </c>
      <c r="P65" s="253" t="str">
        <f t="shared" ref="P65" si="463">VLOOKUP(P64,$AH$8:$AI$14,2,TRUE)</f>
        <v>-</v>
      </c>
      <c r="Q65" s="254" t="str">
        <f t="shared" ref="Q65" si="464">VLOOKUP(Q64,$AH$8:$AI$14,2,TRUE)</f>
        <v>-</v>
      </c>
      <c r="R65" s="254" t="str">
        <f t="shared" ref="R65" si="465">VLOOKUP(R64,$AH$8:$AI$14,2,TRUE)</f>
        <v>-</v>
      </c>
      <c r="S65" s="255" t="str">
        <f t="shared" ref="S65" si="466">VLOOKUP(S64,$AH$8:$AI$14,2,TRUE)</f>
        <v>-</v>
      </c>
      <c r="T65" s="256" t="str">
        <f t="shared" ref="T65" si="467">VLOOKUP(T64,$AH$8:$AI$14,2,TRUE)</f>
        <v>-</v>
      </c>
      <c r="U65" s="254" t="str">
        <f t="shared" ref="U65" si="468">VLOOKUP(U64,$AH$8:$AI$14,2,TRUE)</f>
        <v>-</v>
      </c>
      <c r="V65" s="257" t="str">
        <f t="shared" ref="V65" si="469">VLOOKUP(V64,$AH$8:$AI$14,2,TRUE)</f>
        <v>-</v>
      </c>
      <c r="W65" s="294"/>
      <c r="X65" s="295"/>
      <c r="Y65" s="300"/>
      <c r="Z65" s="301"/>
      <c r="AA65" s="302"/>
      <c r="AB65" s="278"/>
      <c r="AC65" s="303"/>
      <c r="AD65" s="286"/>
      <c r="AE65" s="290"/>
      <c r="AF65" s="6"/>
      <c r="AH65" s="6"/>
      <c r="AI65" s="6"/>
    </row>
    <row r="66" spans="1:35" s="114" customFormat="1" ht="15" x14ac:dyDescent="0.2">
      <c r="A66" s="307">
        <v>30</v>
      </c>
      <c r="B66" s="309" t="str">
        <f>VLOOKUP(A66,biononis,2,1)</f>
        <v>181910318</v>
      </c>
      <c r="C66" s="310" t="str">
        <f>VLOOKUP(A66,biononis,3,1)</f>
        <v>RISMA SURYANI</v>
      </c>
      <c r="D66" s="225" t="str">
        <f>B66&amp;"A"</f>
        <v>181910318A</v>
      </c>
      <c r="E66" s="228" t="s">
        <v>124</v>
      </c>
      <c r="F66" s="259"/>
      <c r="G66" s="260"/>
      <c r="H66" s="260"/>
      <c r="I66" s="260"/>
      <c r="J66" s="260"/>
      <c r="K66" s="261"/>
      <c r="L66" s="262"/>
      <c r="M66" s="260"/>
      <c r="N66" s="260"/>
      <c r="O66" s="258"/>
      <c r="P66" s="259"/>
      <c r="Q66" s="260"/>
      <c r="R66" s="260"/>
      <c r="S66" s="261"/>
      <c r="T66" s="262"/>
      <c r="U66" s="260"/>
      <c r="V66" s="258"/>
      <c r="W66" s="294" t="s">
        <v>34</v>
      </c>
      <c r="X66" s="295" t="s">
        <v>34</v>
      </c>
      <c r="Y66" s="300" t="s">
        <v>34</v>
      </c>
      <c r="Z66" s="301" t="s">
        <v>34</v>
      </c>
      <c r="AA66" s="302" t="s">
        <v>34</v>
      </c>
      <c r="AB66" s="278">
        <f t="shared" ref="AB66" si="470">SUM(F66:V66)</f>
        <v>0</v>
      </c>
      <c r="AC66" s="303" t="str">
        <f t="shared" ref="AC66" si="471">IFERROR(AVERAGE(F66:V66),"")</f>
        <v/>
      </c>
      <c r="AD66" s="286" t="str">
        <f>IFERROR(RANK(AC66,$AC$8:$AC$87,0),"")</f>
        <v/>
      </c>
      <c r="AE66" s="290" t="s">
        <v>79</v>
      </c>
      <c r="AF66" s="6"/>
      <c r="AH66" s="6"/>
      <c r="AI66" s="6"/>
    </row>
    <row r="67" spans="1:35" s="114" customFormat="1" ht="15" x14ac:dyDescent="0.2">
      <c r="A67" s="307"/>
      <c r="B67" s="309"/>
      <c r="C67" s="310"/>
      <c r="D67" s="225" t="str">
        <f>B66&amp;"B"</f>
        <v>181910318B</v>
      </c>
      <c r="E67" s="229" t="s">
        <v>115</v>
      </c>
      <c r="F67" s="253" t="str">
        <f>VLOOKUP(F66,$AH$8:$AI$14,2,TRUE)</f>
        <v>-</v>
      </c>
      <c r="G67" s="254" t="str">
        <f>VLOOKUP(G66,$AH$8:$AI$14,2,TRUE)</f>
        <v>-</v>
      </c>
      <c r="H67" s="254" t="str">
        <f t="shared" ref="H67" si="472">VLOOKUP(H66,$AH$8:$AI$14,2,TRUE)</f>
        <v>-</v>
      </c>
      <c r="I67" s="254" t="str">
        <f t="shared" ref="I67" si="473">VLOOKUP(I66,$AH$8:$AI$14,2,TRUE)</f>
        <v>-</v>
      </c>
      <c r="J67" s="254" t="str">
        <f t="shared" ref="J67" si="474">VLOOKUP(J66,$AH$8:$AI$14,2,TRUE)</f>
        <v>-</v>
      </c>
      <c r="K67" s="255" t="str">
        <f t="shared" ref="K67" si="475">VLOOKUP(K66,$AH$8:$AI$14,2,TRUE)</f>
        <v>-</v>
      </c>
      <c r="L67" s="256" t="str">
        <f t="shared" ref="L67" si="476">VLOOKUP(L66,$AH$8:$AI$14,2,TRUE)</f>
        <v>-</v>
      </c>
      <c r="M67" s="254" t="str">
        <f t="shared" ref="M67" si="477">VLOOKUP(M66,$AH$8:$AI$14,2,TRUE)</f>
        <v>-</v>
      </c>
      <c r="N67" s="254" t="str">
        <f t="shared" ref="N67" si="478">VLOOKUP(N66,$AH$8:$AI$14,2,TRUE)</f>
        <v>-</v>
      </c>
      <c r="O67" s="257" t="str">
        <f t="shared" ref="O67" si="479">VLOOKUP(O66,$AH$8:$AI$14,2,TRUE)</f>
        <v>-</v>
      </c>
      <c r="P67" s="253" t="str">
        <f t="shared" ref="P67" si="480">VLOOKUP(P66,$AH$8:$AI$14,2,TRUE)</f>
        <v>-</v>
      </c>
      <c r="Q67" s="254" t="str">
        <f t="shared" ref="Q67" si="481">VLOOKUP(Q66,$AH$8:$AI$14,2,TRUE)</f>
        <v>-</v>
      </c>
      <c r="R67" s="254" t="str">
        <f t="shared" ref="R67" si="482">VLOOKUP(R66,$AH$8:$AI$14,2,TRUE)</f>
        <v>-</v>
      </c>
      <c r="S67" s="255" t="str">
        <f t="shared" ref="S67" si="483">VLOOKUP(S66,$AH$8:$AI$14,2,TRUE)</f>
        <v>-</v>
      </c>
      <c r="T67" s="256" t="str">
        <f t="shared" ref="T67" si="484">VLOOKUP(T66,$AH$8:$AI$14,2,TRUE)</f>
        <v>-</v>
      </c>
      <c r="U67" s="254" t="str">
        <f t="shared" ref="U67" si="485">VLOOKUP(U66,$AH$8:$AI$14,2,TRUE)</f>
        <v>-</v>
      </c>
      <c r="V67" s="257" t="str">
        <f t="shared" ref="V67" si="486">VLOOKUP(V66,$AH$8:$AI$14,2,TRUE)</f>
        <v>-</v>
      </c>
      <c r="W67" s="294"/>
      <c r="X67" s="295"/>
      <c r="Y67" s="300"/>
      <c r="Z67" s="301"/>
      <c r="AA67" s="302"/>
      <c r="AB67" s="278"/>
      <c r="AC67" s="303"/>
      <c r="AD67" s="286"/>
      <c r="AE67" s="290"/>
      <c r="AF67" s="6"/>
      <c r="AH67" s="6"/>
      <c r="AI67" s="6"/>
    </row>
    <row r="68" spans="1:35" s="114" customFormat="1" ht="15" x14ac:dyDescent="0.2">
      <c r="A68" s="307">
        <v>31</v>
      </c>
      <c r="B68" s="309" t="str">
        <f>VLOOKUP(A68,biononis,2,1)</f>
        <v>181910320</v>
      </c>
      <c r="C68" s="310" t="str">
        <f>VLOOKUP(A68,biononis,3,1)</f>
        <v>RISNA TIRANI</v>
      </c>
      <c r="D68" s="225" t="str">
        <f>B68&amp;"A"</f>
        <v>181910320A</v>
      </c>
      <c r="E68" s="228" t="s">
        <v>124</v>
      </c>
      <c r="F68" s="259"/>
      <c r="G68" s="260"/>
      <c r="H68" s="260"/>
      <c r="I68" s="260"/>
      <c r="J68" s="260"/>
      <c r="K68" s="261"/>
      <c r="L68" s="262"/>
      <c r="M68" s="260"/>
      <c r="N68" s="260"/>
      <c r="O68" s="258"/>
      <c r="P68" s="259"/>
      <c r="Q68" s="260"/>
      <c r="R68" s="260"/>
      <c r="S68" s="261"/>
      <c r="T68" s="262"/>
      <c r="U68" s="260"/>
      <c r="V68" s="258"/>
      <c r="W68" s="294" t="s">
        <v>34</v>
      </c>
      <c r="X68" s="295" t="s">
        <v>34</v>
      </c>
      <c r="Y68" s="300" t="s">
        <v>34</v>
      </c>
      <c r="Z68" s="301" t="s">
        <v>34</v>
      </c>
      <c r="AA68" s="302" t="s">
        <v>34</v>
      </c>
      <c r="AB68" s="278">
        <f t="shared" ref="AB68" si="487">SUM(F68:V68)</f>
        <v>0</v>
      </c>
      <c r="AC68" s="303" t="str">
        <f t="shared" ref="AC68" si="488">IFERROR(AVERAGE(F68:V68),"")</f>
        <v/>
      </c>
      <c r="AD68" s="286" t="str">
        <f>IFERROR(RANK(AC68,$AC$8:$AC$87,0),"")</f>
        <v/>
      </c>
      <c r="AE68" s="290" t="s">
        <v>79</v>
      </c>
      <c r="AF68" s="6"/>
      <c r="AH68" s="6"/>
      <c r="AI68" s="6"/>
    </row>
    <row r="69" spans="1:35" s="114" customFormat="1" ht="15" x14ac:dyDescent="0.2">
      <c r="A69" s="307"/>
      <c r="B69" s="309"/>
      <c r="C69" s="310"/>
      <c r="D69" s="225" t="str">
        <f>B68&amp;"B"</f>
        <v>181910320B</v>
      </c>
      <c r="E69" s="229" t="s">
        <v>115</v>
      </c>
      <c r="F69" s="253" t="str">
        <f>VLOOKUP(F68,$AH$8:$AI$14,2,TRUE)</f>
        <v>-</v>
      </c>
      <c r="G69" s="254" t="str">
        <f>VLOOKUP(G68,$AH$8:$AI$14,2,TRUE)</f>
        <v>-</v>
      </c>
      <c r="H69" s="254" t="str">
        <f t="shared" ref="H69" si="489">VLOOKUP(H68,$AH$8:$AI$14,2,TRUE)</f>
        <v>-</v>
      </c>
      <c r="I69" s="254" t="str">
        <f t="shared" ref="I69" si="490">VLOOKUP(I68,$AH$8:$AI$14,2,TRUE)</f>
        <v>-</v>
      </c>
      <c r="J69" s="254" t="str">
        <f t="shared" ref="J69" si="491">VLOOKUP(J68,$AH$8:$AI$14,2,TRUE)</f>
        <v>-</v>
      </c>
      <c r="K69" s="255" t="str">
        <f t="shared" ref="K69" si="492">VLOOKUP(K68,$AH$8:$AI$14,2,TRUE)</f>
        <v>-</v>
      </c>
      <c r="L69" s="256" t="str">
        <f t="shared" ref="L69" si="493">VLOOKUP(L68,$AH$8:$AI$14,2,TRUE)</f>
        <v>-</v>
      </c>
      <c r="M69" s="254" t="str">
        <f t="shared" ref="M69" si="494">VLOOKUP(M68,$AH$8:$AI$14,2,TRUE)</f>
        <v>-</v>
      </c>
      <c r="N69" s="254" t="str">
        <f t="shared" ref="N69" si="495">VLOOKUP(N68,$AH$8:$AI$14,2,TRUE)</f>
        <v>-</v>
      </c>
      <c r="O69" s="257" t="str">
        <f t="shared" ref="O69" si="496">VLOOKUP(O68,$AH$8:$AI$14,2,TRUE)</f>
        <v>-</v>
      </c>
      <c r="P69" s="253" t="str">
        <f t="shared" ref="P69" si="497">VLOOKUP(P68,$AH$8:$AI$14,2,TRUE)</f>
        <v>-</v>
      </c>
      <c r="Q69" s="254" t="str">
        <f t="shared" ref="Q69" si="498">VLOOKUP(Q68,$AH$8:$AI$14,2,TRUE)</f>
        <v>-</v>
      </c>
      <c r="R69" s="254" t="str">
        <f t="shared" ref="R69" si="499">VLOOKUP(R68,$AH$8:$AI$14,2,TRUE)</f>
        <v>-</v>
      </c>
      <c r="S69" s="255" t="str">
        <f t="shared" ref="S69" si="500">VLOOKUP(S68,$AH$8:$AI$14,2,TRUE)</f>
        <v>-</v>
      </c>
      <c r="T69" s="256" t="str">
        <f t="shared" ref="T69" si="501">VLOOKUP(T68,$AH$8:$AI$14,2,TRUE)</f>
        <v>-</v>
      </c>
      <c r="U69" s="254" t="str">
        <f t="shared" ref="U69" si="502">VLOOKUP(U68,$AH$8:$AI$14,2,TRUE)</f>
        <v>-</v>
      </c>
      <c r="V69" s="257" t="str">
        <f t="shared" ref="V69" si="503">VLOOKUP(V68,$AH$8:$AI$14,2,TRUE)</f>
        <v>-</v>
      </c>
      <c r="W69" s="294"/>
      <c r="X69" s="295"/>
      <c r="Y69" s="300"/>
      <c r="Z69" s="301"/>
      <c r="AA69" s="302"/>
      <c r="AB69" s="278"/>
      <c r="AC69" s="303"/>
      <c r="AD69" s="286"/>
      <c r="AE69" s="290"/>
      <c r="AF69" s="6"/>
      <c r="AH69" s="6"/>
      <c r="AI69" s="6"/>
    </row>
    <row r="70" spans="1:35" s="114" customFormat="1" ht="15" x14ac:dyDescent="0.2">
      <c r="A70" s="307">
        <v>32</v>
      </c>
      <c r="B70" s="309" t="str">
        <f>VLOOKUP(A70,biononis,2,1)</f>
        <v>181910331</v>
      </c>
      <c r="C70" s="310" t="str">
        <f>VLOOKUP(A70,biononis,3,1)</f>
        <v>RULLY PRATAMA S.</v>
      </c>
      <c r="D70" s="225" t="str">
        <f>B70&amp;"A"</f>
        <v>181910331A</v>
      </c>
      <c r="E70" s="228" t="s">
        <v>124</v>
      </c>
      <c r="F70" s="259"/>
      <c r="G70" s="260"/>
      <c r="H70" s="260"/>
      <c r="I70" s="260"/>
      <c r="J70" s="260"/>
      <c r="K70" s="261"/>
      <c r="L70" s="262"/>
      <c r="M70" s="260"/>
      <c r="N70" s="260"/>
      <c r="O70" s="258"/>
      <c r="P70" s="259"/>
      <c r="Q70" s="260"/>
      <c r="R70" s="260"/>
      <c r="S70" s="261"/>
      <c r="T70" s="262"/>
      <c r="U70" s="260"/>
      <c r="V70" s="258"/>
      <c r="W70" s="294" t="s">
        <v>34</v>
      </c>
      <c r="X70" s="295" t="s">
        <v>34</v>
      </c>
      <c r="Y70" s="300" t="s">
        <v>34</v>
      </c>
      <c r="Z70" s="301" t="s">
        <v>34</v>
      </c>
      <c r="AA70" s="302" t="s">
        <v>34</v>
      </c>
      <c r="AB70" s="278">
        <f t="shared" ref="AB70" si="504">SUM(F70:V70)</f>
        <v>0</v>
      </c>
      <c r="AC70" s="303" t="str">
        <f t="shared" ref="AC70" si="505">IFERROR(AVERAGE(F70:V70),"")</f>
        <v/>
      </c>
      <c r="AD70" s="286" t="str">
        <f>IFERROR(RANK(AC70,$AC$8:$AC$87,0),"")</f>
        <v/>
      </c>
      <c r="AE70" s="290" t="s">
        <v>79</v>
      </c>
      <c r="AF70" s="6"/>
      <c r="AH70" s="6"/>
      <c r="AI70" s="6"/>
    </row>
    <row r="71" spans="1:35" s="114" customFormat="1" ht="15" x14ac:dyDescent="0.2">
      <c r="A71" s="307"/>
      <c r="B71" s="309"/>
      <c r="C71" s="310"/>
      <c r="D71" s="225" t="str">
        <f>B70&amp;"B"</f>
        <v>181910331B</v>
      </c>
      <c r="E71" s="229" t="s">
        <v>115</v>
      </c>
      <c r="F71" s="253" t="str">
        <f>VLOOKUP(F70,$AH$8:$AI$14,2,TRUE)</f>
        <v>-</v>
      </c>
      <c r="G71" s="254" t="str">
        <f>VLOOKUP(G70,$AH$8:$AI$14,2,TRUE)</f>
        <v>-</v>
      </c>
      <c r="H71" s="254" t="str">
        <f t="shared" ref="H71" si="506">VLOOKUP(H70,$AH$8:$AI$14,2,TRUE)</f>
        <v>-</v>
      </c>
      <c r="I71" s="254" t="str">
        <f t="shared" ref="I71" si="507">VLOOKUP(I70,$AH$8:$AI$14,2,TRUE)</f>
        <v>-</v>
      </c>
      <c r="J71" s="254" t="str">
        <f t="shared" ref="J71" si="508">VLOOKUP(J70,$AH$8:$AI$14,2,TRUE)</f>
        <v>-</v>
      </c>
      <c r="K71" s="255" t="str">
        <f t="shared" ref="K71" si="509">VLOOKUP(K70,$AH$8:$AI$14,2,TRUE)</f>
        <v>-</v>
      </c>
      <c r="L71" s="256" t="str">
        <f t="shared" ref="L71" si="510">VLOOKUP(L70,$AH$8:$AI$14,2,TRUE)</f>
        <v>-</v>
      </c>
      <c r="M71" s="254" t="str">
        <f t="shared" ref="M71" si="511">VLOOKUP(M70,$AH$8:$AI$14,2,TRUE)</f>
        <v>-</v>
      </c>
      <c r="N71" s="254" t="str">
        <f t="shared" ref="N71" si="512">VLOOKUP(N70,$AH$8:$AI$14,2,TRUE)</f>
        <v>-</v>
      </c>
      <c r="O71" s="257" t="str">
        <f t="shared" ref="O71" si="513">VLOOKUP(O70,$AH$8:$AI$14,2,TRUE)</f>
        <v>-</v>
      </c>
      <c r="P71" s="253" t="str">
        <f t="shared" ref="P71" si="514">VLOOKUP(P70,$AH$8:$AI$14,2,TRUE)</f>
        <v>-</v>
      </c>
      <c r="Q71" s="254" t="str">
        <f t="shared" ref="Q71" si="515">VLOOKUP(Q70,$AH$8:$AI$14,2,TRUE)</f>
        <v>-</v>
      </c>
      <c r="R71" s="254" t="str">
        <f t="shared" ref="R71" si="516">VLOOKUP(R70,$AH$8:$AI$14,2,TRUE)</f>
        <v>-</v>
      </c>
      <c r="S71" s="255" t="str">
        <f t="shared" ref="S71" si="517">VLOOKUP(S70,$AH$8:$AI$14,2,TRUE)</f>
        <v>-</v>
      </c>
      <c r="T71" s="256" t="str">
        <f t="shared" ref="T71" si="518">VLOOKUP(T70,$AH$8:$AI$14,2,TRUE)</f>
        <v>-</v>
      </c>
      <c r="U71" s="254" t="str">
        <f t="shared" ref="U71" si="519">VLOOKUP(U70,$AH$8:$AI$14,2,TRUE)</f>
        <v>-</v>
      </c>
      <c r="V71" s="257" t="str">
        <f t="shared" ref="V71" si="520">VLOOKUP(V70,$AH$8:$AI$14,2,TRUE)</f>
        <v>-</v>
      </c>
      <c r="W71" s="294"/>
      <c r="X71" s="295"/>
      <c r="Y71" s="300"/>
      <c r="Z71" s="301"/>
      <c r="AA71" s="302"/>
      <c r="AB71" s="278"/>
      <c r="AC71" s="303"/>
      <c r="AD71" s="286"/>
      <c r="AE71" s="290"/>
      <c r="AF71" s="6"/>
      <c r="AH71" s="6"/>
      <c r="AI71" s="6"/>
    </row>
    <row r="72" spans="1:35" s="114" customFormat="1" ht="15" x14ac:dyDescent="0.2">
      <c r="A72" s="307">
        <v>33</v>
      </c>
      <c r="B72" s="309" t="str">
        <f>VLOOKUP(A72,biononis,2,1)</f>
        <v>181910335</v>
      </c>
      <c r="C72" s="310" t="str">
        <f>VLOOKUP(A72,biononis,3,1)</f>
        <v>SALSA ASYKIYA</v>
      </c>
      <c r="D72" s="225" t="str">
        <f>B72&amp;"A"</f>
        <v>181910335A</v>
      </c>
      <c r="E72" s="228" t="s">
        <v>124</v>
      </c>
      <c r="F72" s="259"/>
      <c r="G72" s="260"/>
      <c r="H72" s="260"/>
      <c r="I72" s="260"/>
      <c r="J72" s="260"/>
      <c r="K72" s="261"/>
      <c r="L72" s="262"/>
      <c r="M72" s="260"/>
      <c r="N72" s="260"/>
      <c r="O72" s="258"/>
      <c r="P72" s="259"/>
      <c r="Q72" s="260"/>
      <c r="R72" s="260"/>
      <c r="S72" s="261"/>
      <c r="T72" s="262"/>
      <c r="U72" s="260"/>
      <c r="V72" s="258"/>
      <c r="W72" s="294" t="s">
        <v>34</v>
      </c>
      <c r="X72" s="295" t="s">
        <v>34</v>
      </c>
      <c r="Y72" s="300" t="s">
        <v>34</v>
      </c>
      <c r="Z72" s="301" t="s">
        <v>34</v>
      </c>
      <c r="AA72" s="302" t="s">
        <v>34</v>
      </c>
      <c r="AB72" s="278">
        <f t="shared" ref="AB72" si="521">SUM(F72:V72)</f>
        <v>0</v>
      </c>
      <c r="AC72" s="303" t="str">
        <f t="shared" ref="AC72" si="522">IFERROR(AVERAGE(F72:V72),"")</f>
        <v/>
      </c>
      <c r="AD72" s="286" t="str">
        <f>IFERROR(RANK(AC72,$AC$8:$AC$87,0),"")</f>
        <v/>
      </c>
      <c r="AE72" s="290" t="s">
        <v>79</v>
      </c>
      <c r="AF72" s="6"/>
      <c r="AH72" s="6"/>
      <c r="AI72" s="6"/>
    </row>
    <row r="73" spans="1:35" s="114" customFormat="1" ht="15" x14ac:dyDescent="0.2">
      <c r="A73" s="307"/>
      <c r="B73" s="309"/>
      <c r="C73" s="310"/>
      <c r="D73" s="225" t="str">
        <f>B72&amp;"B"</f>
        <v>181910335B</v>
      </c>
      <c r="E73" s="229" t="s">
        <v>115</v>
      </c>
      <c r="F73" s="253" t="str">
        <f>VLOOKUP(F72,$AH$8:$AI$14,2,TRUE)</f>
        <v>-</v>
      </c>
      <c r="G73" s="254" t="str">
        <f>VLOOKUP(G72,$AH$8:$AI$14,2,TRUE)</f>
        <v>-</v>
      </c>
      <c r="H73" s="254" t="str">
        <f t="shared" ref="H73" si="523">VLOOKUP(H72,$AH$8:$AI$14,2,TRUE)</f>
        <v>-</v>
      </c>
      <c r="I73" s="254" t="str">
        <f t="shared" ref="I73" si="524">VLOOKUP(I72,$AH$8:$AI$14,2,TRUE)</f>
        <v>-</v>
      </c>
      <c r="J73" s="254" t="str">
        <f t="shared" ref="J73" si="525">VLOOKUP(J72,$AH$8:$AI$14,2,TRUE)</f>
        <v>-</v>
      </c>
      <c r="K73" s="255" t="str">
        <f t="shared" ref="K73" si="526">VLOOKUP(K72,$AH$8:$AI$14,2,TRUE)</f>
        <v>-</v>
      </c>
      <c r="L73" s="256" t="str">
        <f t="shared" ref="L73" si="527">VLOOKUP(L72,$AH$8:$AI$14,2,TRUE)</f>
        <v>-</v>
      </c>
      <c r="M73" s="254" t="str">
        <f t="shared" ref="M73" si="528">VLOOKUP(M72,$AH$8:$AI$14,2,TRUE)</f>
        <v>-</v>
      </c>
      <c r="N73" s="254" t="str">
        <f t="shared" ref="N73" si="529">VLOOKUP(N72,$AH$8:$AI$14,2,TRUE)</f>
        <v>-</v>
      </c>
      <c r="O73" s="257" t="str">
        <f t="shared" ref="O73" si="530">VLOOKUP(O72,$AH$8:$AI$14,2,TRUE)</f>
        <v>-</v>
      </c>
      <c r="P73" s="253" t="str">
        <f t="shared" ref="P73" si="531">VLOOKUP(P72,$AH$8:$AI$14,2,TRUE)</f>
        <v>-</v>
      </c>
      <c r="Q73" s="254" t="str">
        <f t="shared" ref="Q73" si="532">VLOOKUP(Q72,$AH$8:$AI$14,2,TRUE)</f>
        <v>-</v>
      </c>
      <c r="R73" s="254" t="str">
        <f t="shared" ref="R73" si="533">VLOOKUP(R72,$AH$8:$AI$14,2,TRUE)</f>
        <v>-</v>
      </c>
      <c r="S73" s="255" t="str">
        <f t="shared" ref="S73" si="534">VLOOKUP(S72,$AH$8:$AI$14,2,TRUE)</f>
        <v>-</v>
      </c>
      <c r="T73" s="256" t="str">
        <f t="shared" ref="T73" si="535">VLOOKUP(T72,$AH$8:$AI$14,2,TRUE)</f>
        <v>-</v>
      </c>
      <c r="U73" s="254" t="str">
        <f t="shared" ref="U73" si="536">VLOOKUP(U72,$AH$8:$AI$14,2,TRUE)</f>
        <v>-</v>
      </c>
      <c r="V73" s="257" t="str">
        <f t="shared" ref="V73" si="537">VLOOKUP(V72,$AH$8:$AI$14,2,TRUE)</f>
        <v>-</v>
      </c>
      <c r="W73" s="294"/>
      <c r="X73" s="295"/>
      <c r="Y73" s="300"/>
      <c r="Z73" s="301"/>
      <c r="AA73" s="302"/>
      <c r="AB73" s="278"/>
      <c r="AC73" s="303"/>
      <c r="AD73" s="286"/>
      <c r="AE73" s="290"/>
      <c r="AF73" s="6"/>
      <c r="AH73" s="6"/>
      <c r="AI73" s="6"/>
    </row>
    <row r="74" spans="1:35" s="114" customFormat="1" ht="15" x14ac:dyDescent="0.2">
      <c r="A74" s="307">
        <v>34</v>
      </c>
      <c r="B74" s="309" t="str">
        <f>VLOOKUP(A74,biononis,2,1)</f>
        <v>181910353</v>
      </c>
      <c r="C74" s="310" t="str">
        <f>VLOOKUP(A74,biononis,3,1)</f>
        <v>SILFI HAMIDAH</v>
      </c>
      <c r="D74" s="225" t="str">
        <f>B74&amp;"A"</f>
        <v>181910353A</v>
      </c>
      <c r="E74" s="228" t="s">
        <v>124</v>
      </c>
      <c r="F74" s="259"/>
      <c r="G74" s="260"/>
      <c r="H74" s="260"/>
      <c r="I74" s="260"/>
      <c r="J74" s="260"/>
      <c r="K74" s="261"/>
      <c r="L74" s="262"/>
      <c r="M74" s="260"/>
      <c r="N74" s="260"/>
      <c r="O74" s="258"/>
      <c r="P74" s="259"/>
      <c r="Q74" s="260"/>
      <c r="R74" s="260"/>
      <c r="S74" s="261"/>
      <c r="T74" s="262"/>
      <c r="U74" s="260"/>
      <c r="V74" s="258"/>
      <c r="W74" s="294" t="s">
        <v>34</v>
      </c>
      <c r="X74" s="295" t="s">
        <v>34</v>
      </c>
      <c r="Y74" s="300" t="s">
        <v>34</v>
      </c>
      <c r="Z74" s="301" t="s">
        <v>34</v>
      </c>
      <c r="AA74" s="302" t="s">
        <v>34</v>
      </c>
      <c r="AB74" s="278">
        <f t="shared" ref="AB74" si="538">SUM(F74:V74)</f>
        <v>0</v>
      </c>
      <c r="AC74" s="303" t="str">
        <f t="shared" ref="AC74" si="539">IFERROR(AVERAGE(F74:V74),"")</f>
        <v/>
      </c>
      <c r="AD74" s="286" t="str">
        <f>IFERROR(RANK(AC74,$AC$8:$AC$87,0),"")</f>
        <v/>
      </c>
      <c r="AE74" s="290" t="s">
        <v>79</v>
      </c>
      <c r="AF74" s="6"/>
      <c r="AH74" s="6"/>
      <c r="AI74" s="6"/>
    </row>
    <row r="75" spans="1:35" s="114" customFormat="1" ht="15" x14ac:dyDescent="0.2">
      <c r="A75" s="307"/>
      <c r="B75" s="309"/>
      <c r="C75" s="310"/>
      <c r="D75" s="225" t="str">
        <f>B74&amp;"B"</f>
        <v>181910353B</v>
      </c>
      <c r="E75" s="229" t="s">
        <v>115</v>
      </c>
      <c r="F75" s="253" t="str">
        <f>VLOOKUP(F74,$AH$8:$AI$14,2,TRUE)</f>
        <v>-</v>
      </c>
      <c r="G75" s="254" t="str">
        <f>VLOOKUP(G74,$AH$8:$AI$14,2,TRUE)</f>
        <v>-</v>
      </c>
      <c r="H75" s="254" t="str">
        <f t="shared" ref="H75" si="540">VLOOKUP(H74,$AH$8:$AI$14,2,TRUE)</f>
        <v>-</v>
      </c>
      <c r="I75" s="254" t="str">
        <f t="shared" ref="I75" si="541">VLOOKUP(I74,$AH$8:$AI$14,2,TRUE)</f>
        <v>-</v>
      </c>
      <c r="J75" s="254" t="str">
        <f t="shared" ref="J75" si="542">VLOOKUP(J74,$AH$8:$AI$14,2,TRUE)</f>
        <v>-</v>
      </c>
      <c r="K75" s="255" t="str">
        <f t="shared" ref="K75" si="543">VLOOKUP(K74,$AH$8:$AI$14,2,TRUE)</f>
        <v>-</v>
      </c>
      <c r="L75" s="256" t="str">
        <f t="shared" ref="L75" si="544">VLOOKUP(L74,$AH$8:$AI$14,2,TRUE)</f>
        <v>-</v>
      </c>
      <c r="M75" s="254" t="str">
        <f t="shared" ref="M75" si="545">VLOOKUP(M74,$AH$8:$AI$14,2,TRUE)</f>
        <v>-</v>
      </c>
      <c r="N75" s="254" t="str">
        <f t="shared" ref="N75" si="546">VLOOKUP(N74,$AH$8:$AI$14,2,TRUE)</f>
        <v>-</v>
      </c>
      <c r="O75" s="257" t="str">
        <f t="shared" ref="O75" si="547">VLOOKUP(O74,$AH$8:$AI$14,2,TRUE)</f>
        <v>-</v>
      </c>
      <c r="P75" s="253" t="str">
        <f t="shared" ref="P75" si="548">VLOOKUP(P74,$AH$8:$AI$14,2,TRUE)</f>
        <v>-</v>
      </c>
      <c r="Q75" s="254" t="str">
        <f t="shared" ref="Q75" si="549">VLOOKUP(Q74,$AH$8:$AI$14,2,TRUE)</f>
        <v>-</v>
      </c>
      <c r="R75" s="254" t="str">
        <f t="shared" ref="R75" si="550">VLOOKUP(R74,$AH$8:$AI$14,2,TRUE)</f>
        <v>-</v>
      </c>
      <c r="S75" s="255" t="str">
        <f t="shared" ref="S75" si="551">VLOOKUP(S74,$AH$8:$AI$14,2,TRUE)</f>
        <v>-</v>
      </c>
      <c r="T75" s="256" t="str">
        <f t="shared" ref="T75" si="552">VLOOKUP(T74,$AH$8:$AI$14,2,TRUE)</f>
        <v>-</v>
      </c>
      <c r="U75" s="254" t="str">
        <f t="shared" ref="U75" si="553">VLOOKUP(U74,$AH$8:$AI$14,2,TRUE)</f>
        <v>-</v>
      </c>
      <c r="V75" s="257" t="str">
        <f t="shared" ref="V75" si="554">VLOOKUP(V74,$AH$8:$AI$14,2,TRUE)</f>
        <v>-</v>
      </c>
      <c r="W75" s="294"/>
      <c r="X75" s="295"/>
      <c r="Y75" s="300"/>
      <c r="Z75" s="301"/>
      <c r="AA75" s="302"/>
      <c r="AB75" s="278"/>
      <c r="AC75" s="303"/>
      <c r="AD75" s="286"/>
      <c r="AE75" s="290"/>
      <c r="AF75" s="6"/>
      <c r="AH75" s="6"/>
      <c r="AI75" s="6"/>
    </row>
    <row r="76" spans="1:35" s="114" customFormat="1" ht="15" x14ac:dyDescent="0.2">
      <c r="A76" s="307">
        <v>35</v>
      </c>
      <c r="B76" s="309" t="str">
        <f>VLOOKUP(A76,biononis,2,1)</f>
        <v>181910408</v>
      </c>
      <c r="C76" s="310" t="str">
        <f>VLOOKUP(A76,biononis,3,1)</f>
        <v>YESHA RAHAYU</v>
      </c>
      <c r="D76" s="225" t="str">
        <f>B76&amp;"A"</f>
        <v>181910408A</v>
      </c>
      <c r="E76" s="228" t="s">
        <v>124</v>
      </c>
      <c r="F76" s="259"/>
      <c r="G76" s="260"/>
      <c r="H76" s="260"/>
      <c r="I76" s="260"/>
      <c r="J76" s="260"/>
      <c r="K76" s="261"/>
      <c r="L76" s="262"/>
      <c r="M76" s="260"/>
      <c r="N76" s="260"/>
      <c r="O76" s="258"/>
      <c r="P76" s="259"/>
      <c r="Q76" s="260"/>
      <c r="R76" s="260"/>
      <c r="S76" s="261"/>
      <c r="T76" s="262"/>
      <c r="U76" s="260"/>
      <c r="V76" s="258"/>
      <c r="W76" s="294" t="s">
        <v>34</v>
      </c>
      <c r="X76" s="295" t="s">
        <v>34</v>
      </c>
      <c r="Y76" s="300" t="s">
        <v>34</v>
      </c>
      <c r="Z76" s="301" t="s">
        <v>34</v>
      </c>
      <c r="AA76" s="302" t="s">
        <v>34</v>
      </c>
      <c r="AB76" s="278">
        <f t="shared" ref="AB76" si="555">SUM(F76:V76)</f>
        <v>0</v>
      </c>
      <c r="AC76" s="303" t="str">
        <f t="shared" ref="AC76" si="556">IFERROR(AVERAGE(F76:V76),"")</f>
        <v/>
      </c>
      <c r="AD76" s="286" t="str">
        <f>IFERROR(RANK(AC76,$AC$8:$AC$87,0),"")</f>
        <v/>
      </c>
      <c r="AE76" s="290" t="s">
        <v>79</v>
      </c>
      <c r="AF76" s="6"/>
      <c r="AH76" s="6"/>
      <c r="AI76" s="6"/>
    </row>
    <row r="77" spans="1:35" s="114" customFormat="1" ht="15" x14ac:dyDescent="0.2">
      <c r="A77" s="307"/>
      <c r="B77" s="309"/>
      <c r="C77" s="310"/>
      <c r="D77" s="225" t="str">
        <f>B76&amp;"B"</f>
        <v>181910408B</v>
      </c>
      <c r="E77" s="229" t="s">
        <v>115</v>
      </c>
      <c r="F77" s="253" t="str">
        <f>VLOOKUP(F76,$AH$8:$AI$14,2,TRUE)</f>
        <v>-</v>
      </c>
      <c r="G77" s="254" t="str">
        <f>VLOOKUP(G76,$AH$8:$AI$14,2,TRUE)</f>
        <v>-</v>
      </c>
      <c r="H77" s="254" t="str">
        <f t="shared" ref="H77" si="557">VLOOKUP(H76,$AH$8:$AI$14,2,TRUE)</f>
        <v>-</v>
      </c>
      <c r="I77" s="254" t="str">
        <f t="shared" ref="I77" si="558">VLOOKUP(I76,$AH$8:$AI$14,2,TRUE)</f>
        <v>-</v>
      </c>
      <c r="J77" s="254" t="str">
        <f t="shared" ref="J77" si="559">VLOOKUP(J76,$AH$8:$AI$14,2,TRUE)</f>
        <v>-</v>
      </c>
      <c r="K77" s="255" t="str">
        <f t="shared" ref="K77" si="560">VLOOKUP(K76,$AH$8:$AI$14,2,TRUE)</f>
        <v>-</v>
      </c>
      <c r="L77" s="256" t="str">
        <f t="shared" ref="L77" si="561">VLOOKUP(L76,$AH$8:$AI$14,2,TRUE)</f>
        <v>-</v>
      </c>
      <c r="M77" s="254" t="str">
        <f t="shared" ref="M77" si="562">VLOOKUP(M76,$AH$8:$AI$14,2,TRUE)</f>
        <v>-</v>
      </c>
      <c r="N77" s="254" t="str">
        <f t="shared" ref="N77" si="563">VLOOKUP(N76,$AH$8:$AI$14,2,TRUE)</f>
        <v>-</v>
      </c>
      <c r="O77" s="257" t="str">
        <f t="shared" ref="O77" si="564">VLOOKUP(O76,$AH$8:$AI$14,2,TRUE)</f>
        <v>-</v>
      </c>
      <c r="P77" s="253" t="str">
        <f t="shared" ref="P77" si="565">VLOOKUP(P76,$AH$8:$AI$14,2,TRUE)</f>
        <v>-</v>
      </c>
      <c r="Q77" s="254" t="str">
        <f t="shared" ref="Q77" si="566">VLOOKUP(Q76,$AH$8:$AI$14,2,TRUE)</f>
        <v>-</v>
      </c>
      <c r="R77" s="254" t="str">
        <f t="shared" ref="R77" si="567">VLOOKUP(R76,$AH$8:$AI$14,2,TRUE)</f>
        <v>-</v>
      </c>
      <c r="S77" s="255" t="str">
        <f t="shared" ref="S77" si="568">VLOOKUP(S76,$AH$8:$AI$14,2,TRUE)</f>
        <v>-</v>
      </c>
      <c r="T77" s="256" t="str">
        <f t="shared" ref="T77" si="569">VLOOKUP(T76,$AH$8:$AI$14,2,TRUE)</f>
        <v>-</v>
      </c>
      <c r="U77" s="254" t="str">
        <f t="shared" ref="U77" si="570">VLOOKUP(U76,$AH$8:$AI$14,2,TRUE)</f>
        <v>-</v>
      </c>
      <c r="V77" s="257" t="str">
        <f t="shared" ref="V77" si="571">VLOOKUP(V76,$AH$8:$AI$14,2,TRUE)</f>
        <v>-</v>
      </c>
      <c r="W77" s="294"/>
      <c r="X77" s="295"/>
      <c r="Y77" s="300"/>
      <c r="Z77" s="301"/>
      <c r="AA77" s="302"/>
      <c r="AB77" s="278"/>
      <c r="AC77" s="303"/>
      <c r="AD77" s="286"/>
      <c r="AE77" s="290"/>
      <c r="AF77" s="6"/>
      <c r="AH77" s="6"/>
      <c r="AI77" s="6"/>
    </row>
    <row r="78" spans="1:35" s="114" customFormat="1" ht="15" x14ac:dyDescent="0.2">
      <c r="A78" s="307">
        <v>36</v>
      </c>
      <c r="B78" s="309" t="str">
        <f>VLOOKUP(A78,biononis,2,1)</f>
        <v>036</v>
      </c>
      <c r="C78" s="310">
        <f>VLOOKUP(A78,biononis,3,1)</f>
        <v>36</v>
      </c>
      <c r="D78" s="225" t="str">
        <f>B78&amp;"A"</f>
        <v>036A</v>
      </c>
      <c r="E78" s="228" t="s">
        <v>124</v>
      </c>
      <c r="F78" s="259"/>
      <c r="G78" s="260"/>
      <c r="H78" s="260"/>
      <c r="I78" s="260"/>
      <c r="J78" s="260"/>
      <c r="K78" s="261"/>
      <c r="L78" s="262"/>
      <c r="M78" s="260"/>
      <c r="N78" s="260"/>
      <c r="O78" s="258"/>
      <c r="P78" s="259"/>
      <c r="Q78" s="260"/>
      <c r="R78" s="260"/>
      <c r="S78" s="261"/>
      <c r="T78" s="262"/>
      <c r="U78" s="260"/>
      <c r="V78" s="258"/>
      <c r="W78" s="294" t="s">
        <v>34</v>
      </c>
      <c r="X78" s="295" t="s">
        <v>34</v>
      </c>
      <c r="Y78" s="300" t="s">
        <v>34</v>
      </c>
      <c r="Z78" s="301" t="s">
        <v>34</v>
      </c>
      <c r="AA78" s="302" t="s">
        <v>34</v>
      </c>
      <c r="AB78" s="278">
        <f t="shared" ref="AB78" si="572">SUM(F78:V78)</f>
        <v>0</v>
      </c>
      <c r="AC78" s="303" t="str">
        <f t="shared" ref="AC78" si="573">IFERROR(AVERAGE(F78:V78),"")</f>
        <v/>
      </c>
      <c r="AD78" s="286" t="str">
        <f>IFERROR(RANK(AC78,$AC$8:$AC$87,0),"")</f>
        <v/>
      </c>
      <c r="AE78" s="290" t="s">
        <v>79</v>
      </c>
      <c r="AF78" s="6"/>
      <c r="AH78" s="6"/>
      <c r="AI78" s="6"/>
    </row>
    <row r="79" spans="1:35" s="114" customFormat="1" ht="15" x14ac:dyDescent="0.2">
      <c r="A79" s="307"/>
      <c r="B79" s="309"/>
      <c r="C79" s="310"/>
      <c r="D79" s="225" t="str">
        <f>B78&amp;"B"</f>
        <v>036B</v>
      </c>
      <c r="E79" s="229" t="s">
        <v>115</v>
      </c>
      <c r="F79" s="253" t="str">
        <f>VLOOKUP(F78,$AH$8:$AI$14,2,TRUE)</f>
        <v>-</v>
      </c>
      <c r="G79" s="254" t="str">
        <f>VLOOKUP(G78,$AH$8:$AI$14,2,TRUE)</f>
        <v>-</v>
      </c>
      <c r="H79" s="254" t="str">
        <f t="shared" ref="H79" si="574">VLOOKUP(H78,$AH$8:$AI$14,2,TRUE)</f>
        <v>-</v>
      </c>
      <c r="I79" s="254" t="str">
        <f t="shared" ref="I79" si="575">VLOOKUP(I78,$AH$8:$AI$14,2,TRUE)</f>
        <v>-</v>
      </c>
      <c r="J79" s="254" t="str">
        <f t="shared" ref="J79" si="576">VLOOKUP(J78,$AH$8:$AI$14,2,TRUE)</f>
        <v>-</v>
      </c>
      <c r="K79" s="255" t="str">
        <f t="shared" ref="K79" si="577">VLOOKUP(K78,$AH$8:$AI$14,2,TRUE)</f>
        <v>-</v>
      </c>
      <c r="L79" s="256" t="str">
        <f t="shared" ref="L79" si="578">VLOOKUP(L78,$AH$8:$AI$14,2,TRUE)</f>
        <v>-</v>
      </c>
      <c r="M79" s="254" t="str">
        <f t="shared" ref="M79" si="579">VLOOKUP(M78,$AH$8:$AI$14,2,TRUE)</f>
        <v>-</v>
      </c>
      <c r="N79" s="254" t="str">
        <f t="shared" ref="N79" si="580">VLOOKUP(N78,$AH$8:$AI$14,2,TRUE)</f>
        <v>-</v>
      </c>
      <c r="O79" s="257" t="str">
        <f t="shared" ref="O79" si="581">VLOOKUP(O78,$AH$8:$AI$14,2,TRUE)</f>
        <v>-</v>
      </c>
      <c r="P79" s="253" t="str">
        <f t="shared" ref="P79" si="582">VLOOKUP(P78,$AH$8:$AI$14,2,TRUE)</f>
        <v>-</v>
      </c>
      <c r="Q79" s="254" t="str">
        <f t="shared" ref="Q79" si="583">VLOOKUP(Q78,$AH$8:$AI$14,2,TRUE)</f>
        <v>-</v>
      </c>
      <c r="R79" s="254" t="str">
        <f t="shared" ref="R79" si="584">VLOOKUP(R78,$AH$8:$AI$14,2,TRUE)</f>
        <v>-</v>
      </c>
      <c r="S79" s="255" t="str">
        <f t="shared" ref="S79" si="585">VLOOKUP(S78,$AH$8:$AI$14,2,TRUE)</f>
        <v>-</v>
      </c>
      <c r="T79" s="256" t="str">
        <f t="shared" ref="T79" si="586">VLOOKUP(T78,$AH$8:$AI$14,2,TRUE)</f>
        <v>-</v>
      </c>
      <c r="U79" s="254" t="str">
        <f t="shared" ref="U79" si="587">VLOOKUP(U78,$AH$8:$AI$14,2,TRUE)</f>
        <v>-</v>
      </c>
      <c r="V79" s="257" t="str">
        <f t="shared" ref="V79" si="588">VLOOKUP(V78,$AH$8:$AI$14,2,TRUE)</f>
        <v>-</v>
      </c>
      <c r="W79" s="294"/>
      <c r="X79" s="295"/>
      <c r="Y79" s="300"/>
      <c r="Z79" s="301"/>
      <c r="AA79" s="302"/>
      <c r="AB79" s="278"/>
      <c r="AC79" s="303"/>
      <c r="AD79" s="286"/>
      <c r="AE79" s="290"/>
      <c r="AF79" s="6"/>
      <c r="AH79" s="6"/>
      <c r="AI79" s="6"/>
    </row>
    <row r="80" spans="1:35" s="114" customFormat="1" ht="15" x14ac:dyDescent="0.2">
      <c r="A80" s="307">
        <v>37</v>
      </c>
      <c r="B80" s="309" t="str">
        <f>VLOOKUP(A80,biononis,2,1)</f>
        <v>037</v>
      </c>
      <c r="C80" s="310">
        <f>VLOOKUP(A80,biononis,3,1)</f>
        <v>37</v>
      </c>
      <c r="D80" s="225" t="str">
        <f>B80&amp;"A"</f>
        <v>037A</v>
      </c>
      <c r="E80" s="228" t="s">
        <v>124</v>
      </c>
      <c r="F80" s="259"/>
      <c r="G80" s="260"/>
      <c r="H80" s="260"/>
      <c r="I80" s="260"/>
      <c r="J80" s="260"/>
      <c r="K80" s="261"/>
      <c r="L80" s="262"/>
      <c r="M80" s="260"/>
      <c r="N80" s="260"/>
      <c r="O80" s="258"/>
      <c r="P80" s="259"/>
      <c r="Q80" s="260"/>
      <c r="R80" s="260"/>
      <c r="S80" s="261"/>
      <c r="T80" s="262"/>
      <c r="U80" s="260"/>
      <c r="V80" s="258"/>
      <c r="W80" s="294" t="s">
        <v>34</v>
      </c>
      <c r="X80" s="295" t="s">
        <v>34</v>
      </c>
      <c r="Y80" s="300" t="s">
        <v>34</v>
      </c>
      <c r="Z80" s="301" t="s">
        <v>34</v>
      </c>
      <c r="AA80" s="302" t="s">
        <v>34</v>
      </c>
      <c r="AB80" s="278">
        <f t="shared" ref="AB80" si="589">SUM(F80:V80)</f>
        <v>0</v>
      </c>
      <c r="AC80" s="303" t="str">
        <f t="shared" ref="AC80" si="590">IFERROR(AVERAGE(F80:V80),"")</f>
        <v/>
      </c>
      <c r="AD80" s="286" t="str">
        <f>IFERROR(RANK(AC80,$AC$8:$AC$87,0),"")</f>
        <v/>
      </c>
      <c r="AE80" s="290" t="s">
        <v>79</v>
      </c>
      <c r="AF80" s="6"/>
      <c r="AH80" s="6"/>
      <c r="AI80" s="6"/>
    </row>
    <row r="81" spans="1:35" s="114" customFormat="1" ht="15" x14ac:dyDescent="0.2">
      <c r="A81" s="307"/>
      <c r="B81" s="309"/>
      <c r="C81" s="310"/>
      <c r="D81" s="225" t="str">
        <f>B80&amp;"B"</f>
        <v>037B</v>
      </c>
      <c r="E81" s="229" t="s">
        <v>115</v>
      </c>
      <c r="F81" s="253" t="str">
        <f>VLOOKUP(F80,$AH$8:$AI$14,2,TRUE)</f>
        <v>-</v>
      </c>
      <c r="G81" s="254" t="str">
        <f>VLOOKUP(G80,$AH$8:$AI$14,2,TRUE)</f>
        <v>-</v>
      </c>
      <c r="H81" s="254" t="str">
        <f t="shared" ref="H81" si="591">VLOOKUP(H80,$AH$8:$AI$14,2,TRUE)</f>
        <v>-</v>
      </c>
      <c r="I81" s="254" t="str">
        <f t="shared" ref="I81" si="592">VLOOKUP(I80,$AH$8:$AI$14,2,TRUE)</f>
        <v>-</v>
      </c>
      <c r="J81" s="254" t="str">
        <f t="shared" ref="J81" si="593">VLOOKUP(J80,$AH$8:$AI$14,2,TRUE)</f>
        <v>-</v>
      </c>
      <c r="K81" s="255" t="str">
        <f t="shared" ref="K81" si="594">VLOOKUP(K80,$AH$8:$AI$14,2,TRUE)</f>
        <v>-</v>
      </c>
      <c r="L81" s="256" t="str">
        <f t="shared" ref="L81" si="595">VLOOKUP(L80,$AH$8:$AI$14,2,TRUE)</f>
        <v>-</v>
      </c>
      <c r="M81" s="254" t="str">
        <f t="shared" ref="M81" si="596">VLOOKUP(M80,$AH$8:$AI$14,2,TRUE)</f>
        <v>-</v>
      </c>
      <c r="N81" s="254" t="str">
        <f t="shared" ref="N81" si="597">VLOOKUP(N80,$AH$8:$AI$14,2,TRUE)</f>
        <v>-</v>
      </c>
      <c r="O81" s="257" t="str">
        <f t="shared" ref="O81" si="598">VLOOKUP(O80,$AH$8:$AI$14,2,TRUE)</f>
        <v>-</v>
      </c>
      <c r="P81" s="253" t="str">
        <f t="shared" ref="P81" si="599">VLOOKUP(P80,$AH$8:$AI$14,2,TRUE)</f>
        <v>-</v>
      </c>
      <c r="Q81" s="254" t="str">
        <f t="shared" ref="Q81" si="600">VLOOKUP(Q80,$AH$8:$AI$14,2,TRUE)</f>
        <v>-</v>
      </c>
      <c r="R81" s="254" t="str">
        <f t="shared" ref="R81" si="601">VLOOKUP(R80,$AH$8:$AI$14,2,TRUE)</f>
        <v>-</v>
      </c>
      <c r="S81" s="255" t="str">
        <f t="shared" ref="S81" si="602">VLOOKUP(S80,$AH$8:$AI$14,2,TRUE)</f>
        <v>-</v>
      </c>
      <c r="T81" s="256" t="str">
        <f t="shared" ref="T81" si="603">VLOOKUP(T80,$AH$8:$AI$14,2,TRUE)</f>
        <v>-</v>
      </c>
      <c r="U81" s="254" t="str">
        <f t="shared" ref="U81" si="604">VLOOKUP(U80,$AH$8:$AI$14,2,TRUE)</f>
        <v>-</v>
      </c>
      <c r="V81" s="257" t="str">
        <f t="shared" ref="V81" si="605">VLOOKUP(V80,$AH$8:$AI$14,2,TRUE)</f>
        <v>-</v>
      </c>
      <c r="W81" s="294"/>
      <c r="X81" s="295"/>
      <c r="Y81" s="300"/>
      <c r="Z81" s="301"/>
      <c r="AA81" s="302"/>
      <c r="AB81" s="278"/>
      <c r="AC81" s="303"/>
      <c r="AD81" s="286"/>
      <c r="AE81" s="290"/>
      <c r="AF81" s="6"/>
      <c r="AH81" s="6"/>
      <c r="AI81" s="6"/>
    </row>
    <row r="82" spans="1:35" s="114" customFormat="1" ht="15" x14ac:dyDescent="0.2">
      <c r="A82" s="307">
        <v>38</v>
      </c>
      <c r="B82" s="309" t="str">
        <f>VLOOKUP(A82,biononis,2,1)</f>
        <v>038</v>
      </c>
      <c r="C82" s="310">
        <f>VLOOKUP(A82,biononis,3,1)</f>
        <v>38</v>
      </c>
      <c r="D82" s="225" t="str">
        <f>B82&amp;"A"</f>
        <v>038A</v>
      </c>
      <c r="E82" s="228" t="s">
        <v>124</v>
      </c>
      <c r="F82" s="259"/>
      <c r="G82" s="260"/>
      <c r="H82" s="260"/>
      <c r="I82" s="260"/>
      <c r="J82" s="260"/>
      <c r="K82" s="261"/>
      <c r="L82" s="262"/>
      <c r="M82" s="260"/>
      <c r="N82" s="260"/>
      <c r="O82" s="258"/>
      <c r="P82" s="259"/>
      <c r="Q82" s="260"/>
      <c r="R82" s="260"/>
      <c r="S82" s="261"/>
      <c r="T82" s="262"/>
      <c r="U82" s="260"/>
      <c r="V82" s="258"/>
      <c r="W82" s="294" t="s">
        <v>34</v>
      </c>
      <c r="X82" s="295" t="s">
        <v>34</v>
      </c>
      <c r="Y82" s="300" t="s">
        <v>34</v>
      </c>
      <c r="Z82" s="301" t="s">
        <v>34</v>
      </c>
      <c r="AA82" s="302" t="s">
        <v>34</v>
      </c>
      <c r="AB82" s="278">
        <f t="shared" ref="AB82" si="606">SUM(F82:V82)</f>
        <v>0</v>
      </c>
      <c r="AC82" s="303" t="str">
        <f t="shared" ref="AC82" si="607">IFERROR(AVERAGE(F82:V82),"")</f>
        <v/>
      </c>
      <c r="AD82" s="286" t="str">
        <f>IFERROR(RANK(AC82,$AC$8:$AC$87,0),"")</f>
        <v/>
      </c>
      <c r="AE82" s="290" t="s">
        <v>79</v>
      </c>
      <c r="AF82" s="6"/>
      <c r="AH82" s="6"/>
      <c r="AI82" s="6"/>
    </row>
    <row r="83" spans="1:35" s="114" customFormat="1" ht="15" x14ac:dyDescent="0.2">
      <c r="A83" s="307"/>
      <c r="B83" s="309"/>
      <c r="C83" s="310"/>
      <c r="D83" s="225" t="str">
        <f>B82&amp;"B"</f>
        <v>038B</v>
      </c>
      <c r="E83" s="229" t="s">
        <v>115</v>
      </c>
      <c r="F83" s="253" t="str">
        <f>VLOOKUP(F82,$AH$8:$AI$14,2,TRUE)</f>
        <v>-</v>
      </c>
      <c r="G83" s="254" t="str">
        <f>VLOOKUP(G82,$AH$8:$AI$14,2,TRUE)</f>
        <v>-</v>
      </c>
      <c r="H83" s="254" t="str">
        <f t="shared" ref="H83" si="608">VLOOKUP(H82,$AH$8:$AI$14,2,TRUE)</f>
        <v>-</v>
      </c>
      <c r="I83" s="254" t="str">
        <f t="shared" ref="I83" si="609">VLOOKUP(I82,$AH$8:$AI$14,2,TRUE)</f>
        <v>-</v>
      </c>
      <c r="J83" s="254" t="str">
        <f t="shared" ref="J83" si="610">VLOOKUP(J82,$AH$8:$AI$14,2,TRUE)</f>
        <v>-</v>
      </c>
      <c r="K83" s="255" t="str">
        <f t="shared" ref="K83" si="611">VLOOKUP(K82,$AH$8:$AI$14,2,TRUE)</f>
        <v>-</v>
      </c>
      <c r="L83" s="256" t="str">
        <f t="shared" ref="L83" si="612">VLOOKUP(L82,$AH$8:$AI$14,2,TRUE)</f>
        <v>-</v>
      </c>
      <c r="M83" s="254" t="str">
        <f t="shared" ref="M83" si="613">VLOOKUP(M82,$AH$8:$AI$14,2,TRUE)</f>
        <v>-</v>
      </c>
      <c r="N83" s="254" t="str">
        <f t="shared" ref="N83" si="614">VLOOKUP(N82,$AH$8:$AI$14,2,TRUE)</f>
        <v>-</v>
      </c>
      <c r="O83" s="257" t="str">
        <f t="shared" ref="O83" si="615">VLOOKUP(O82,$AH$8:$AI$14,2,TRUE)</f>
        <v>-</v>
      </c>
      <c r="P83" s="253" t="str">
        <f t="shared" ref="P83" si="616">VLOOKUP(P82,$AH$8:$AI$14,2,TRUE)</f>
        <v>-</v>
      </c>
      <c r="Q83" s="254" t="str">
        <f t="shared" ref="Q83" si="617">VLOOKUP(Q82,$AH$8:$AI$14,2,TRUE)</f>
        <v>-</v>
      </c>
      <c r="R83" s="254" t="str">
        <f t="shared" ref="R83" si="618">VLOOKUP(R82,$AH$8:$AI$14,2,TRUE)</f>
        <v>-</v>
      </c>
      <c r="S83" s="255" t="str">
        <f t="shared" ref="S83" si="619">VLOOKUP(S82,$AH$8:$AI$14,2,TRUE)</f>
        <v>-</v>
      </c>
      <c r="T83" s="256" t="str">
        <f t="shared" ref="T83" si="620">VLOOKUP(T82,$AH$8:$AI$14,2,TRUE)</f>
        <v>-</v>
      </c>
      <c r="U83" s="254" t="str">
        <f t="shared" ref="U83" si="621">VLOOKUP(U82,$AH$8:$AI$14,2,TRUE)</f>
        <v>-</v>
      </c>
      <c r="V83" s="257" t="str">
        <f t="shared" ref="V83" si="622">VLOOKUP(V82,$AH$8:$AI$14,2,TRUE)</f>
        <v>-</v>
      </c>
      <c r="W83" s="294"/>
      <c r="X83" s="295"/>
      <c r="Y83" s="300"/>
      <c r="Z83" s="301"/>
      <c r="AA83" s="302"/>
      <c r="AB83" s="278"/>
      <c r="AC83" s="303"/>
      <c r="AD83" s="286"/>
      <c r="AE83" s="290"/>
      <c r="AF83" s="6"/>
      <c r="AH83" s="6"/>
      <c r="AI83" s="6"/>
    </row>
    <row r="84" spans="1:35" s="114" customFormat="1" ht="15" x14ac:dyDescent="0.2">
      <c r="A84" s="307">
        <v>39</v>
      </c>
      <c r="B84" s="309" t="str">
        <f>VLOOKUP(A84,biononis,2,1)</f>
        <v>039</v>
      </c>
      <c r="C84" s="310">
        <f>VLOOKUP(A84,biononis,3,1)</f>
        <v>39</v>
      </c>
      <c r="D84" s="225" t="str">
        <f>B84&amp;"A"</f>
        <v>039A</v>
      </c>
      <c r="E84" s="228" t="s">
        <v>124</v>
      </c>
      <c r="F84" s="259"/>
      <c r="G84" s="260"/>
      <c r="H84" s="260"/>
      <c r="I84" s="260"/>
      <c r="J84" s="260"/>
      <c r="K84" s="261"/>
      <c r="L84" s="262"/>
      <c r="M84" s="260"/>
      <c r="N84" s="260"/>
      <c r="O84" s="258"/>
      <c r="P84" s="259"/>
      <c r="Q84" s="260"/>
      <c r="R84" s="260"/>
      <c r="S84" s="261"/>
      <c r="T84" s="262"/>
      <c r="U84" s="260"/>
      <c r="V84" s="258"/>
      <c r="W84" s="294" t="s">
        <v>34</v>
      </c>
      <c r="X84" s="295" t="s">
        <v>34</v>
      </c>
      <c r="Y84" s="300" t="s">
        <v>34</v>
      </c>
      <c r="Z84" s="301" t="s">
        <v>34</v>
      </c>
      <c r="AA84" s="302" t="s">
        <v>34</v>
      </c>
      <c r="AB84" s="278">
        <f t="shared" ref="AB84" si="623">SUM(F84:V84)</f>
        <v>0</v>
      </c>
      <c r="AC84" s="303" t="str">
        <f t="shared" ref="AC84" si="624">IFERROR(AVERAGE(F84:V84),"")</f>
        <v/>
      </c>
      <c r="AD84" s="286" t="str">
        <f>IFERROR(RANK(AC84,$AC$8:$AC$87,0),"")</f>
        <v/>
      </c>
      <c r="AE84" s="290" t="s">
        <v>79</v>
      </c>
      <c r="AF84" s="6"/>
      <c r="AH84" s="6"/>
      <c r="AI84" s="6"/>
    </row>
    <row r="85" spans="1:35" s="114" customFormat="1" ht="15" x14ac:dyDescent="0.2">
      <c r="A85" s="307"/>
      <c r="B85" s="309"/>
      <c r="C85" s="310"/>
      <c r="D85" s="225" t="str">
        <f>B84&amp;"B"</f>
        <v>039B</v>
      </c>
      <c r="E85" s="229" t="s">
        <v>115</v>
      </c>
      <c r="F85" s="253" t="str">
        <f>VLOOKUP(F84,$AH$8:$AI$14,2,TRUE)</f>
        <v>-</v>
      </c>
      <c r="G85" s="254" t="str">
        <f>VLOOKUP(G84,$AH$8:$AI$14,2,TRUE)</f>
        <v>-</v>
      </c>
      <c r="H85" s="254" t="str">
        <f t="shared" ref="H85" si="625">VLOOKUP(H84,$AH$8:$AI$14,2,TRUE)</f>
        <v>-</v>
      </c>
      <c r="I85" s="254" t="str">
        <f t="shared" ref="I85" si="626">VLOOKUP(I84,$AH$8:$AI$14,2,TRUE)</f>
        <v>-</v>
      </c>
      <c r="J85" s="254" t="str">
        <f t="shared" ref="J85" si="627">VLOOKUP(J84,$AH$8:$AI$14,2,TRUE)</f>
        <v>-</v>
      </c>
      <c r="K85" s="255" t="str">
        <f t="shared" ref="K85" si="628">VLOOKUP(K84,$AH$8:$AI$14,2,TRUE)</f>
        <v>-</v>
      </c>
      <c r="L85" s="256" t="str">
        <f t="shared" ref="L85" si="629">VLOOKUP(L84,$AH$8:$AI$14,2,TRUE)</f>
        <v>-</v>
      </c>
      <c r="M85" s="254" t="str">
        <f t="shared" ref="M85" si="630">VLOOKUP(M84,$AH$8:$AI$14,2,TRUE)</f>
        <v>-</v>
      </c>
      <c r="N85" s="254" t="str">
        <f t="shared" ref="N85" si="631">VLOOKUP(N84,$AH$8:$AI$14,2,TRUE)</f>
        <v>-</v>
      </c>
      <c r="O85" s="257" t="str">
        <f t="shared" ref="O85" si="632">VLOOKUP(O84,$AH$8:$AI$14,2,TRUE)</f>
        <v>-</v>
      </c>
      <c r="P85" s="253" t="str">
        <f t="shared" ref="P85" si="633">VLOOKUP(P84,$AH$8:$AI$14,2,TRUE)</f>
        <v>-</v>
      </c>
      <c r="Q85" s="254" t="str">
        <f t="shared" ref="Q85" si="634">VLOOKUP(Q84,$AH$8:$AI$14,2,TRUE)</f>
        <v>-</v>
      </c>
      <c r="R85" s="254" t="str">
        <f t="shared" ref="R85" si="635">VLOOKUP(R84,$AH$8:$AI$14,2,TRUE)</f>
        <v>-</v>
      </c>
      <c r="S85" s="255" t="str">
        <f t="shared" ref="S85" si="636">VLOOKUP(S84,$AH$8:$AI$14,2,TRUE)</f>
        <v>-</v>
      </c>
      <c r="T85" s="256" t="str">
        <f t="shared" ref="T85" si="637">VLOOKUP(T84,$AH$8:$AI$14,2,TRUE)</f>
        <v>-</v>
      </c>
      <c r="U85" s="254" t="str">
        <f t="shared" ref="U85" si="638">VLOOKUP(U84,$AH$8:$AI$14,2,TRUE)</f>
        <v>-</v>
      </c>
      <c r="V85" s="257" t="str">
        <f t="shared" ref="V85" si="639">VLOOKUP(V84,$AH$8:$AI$14,2,TRUE)</f>
        <v>-</v>
      </c>
      <c r="W85" s="294"/>
      <c r="X85" s="295"/>
      <c r="Y85" s="300"/>
      <c r="Z85" s="301"/>
      <c r="AA85" s="302"/>
      <c r="AB85" s="278"/>
      <c r="AC85" s="303"/>
      <c r="AD85" s="286"/>
      <c r="AE85" s="290"/>
      <c r="AF85" s="6"/>
      <c r="AH85" s="6"/>
      <c r="AI85" s="6"/>
    </row>
    <row r="86" spans="1:35" s="114" customFormat="1" ht="15" x14ac:dyDescent="0.2">
      <c r="A86" s="307">
        <v>40</v>
      </c>
      <c r="B86" s="309" t="str">
        <f>VLOOKUP(A86,biononis,2,1)</f>
        <v>040</v>
      </c>
      <c r="C86" s="310">
        <f>VLOOKUP(A86,biononis,3,1)</f>
        <v>40</v>
      </c>
      <c r="D86" s="225" t="str">
        <f>B86&amp;"A"</f>
        <v>040A</v>
      </c>
      <c r="E86" s="228" t="s">
        <v>124</v>
      </c>
      <c r="F86" s="259"/>
      <c r="G86" s="260"/>
      <c r="H86" s="260"/>
      <c r="I86" s="260"/>
      <c r="J86" s="260"/>
      <c r="K86" s="261"/>
      <c r="L86" s="262"/>
      <c r="M86" s="260"/>
      <c r="N86" s="260"/>
      <c r="O86" s="258"/>
      <c r="P86" s="259"/>
      <c r="Q86" s="260"/>
      <c r="R86" s="260"/>
      <c r="S86" s="261"/>
      <c r="T86" s="262"/>
      <c r="U86" s="260"/>
      <c r="V86" s="258"/>
      <c r="W86" s="294" t="s">
        <v>34</v>
      </c>
      <c r="X86" s="295" t="s">
        <v>34</v>
      </c>
      <c r="Y86" s="300" t="s">
        <v>34</v>
      </c>
      <c r="Z86" s="301" t="s">
        <v>34</v>
      </c>
      <c r="AA86" s="302" t="s">
        <v>34</v>
      </c>
      <c r="AB86" s="278">
        <f t="shared" ref="AB86" si="640">SUM(F86:V86)</f>
        <v>0</v>
      </c>
      <c r="AC86" s="303" t="str">
        <f t="shared" ref="AC86" si="641">IFERROR(AVERAGE(F86:V86),"")</f>
        <v/>
      </c>
      <c r="AD86" s="286" t="str">
        <f>IFERROR(RANK(AC86,$AC$8:$AC$87,0),"")</f>
        <v/>
      </c>
      <c r="AE86" s="290" t="s">
        <v>79</v>
      </c>
      <c r="AF86" s="6"/>
      <c r="AH86" s="6"/>
      <c r="AI86" s="6"/>
    </row>
    <row r="87" spans="1:35" s="114" customFormat="1" ht="15" x14ac:dyDescent="0.2">
      <c r="A87" s="307"/>
      <c r="B87" s="309"/>
      <c r="C87" s="310"/>
      <c r="D87" s="225" t="str">
        <f>B86&amp;"B"</f>
        <v>040B</v>
      </c>
      <c r="E87" s="230" t="s">
        <v>115</v>
      </c>
      <c r="F87" s="263" t="str">
        <f>VLOOKUP(F86,$AH$8:$AI$14,2,TRUE)</f>
        <v>-</v>
      </c>
      <c r="G87" s="264" t="str">
        <f>VLOOKUP(G86,$AH$8:$AI$14,2,TRUE)</f>
        <v>-</v>
      </c>
      <c r="H87" s="264" t="str">
        <f t="shared" ref="H87" si="642">VLOOKUP(H86,$AH$8:$AI$14,2,TRUE)</f>
        <v>-</v>
      </c>
      <c r="I87" s="264" t="str">
        <f t="shared" ref="I87" si="643">VLOOKUP(I86,$AH$8:$AI$14,2,TRUE)</f>
        <v>-</v>
      </c>
      <c r="J87" s="264" t="str">
        <f t="shared" ref="J87" si="644">VLOOKUP(J86,$AH$8:$AI$14,2,TRUE)</f>
        <v>-</v>
      </c>
      <c r="K87" s="265" t="str">
        <f t="shared" ref="K87" si="645">VLOOKUP(K86,$AH$8:$AI$14,2,TRUE)</f>
        <v>-</v>
      </c>
      <c r="L87" s="256" t="str">
        <f t="shared" ref="L87" si="646">VLOOKUP(L86,$AH$8:$AI$14,2,TRUE)</f>
        <v>-</v>
      </c>
      <c r="M87" s="254" t="str">
        <f t="shared" ref="M87" si="647">VLOOKUP(M86,$AH$8:$AI$14,2,TRUE)</f>
        <v>-</v>
      </c>
      <c r="N87" s="254" t="str">
        <f t="shared" ref="N87" si="648">VLOOKUP(N86,$AH$8:$AI$14,2,TRUE)</f>
        <v>-</v>
      </c>
      <c r="O87" s="257" t="str">
        <f t="shared" ref="O87" si="649">VLOOKUP(O86,$AH$8:$AI$14,2,TRUE)</f>
        <v>-</v>
      </c>
      <c r="P87" s="263" t="str">
        <f t="shared" ref="P87" si="650">VLOOKUP(P86,$AH$8:$AI$14,2,TRUE)</f>
        <v>-</v>
      </c>
      <c r="Q87" s="264" t="str">
        <f t="shared" ref="Q87" si="651">VLOOKUP(Q86,$AH$8:$AI$14,2,TRUE)</f>
        <v>-</v>
      </c>
      <c r="R87" s="264" t="str">
        <f t="shared" ref="R87" si="652">VLOOKUP(R86,$AH$8:$AI$14,2,TRUE)</f>
        <v>-</v>
      </c>
      <c r="S87" s="265" t="str">
        <f t="shared" ref="S87" si="653">VLOOKUP(S86,$AH$8:$AI$14,2,TRUE)</f>
        <v>-</v>
      </c>
      <c r="T87" s="256" t="str">
        <f t="shared" ref="T87" si="654">VLOOKUP(T86,$AH$8:$AI$14,2,TRUE)</f>
        <v>-</v>
      </c>
      <c r="U87" s="254" t="str">
        <f t="shared" ref="U87" si="655">VLOOKUP(U86,$AH$8:$AI$14,2,TRUE)</f>
        <v>-</v>
      </c>
      <c r="V87" s="257" t="str">
        <f t="shared" ref="V87" si="656">VLOOKUP(V86,$AH$8:$AI$14,2,TRUE)</f>
        <v>-</v>
      </c>
      <c r="W87" s="296"/>
      <c r="X87" s="297"/>
      <c r="Y87" s="300"/>
      <c r="Z87" s="301"/>
      <c r="AA87" s="302"/>
      <c r="AB87" s="279"/>
      <c r="AC87" s="306"/>
      <c r="AD87" s="287"/>
      <c r="AE87" s="290"/>
      <c r="AF87" s="6"/>
      <c r="AH87" s="6"/>
      <c r="AI87" s="6"/>
    </row>
    <row r="88" spans="1:35" x14ac:dyDescent="0.2">
      <c r="A88" s="121"/>
      <c r="B88" s="122"/>
      <c r="C88" s="122"/>
      <c r="D88" s="123"/>
      <c r="E88" s="122"/>
      <c r="F88" s="124"/>
      <c r="G88" s="124"/>
      <c r="H88" s="124"/>
      <c r="I88" s="124"/>
      <c r="J88" s="124"/>
      <c r="K88" s="124"/>
      <c r="L88" s="124"/>
      <c r="M88" s="124"/>
      <c r="N88" s="125"/>
      <c r="O88" s="124"/>
      <c r="P88" s="124"/>
      <c r="Q88" s="124"/>
      <c r="R88" s="124"/>
      <c r="S88" s="124"/>
      <c r="T88" s="124"/>
      <c r="U88" s="124"/>
      <c r="V88" s="124"/>
      <c r="W88" s="124"/>
      <c r="X88" s="124"/>
      <c r="Y88" s="126"/>
      <c r="Z88" s="126"/>
      <c r="AA88" s="126"/>
      <c r="AB88" s="126"/>
      <c r="AC88" s="127"/>
      <c r="AD88" s="128"/>
      <c r="AE88" s="129"/>
    </row>
    <row r="89" spans="1:35" x14ac:dyDescent="0.2">
      <c r="Y89" s="134"/>
      <c r="Z89" s="134"/>
      <c r="AA89" s="120" t="str">
        <f>RAPORT!G48</f>
        <v xml:space="preserve">Banjaran,  </v>
      </c>
    </row>
    <row r="90" spans="1:35" x14ac:dyDescent="0.2">
      <c r="Y90" s="134"/>
      <c r="Z90" s="134"/>
      <c r="AA90" s="120" t="s">
        <v>1</v>
      </c>
    </row>
    <row r="91" spans="1:35" x14ac:dyDescent="0.2">
      <c r="Y91" s="134"/>
      <c r="Z91" s="134"/>
    </row>
    <row r="92" spans="1:35" x14ac:dyDescent="0.2">
      <c r="Y92" s="134"/>
      <c r="Z92" s="134"/>
      <c r="AA92" s="136" t="str">
        <f>Biodata!E4</f>
        <v>Harun Arrosid, S.Pd.I</v>
      </c>
      <c r="AB92" s="136"/>
    </row>
    <row r="93" spans="1:35" x14ac:dyDescent="0.2">
      <c r="Y93" s="134"/>
      <c r="Z93" s="134"/>
      <c r="AA93" s="136" t="str">
        <f>Biodata!D5</f>
        <v>NIP/NUP/NUPTK:</v>
      </c>
      <c r="AB93" s="136"/>
    </row>
    <row r="94" spans="1:35" x14ac:dyDescent="0.2">
      <c r="Y94" s="134"/>
      <c r="Z94" s="134"/>
      <c r="AA94" s="134"/>
      <c r="AB94" s="134"/>
    </row>
  </sheetData>
  <sheetProtection sheet="1" objects="1" scenarios="1"/>
  <mergeCells count="493">
    <mergeCell ref="C16:C17"/>
    <mergeCell ref="B16:B17"/>
    <mergeCell ref="B56:B57"/>
    <mergeCell ref="B70:B71"/>
    <mergeCell ref="B72:B73"/>
    <mergeCell ref="C82:C83"/>
    <mergeCell ref="C80:C81"/>
    <mergeCell ref="C78:C79"/>
    <mergeCell ref="C76:C77"/>
    <mergeCell ref="C74:C75"/>
    <mergeCell ref="C72:C73"/>
    <mergeCell ref="C70:C71"/>
    <mergeCell ref="C68:C69"/>
    <mergeCell ref="C66:C67"/>
    <mergeCell ref="B82:B83"/>
    <mergeCell ref="B52:B53"/>
    <mergeCell ref="B44:B45"/>
    <mergeCell ref="B64:B65"/>
    <mergeCell ref="C54:C55"/>
    <mergeCell ref="C46:C47"/>
    <mergeCell ref="B36:B37"/>
    <mergeCell ref="C36:C37"/>
    <mergeCell ref="B24:B25"/>
    <mergeCell ref="B22:B23"/>
    <mergeCell ref="A5:A6"/>
    <mergeCell ref="B5:B6"/>
    <mergeCell ref="C5:C6"/>
    <mergeCell ref="B76:B77"/>
    <mergeCell ref="A68:A69"/>
    <mergeCell ref="A70:A71"/>
    <mergeCell ref="A72:A73"/>
    <mergeCell ref="A74:A75"/>
    <mergeCell ref="A76:A77"/>
    <mergeCell ref="A48:A49"/>
    <mergeCell ref="A46:A47"/>
    <mergeCell ref="A44:A45"/>
    <mergeCell ref="A66:A67"/>
    <mergeCell ref="A64:A65"/>
    <mergeCell ref="A62:A63"/>
    <mergeCell ref="A60:A61"/>
    <mergeCell ref="A58:A59"/>
    <mergeCell ref="A50:A51"/>
    <mergeCell ref="A52:A53"/>
    <mergeCell ref="A54:A55"/>
    <mergeCell ref="C50:C51"/>
    <mergeCell ref="B54:B55"/>
    <mergeCell ref="B8:B9"/>
    <mergeCell ref="C8:C9"/>
    <mergeCell ref="Z10:Z11"/>
    <mergeCell ref="AA10:AA11"/>
    <mergeCell ref="Y18:Y19"/>
    <mergeCell ref="Z18:Z19"/>
    <mergeCell ref="AA18:AA19"/>
    <mergeCell ref="Y20:Y21"/>
    <mergeCell ref="Z20:Z21"/>
    <mergeCell ref="AA20:AA21"/>
    <mergeCell ref="C62:C63"/>
    <mergeCell ref="Y36:Y37"/>
    <mergeCell ref="Z36:Z37"/>
    <mergeCell ref="AA36:AA37"/>
    <mergeCell ref="W36:W37"/>
    <mergeCell ref="Y22:Y23"/>
    <mergeCell ref="Z22:Z23"/>
    <mergeCell ref="AA22:AA23"/>
    <mergeCell ref="Y24:Y25"/>
    <mergeCell ref="Z24:Z25"/>
    <mergeCell ref="AA24:AA25"/>
    <mergeCell ref="Y26:Y27"/>
    <mergeCell ref="Z26:Z27"/>
    <mergeCell ref="Y30:Y31"/>
    <mergeCell ref="Z30:Z31"/>
    <mergeCell ref="AA30:AA31"/>
    <mergeCell ref="Y32:Y33"/>
    <mergeCell ref="Z32:Z33"/>
    <mergeCell ref="AA32:AA33"/>
    <mergeCell ref="W30:W31"/>
    <mergeCell ref="X30:X31"/>
    <mergeCell ref="W32:W33"/>
    <mergeCell ref="X32:X33"/>
    <mergeCell ref="Y34:Y35"/>
    <mergeCell ref="Z34:Z35"/>
    <mergeCell ref="AA34:AA35"/>
    <mergeCell ref="W34:W35"/>
    <mergeCell ref="X34:X35"/>
    <mergeCell ref="Y28:Y29"/>
    <mergeCell ref="Z28:Z29"/>
    <mergeCell ref="AA28:AA29"/>
    <mergeCell ref="W26:W27"/>
    <mergeCell ref="AA26:AA27"/>
    <mergeCell ref="Y5:AA5"/>
    <mergeCell ref="E5:E6"/>
    <mergeCell ref="F5:K5"/>
    <mergeCell ref="L5:O5"/>
    <mergeCell ref="P5:S5"/>
    <mergeCell ref="T5:U5"/>
    <mergeCell ref="AA8:AA9"/>
    <mergeCell ref="Z8:Z9"/>
    <mergeCell ref="Y8:Y9"/>
    <mergeCell ref="Y12:Y13"/>
    <mergeCell ref="Z12:Z13"/>
    <mergeCell ref="AA12:AA13"/>
    <mergeCell ref="Y14:Y15"/>
    <mergeCell ref="Z14:Z15"/>
    <mergeCell ref="AA14:AA15"/>
    <mergeCell ref="Y16:Y17"/>
    <mergeCell ref="Z16:Z17"/>
    <mergeCell ref="AA16:AA17"/>
    <mergeCell ref="Y10:Y11"/>
    <mergeCell ref="C10:C11"/>
    <mergeCell ref="B10:B11"/>
    <mergeCell ref="B12:B13"/>
    <mergeCell ref="A26:A27"/>
    <mergeCell ref="A42:A43"/>
    <mergeCell ref="C30:C31"/>
    <mergeCell ref="B30:B31"/>
    <mergeCell ref="A24:A25"/>
    <mergeCell ref="A22:A23"/>
    <mergeCell ref="A20:A21"/>
    <mergeCell ref="A28:A29"/>
    <mergeCell ref="C24:C25"/>
    <mergeCell ref="C12:C13"/>
    <mergeCell ref="C34:C35"/>
    <mergeCell ref="B14:B15"/>
    <mergeCell ref="C14:C15"/>
    <mergeCell ref="B34:B35"/>
    <mergeCell ref="B40:B41"/>
    <mergeCell ref="B38:B39"/>
    <mergeCell ref="B42:B43"/>
    <mergeCell ref="C42:C43"/>
    <mergeCell ref="C40:C41"/>
    <mergeCell ref="B28:B29"/>
    <mergeCell ref="C38:C39"/>
    <mergeCell ref="B86:B87"/>
    <mergeCell ref="C86:C87"/>
    <mergeCell ref="C44:C45"/>
    <mergeCell ref="C64:C65"/>
    <mergeCell ref="C56:C57"/>
    <mergeCell ref="B50:B51"/>
    <mergeCell ref="C48:C49"/>
    <mergeCell ref="C60:C61"/>
    <mergeCell ref="C58:C59"/>
    <mergeCell ref="B66:B67"/>
    <mergeCell ref="B68:B69"/>
    <mergeCell ref="B62:B63"/>
    <mergeCell ref="B58:B59"/>
    <mergeCell ref="C84:C85"/>
    <mergeCell ref="B46:B47"/>
    <mergeCell ref="B48:B49"/>
    <mergeCell ref="B78:B79"/>
    <mergeCell ref="B84:B85"/>
    <mergeCell ref="B74:B75"/>
    <mergeCell ref="B60:B61"/>
    <mergeCell ref="C52:C53"/>
    <mergeCell ref="C22:C23"/>
    <mergeCell ref="B18:B19"/>
    <mergeCell ref="C18:C19"/>
    <mergeCell ref="B20:B21"/>
    <mergeCell ref="C20:C21"/>
    <mergeCell ref="B26:B27"/>
    <mergeCell ref="C26:C27"/>
    <mergeCell ref="B32:B33"/>
    <mergeCell ref="C32:C33"/>
    <mergeCell ref="C28:C29"/>
    <mergeCell ref="AA38:AA39"/>
    <mergeCell ref="Y40:Y41"/>
    <mergeCell ref="Z40:Z41"/>
    <mergeCell ref="AA40:AA41"/>
    <mergeCell ref="Y42:Y43"/>
    <mergeCell ref="Z42:Z43"/>
    <mergeCell ref="AA42:AA43"/>
    <mergeCell ref="Y44:Y45"/>
    <mergeCell ref="Z44:Z45"/>
    <mergeCell ref="AA44:AA45"/>
    <mergeCell ref="W38:W39"/>
    <mergeCell ref="X38:X39"/>
    <mergeCell ref="W40:W41"/>
    <mergeCell ref="X40:X41"/>
    <mergeCell ref="W42:W43"/>
    <mergeCell ref="X42:X43"/>
    <mergeCell ref="Y52:Y53"/>
    <mergeCell ref="Z52:Z53"/>
    <mergeCell ref="X48:X49"/>
    <mergeCell ref="W50:W51"/>
    <mergeCell ref="X50:X51"/>
    <mergeCell ref="W52:W53"/>
    <mergeCell ref="X52:X53"/>
    <mergeCell ref="W46:W47"/>
    <mergeCell ref="X46:X47"/>
    <mergeCell ref="Y38:Y39"/>
    <mergeCell ref="Z38:Z39"/>
    <mergeCell ref="AA52:AA53"/>
    <mergeCell ref="Y54:Y55"/>
    <mergeCell ref="Z54:Z55"/>
    <mergeCell ref="AA54:AA55"/>
    <mergeCell ref="Y56:Y57"/>
    <mergeCell ref="Z56:Z57"/>
    <mergeCell ref="AA56:AA57"/>
    <mergeCell ref="Y46:Y47"/>
    <mergeCell ref="Z46:Z47"/>
    <mergeCell ref="AA46:AA47"/>
    <mergeCell ref="Y48:Y49"/>
    <mergeCell ref="Z48:Z49"/>
    <mergeCell ref="AA48:AA49"/>
    <mergeCell ref="Y50:Y51"/>
    <mergeCell ref="Z50:Z51"/>
    <mergeCell ref="AA50:AA51"/>
    <mergeCell ref="AA58:AA59"/>
    <mergeCell ref="A82:A83"/>
    <mergeCell ref="A84:A85"/>
    <mergeCell ref="A86:A87"/>
    <mergeCell ref="Z62:Z63"/>
    <mergeCell ref="AA62:AA63"/>
    <mergeCell ref="Y64:Y65"/>
    <mergeCell ref="Z64:Z65"/>
    <mergeCell ref="AA64:AA65"/>
    <mergeCell ref="Y66:Y67"/>
    <mergeCell ref="Z66:Z67"/>
    <mergeCell ref="AA66:AA67"/>
    <mergeCell ref="Y68:Y69"/>
    <mergeCell ref="Z68:Z69"/>
    <mergeCell ref="AA68:AA69"/>
    <mergeCell ref="Y70:Y71"/>
    <mergeCell ref="Z70:Z71"/>
    <mergeCell ref="Y60:Y61"/>
    <mergeCell ref="Z60:Z61"/>
    <mergeCell ref="AA60:AA61"/>
    <mergeCell ref="Y62:Y63"/>
    <mergeCell ref="Y58:Y59"/>
    <mergeCell ref="Z58:Z59"/>
    <mergeCell ref="B80:B81"/>
    <mergeCell ref="A12:A13"/>
    <mergeCell ref="A10:A11"/>
    <mergeCell ref="A8:A9"/>
    <mergeCell ref="A78:A79"/>
    <mergeCell ref="A80:A81"/>
    <mergeCell ref="A30:A31"/>
    <mergeCell ref="A32:A33"/>
    <mergeCell ref="A34:A35"/>
    <mergeCell ref="A36:A37"/>
    <mergeCell ref="A38:A39"/>
    <mergeCell ref="A40:A41"/>
    <mergeCell ref="A18:A19"/>
    <mergeCell ref="A16:A17"/>
    <mergeCell ref="A56:A57"/>
    <mergeCell ref="A14:A15"/>
    <mergeCell ref="AC36:AC37"/>
    <mergeCell ref="AC18:AC19"/>
    <mergeCell ref="AC20:AC21"/>
    <mergeCell ref="AC22:AC23"/>
    <mergeCell ref="AC24:AC25"/>
    <mergeCell ref="AC26:AC27"/>
    <mergeCell ref="AC38:AC39"/>
    <mergeCell ref="AC40:AC41"/>
    <mergeCell ref="AC42:AC43"/>
    <mergeCell ref="AC32:AC33"/>
    <mergeCell ref="AC34:AC35"/>
    <mergeCell ref="AC86:AC87"/>
    <mergeCell ref="AC62:AC63"/>
    <mergeCell ref="AC64:AC65"/>
    <mergeCell ref="AC66:AC67"/>
    <mergeCell ref="AC68:AC69"/>
    <mergeCell ref="AC70:AC71"/>
    <mergeCell ref="AC72:AC73"/>
    <mergeCell ref="AC74:AC75"/>
    <mergeCell ref="AC76:AC77"/>
    <mergeCell ref="AC78:AC79"/>
    <mergeCell ref="AC44:AC45"/>
    <mergeCell ref="AC46:AC47"/>
    <mergeCell ref="AC48:AC49"/>
    <mergeCell ref="AC50:AC51"/>
    <mergeCell ref="AC52:AC53"/>
    <mergeCell ref="AC54:AC55"/>
    <mergeCell ref="AC80:AC81"/>
    <mergeCell ref="AC82:AC83"/>
    <mergeCell ref="AC84:AC85"/>
    <mergeCell ref="AC56:AC57"/>
    <mergeCell ref="AC58:AC59"/>
    <mergeCell ref="AC60:AC61"/>
    <mergeCell ref="AD34:AD35"/>
    <mergeCell ref="AC28:AC29"/>
    <mergeCell ref="AC30:AC31"/>
    <mergeCell ref="AC8:AC9"/>
    <mergeCell ref="AC10:AC11"/>
    <mergeCell ref="AC12:AC13"/>
    <mergeCell ref="AC14:AC15"/>
    <mergeCell ref="AC16:AC17"/>
    <mergeCell ref="AD8:AD9"/>
    <mergeCell ref="AD10:AD11"/>
    <mergeCell ref="AD12:AD13"/>
    <mergeCell ref="AD14:AD15"/>
    <mergeCell ref="AD16:AD17"/>
    <mergeCell ref="AD18:AD19"/>
    <mergeCell ref="AD20:AD21"/>
    <mergeCell ref="AD22:AD23"/>
    <mergeCell ref="AD24:AD25"/>
    <mergeCell ref="AD26:AD27"/>
    <mergeCell ref="AD28:AD29"/>
    <mergeCell ref="AD30:AD31"/>
    <mergeCell ref="AD32:AD33"/>
    <mergeCell ref="AA70:AA71"/>
    <mergeCell ref="Y72:Y73"/>
    <mergeCell ref="Z72:Z73"/>
    <mergeCell ref="AA72:AA73"/>
    <mergeCell ref="Y74:Y75"/>
    <mergeCell ref="Z74:Z75"/>
    <mergeCell ref="AA74:AA75"/>
    <mergeCell ref="Y76:Y77"/>
    <mergeCell ref="Z76:Z77"/>
    <mergeCell ref="AA76:AA77"/>
    <mergeCell ref="Y84:Y85"/>
    <mergeCell ref="Z84:Z85"/>
    <mergeCell ref="AA84:AA85"/>
    <mergeCell ref="Y86:Y87"/>
    <mergeCell ref="Z86:Z87"/>
    <mergeCell ref="AA86:AA87"/>
    <mergeCell ref="Y78:Y79"/>
    <mergeCell ref="Z78:Z79"/>
    <mergeCell ref="AA78:AA79"/>
    <mergeCell ref="Y80:Y81"/>
    <mergeCell ref="Z80:Z81"/>
    <mergeCell ref="AA80:AA81"/>
    <mergeCell ref="Y82:Y83"/>
    <mergeCell ref="Z82:Z83"/>
    <mergeCell ref="AA82:AA83"/>
    <mergeCell ref="W54:W55"/>
    <mergeCell ref="X54:X55"/>
    <mergeCell ref="W8:W9"/>
    <mergeCell ref="X8:X9"/>
    <mergeCell ref="W10:W11"/>
    <mergeCell ref="X10:X11"/>
    <mergeCell ref="W12:W13"/>
    <mergeCell ref="X12:X13"/>
    <mergeCell ref="W14:W15"/>
    <mergeCell ref="X14:X15"/>
    <mergeCell ref="W16:W17"/>
    <mergeCell ref="X16:X17"/>
    <mergeCell ref="W18:W19"/>
    <mergeCell ref="X18:X19"/>
    <mergeCell ref="W20:W21"/>
    <mergeCell ref="X20:X21"/>
    <mergeCell ref="W22:W23"/>
    <mergeCell ref="X22:X23"/>
    <mergeCell ref="W24:W25"/>
    <mergeCell ref="X24:X25"/>
    <mergeCell ref="X26:X27"/>
    <mergeCell ref="W28:W29"/>
    <mergeCell ref="X28:X29"/>
    <mergeCell ref="X36:X37"/>
    <mergeCell ref="W86:W87"/>
    <mergeCell ref="X86:X87"/>
    <mergeCell ref="W68:W69"/>
    <mergeCell ref="X68:X69"/>
    <mergeCell ref="W70:W71"/>
    <mergeCell ref="X70:X71"/>
    <mergeCell ref="W72:W73"/>
    <mergeCell ref="X72:X73"/>
    <mergeCell ref="W74:W75"/>
    <mergeCell ref="X74:X75"/>
    <mergeCell ref="W76:W77"/>
    <mergeCell ref="X76:X77"/>
    <mergeCell ref="W5:X5"/>
    <mergeCell ref="W78:W79"/>
    <mergeCell ref="X78:X79"/>
    <mergeCell ref="W80:W81"/>
    <mergeCell ref="X80:X81"/>
    <mergeCell ref="W82:W83"/>
    <mergeCell ref="X82:X83"/>
    <mergeCell ref="W84:W85"/>
    <mergeCell ref="W66:W67"/>
    <mergeCell ref="X66:X67"/>
    <mergeCell ref="X84:X85"/>
    <mergeCell ref="W56:W57"/>
    <mergeCell ref="X56:X57"/>
    <mergeCell ref="W58:W59"/>
    <mergeCell ref="X58:X59"/>
    <mergeCell ref="W60:W61"/>
    <mergeCell ref="X60:X61"/>
    <mergeCell ref="W62:W63"/>
    <mergeCell ref="X62:X63"/>
    <mergeCell ref="W64:W65"/>
    <mergeCell ref="X64:X65"/>
    <mergeCell ref="W44:W45"/>
    <mergeCell ref="X44:X45"/>
    <mergeCell ref="W48:W49"/>
    <mergeCell ref="AE28:AE29"/>
    <mergeCell ref="AE30:AE31"/>
    <mergeCell ref="AE32:AE33"/>
    <mergeCell ref="AE34:AE35"/>
    <mergeCell ref="AE36:AE37"/>
    <mergeCell ref="AE38:AE39"/>
    <mergeCell ref="AE40:AE41"/>
    <mergeCell ref="AE42:AE43"/>
    <mergeCell ref="AE8:AE9"/>
    <mergeCell ref="AE10:AE11"/>
    <mergeCell ref="AE12:AE13"/>
    <mergeCell ref="AE14:AE15"/>
    <mergeCell ref="AE16:AE17"/>
    <mergeCell ref="AE18:AE19"/>
    <mergeCell ref="AE20:AE21"/>
    <mergeCell ref="AE22:AE23"/>
    <mergeCell ref="AE24:AE25"/>
    <mergeCell ref="AE5:AE6"/>
    <mergeCell ref="AE80:AE81"/>
    <mergeCell ref="AE82:AE83"/>
    <mergeCell ref="AE84:AE85"/>
    <mergeCell ref="AE86:AE87"/>
    <mergeCell ref="AE62:AE63"/>
    <mergeCell ref="AE64:AE65"/>
    <mergeCell ref="AE66:AE67"/>
    <mergeCell ref="AE68:AE69"/>
    <mergeCell ref="AE70:AE71"/>
    <mergeCell ref="AE72:AE73"/>
    <mergeCell ref="AE74:AE75"/>
    <mergeCell ref="AE76:AE77"/>
    <mergeCell ref="AE78:AE79"/>
    <mergeCell ref="AE44:AE45"/>
    <mergeCell ref="AE46:AE47"/>
    <mergeCell ref="AE48:AE49"/>
    <mergeCell ref="AE50:AE51"/>
    <mergeCell ref="AE52:AE53"/>
    <mergeCell ref="AE54:AE55"/>
    <mergeCell ref="AE56:AE57"/>
    <mergeCell ref="AE58:AE59"/>
    <mergeCell ref="AE60:AE61"/>
    <mergeCell ref="AE26:AE27"/>
    <mergeCell ref="AD36:AD37"/>
    <mergeCell ref="AD38:AD39"/>
    <mergeCell ref="AD40:AD41"/>
    <mergeCell ref="AD42:AD43"/>
    <mergeCell ref="AD44:AD45"/>
    <mergeCell ref="AD46:AD47"/>
    <mergeCell ref="AD48:AD49"/>
    <mergeCell ref="AD50:AD51"/>
    <mergeCell ref="AD52:AD53"/>
    <mergeCell ref="AD72:AD73"/>
    <mergeCell ref="AD74:AD75"/>
    <mergeCell ref="AD76:AD77"/>
    <mergeCell ref="AD78:AD79"/>
    <mergeCell ref="AD80:AD81"/>
    <mergeCell ref="AD82:AD83"/>
    <mergeCell ref="AD84:AD85"/>
    <mergeCell ref="AD86:AD87"/>
    <mergeCell ref="AD54:AD55"/>
    <mergeCell ref="AD56:AD57"/>
    <mergeCell ref="AD58:AD59"/>
    <mergeCell ref="AD60:AD61"/>
    <mergeCell ref="AD62:AD63"/>
    <mergeCell ref="AD64:AD65"/>
    <mergeCell ref="AD66:AD67"/>
    <mergeCell ref="AD68:AD69"/>
    <mergeCell ref="AD70:AD71"/>
    <mergeCell ref="AB8:AB9"/>
    <mergeCell ref="AB10:AB11"/>
    <mergeCell ref="AB12:AB13"/>
    <mergeCell ref="AB14:AB15"/>
    <mergeCell ref="AB16:AB17"/>
    <mergeCell ref="AB18:AB19"/>
    <mergeCell ref="AB20:AB21"/>
    <mergeCell ref="AB22:AB23"/>
    <mergeCell ref="AB24:AB25"/>
    <mergeCell ref="AB26:AB27"/>
    <mergeCell ref="AB28:AB29"/>
    <mergeCell ref="AB30:AB31"/>
    <mergeCell ref="AB32:AB33"/>
    <mergeCell ref="AB34:AB35"/>
    <mergeCell ref="AB36:AB37"/>
    <mergeCell ref="AB38:AB39"/>
    <mergeCell ref="AB40:AB41"/>
    <mergeCell ref="AB42:AB43"/>
    <mergeCell ref="AB80:AB81"/>
    <mergeCell ref="AB82:AB83"/>
    <mergeCell ref="AB84:AB85"/>
    <mergeCell ref="AB86:AB87"/>
    <mergeCell ref="AB5:AD5"/>
    <mergeCell ref="AH7:AI7"/>
    <mergeCell ref="AB62:AB63"/>
    <mergeCell ref="AB64:AB65"/>
    <mergeCell ref="AB66:AB67"/>
    <mergeCell ref="AB68:AB69"/>
    <mergeCell ref="AB70:AB71"/>
    <mergeCell ref="AB72:AB73"/>
    <mergeCell ref="AB74:AB75"/>
    <mergeCell ref="AB76:AB77"/>
    <mergeCell ref="AB78:AB79"/>
    <mergeCell ref="AB44:AB45"/>
    <mergeCell ref="AB46:AB47"/>
    <mergeCell ref="AB48:AB49"/>
    <mergeCell ref="AB50:AB51"/>
    <mergeCell ref="AB52:AB53"/>
    <mergeCell ref="AB54:AB55"/>
    <mergeCell ref="AB56:AB57"/>
    <mergeCell ref="AB58:AB59"/>
    <mergeCell ref="AB60:AB61"/>
  </mergeCells>
  <phoneticPr fontId="1" type="noConversion"/>
  <conditionalFormatting sqref="F8:V87">
    <cfRule type="cellIs" dxfId="2" priority="2" operator="lessThan">
      <formula>70</formula>
    </cfRule>
  </conditionalFormatting>
  <conditionalFormatting sqref="AC8:AC87">
    <cfRule type="cellIs" dxfId="1" priority="1" operator="lessThan">
      <formula>70</formula>
    </cfRule>
  </conditionalFormatting>
  <dataValidations count="2">
    <dataValidation type="list" allowBlank="1" showInputMessage="1" showErrorMessage="1" sqref="W8:X87">
      <formula1>$AJ$8:$AJ$12</formula1>
    </dataValidation>
    <dataValidation type="list" allowBlank="1" showInputMessage="1" showErrorMessage="1" sqref="AE8 AE86 AE84 AE82 AE80 AE78 AE76 AE74 AE72 AE70 AE68 AE66 AE64 AE62 AE60 AE58 AE56 AE54 AE52 AE50 AE48 AE46 AE44 AE42 AE40 AE38 AE36 AE34 AE32 AE30 AE28 AE26 AE24 AE22 AE20 AE18 AE16 AE14 AE10 AE12">
      <formula1>$AK$8:$AK$17</formula1>
    </dataValidation>
  </dataValidations>
  <printOptions horizontalCentered="1"/>
  <pageMargins left="0.27559055118110237" right="0.11811023622047245" top="0.43307086614173229" bottom="0.43307086614173229" header="0.23622047244094491" footer="0.23622047244094491"/>
  <pageSetup paperSize="256" scale="85" orientation="landscape" horizontalDpi="4294967293" r:id="rId1"/>
  <headerFooter alignWithMargins="0">
    <oddHeader>&amp;C&amp;"Arial Black,Regular"&amp;11REKAPITULASI NILAI SMA PASUNDAN BANJARAN</oddHeader>
    <oddFooter>&amp;R&amp;"Calibri,Regular"&amp;9&amp;P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2:P103"/>
  <sheetViews>
    <sheetView topLeftCell="A7" workbookViewId="0">
      <selection activeCell="L15" sqref="L15:P15"/>
    </sheetView>
  </sheetViews>
  <sheetFormatPr defaultRowHeight="15" customHeight="1" x14ac:dyDescent="0.2"/>
  <cols>
    <col min="1" max="1" width="2.85546875" style="3" customWidth="1"/>
    <col min="2" max="2" width="11.7109375" style="3" hidden="1" customWidth="1"/>
    <col min="3" max="3" width="7.7109375" style="3" hidden="1" customWidth="1"/>
    <col min="4" max="5" width="12.7109375" style="3" hidden="1" customWidth="1"/>
    <col min="6" max="6" width="9.140625" style="3" hidden="1" customWidth="1"/>
    <col min="7" max="7" width="9.140625" style="1" hidden="1" customWidth="1"/>
    <col min="8" max="16384" width="9.140625" style="1"/>
  </cols>
  <sheetData>
    <row r="2" spans="2:16" ht="15" customHeight="1" x14ac:dyDescent="0.2">
      <c r="B2" s="325" t="s">
        <v>20</v>
      </c>
      <c r="C2" s="325" t="s">
        <v>21</v>
      </c>
      <c r="D2" s="325" t="s">
        <v>22</v>
      </c>
      <c r="E2" s="325"/>
    </row>
    <row r="3" spans="2:16" ht="15" customHeight="1" x14ac:dyDescent="0.2">
      <c r="B3" s="325"/>
      <c r="C3" s="325"/>
      <c r="D3" s="4" t="s">
        <v>7</v>
      </c>
      <c r="E3" s="4" t="s">
        <v>23</v>
      </c>
    </row>
    <row r="4" spans="2:16" ht="15" customHeight="1" x14ac:dyDescent="0.2">
      <c r="B4" s="4">
        <v>1</v>
      </c>
      <c r="C4" s="4" t="s">
        <v>17</v>
      </c>
      <c r="D4" s="4">
        <v>0.33</v>
      </c>
      <c r="E4" s="4">
        <v>0.33</v>
      </c>
    </row>
    <row r="5" spans="2:16" ht="15" customHeight="1" x14ac:dyDescent="0.2">
      <c r="B5" s="4">
        <v>2</v>
      </c>
      <c r="C5" s="4" t="s">
        <v>17</v>
      </c>
      <c r="D5" s="4">
        <v>0.33</v>
      </c>
      <c r="E5" s="4">
        <v>0.33</v>
      </c>
    </row>
    <row r="6" spans="2:16" ht="15" customHeight="1" x14ac:dyDescent="0.2">
      <c r="B6" s="4">
        <v>3</v>
      </c>
      <c r="C6" s="4" t="s">
        <v>17</v>
      </c>
      <c r="D6" s="4">
        <v>0.33</v>
      </c>
      <c r="E6" s="4">
        <v>0.33</v>
      </c>
    </row>
    <row r="7" spans="2:16" ht="15" customHeight="1" x14ac:dyDescent="0.2">
      <c r="B7" s="4">
        <v>4</v>
      </c>
      <c r="C7" s="4" t="s">
        <v>17</v>
      </c>
      <c r="D7" s="4">
        <v>0.33</v>
      </c>
      <c r="E7" s="4">
        <v>0.33</v>
      </c>
    </row>
    <row r="8" spans="2:16" ht="15" customHeight="1" x14ac:dyDescent="0.2">
      <c r="B8" s="4">
        <v>5</v>
      </c>
      <c r="C8" s="4" t="s">
        <v>17</v>
      </c>
      <c r="D8" s="4">
        <v>0.33</v>
      </c>
      <c r="E8" s="4">
        <v>0.33</v>
      </c>
    </row>
    <row r="9" spans="2:16" ht="15" customHeight="1" x14ac:dyDescent="0.2">
      <c r="B9" s="4">
        <v>6</v>
      </c>
      <c r="C9" s="4" t="s">
        <v>17</v>
      </c>
      <c r="D9" s="4">
        <v>0.33</v>
      </c>
      <c r="E9" s="4">
        <v>0.33</v>
      </c>
    </row>
    <row r="10" spans="2:16" ht="15" customHeight="1" x14ac:dyDescent="0.2">
      <c r="B10" s="4">
        <v>7</v>
      </c>
      <c r="C10" s="4" t="s">
        <v>17</v>
      </c>
      <c r="D10" s="4">
        <v>0.33</v>
      </c>
      <c r="E10" s="4">
        <v>0.33</v>
      </c>
    </row>
    <row r="11" spans="2:16" ht="15" customHeight="1" x14ac:dyDescent="0.2">
      <c r="B11" s="4">
        <v>8</v>
      </c>
      <c r="C11" s="4" t="s">
        <v>17</v>
      </c>
      <c r="D11" s="4">
        <v>0.33</v>
      </c>
      <c r="E11" s="4">
        <v>0.33</v>
      </c>
    </row>
    <row r="12" spans="2:16" ht="40.5" customHeight="1" x14ac:dyDescent="0.2">
      <c r="B12" s="4">
        <v>9</v>
      </c>
      <c r="C12" s="4" t="s">
        <v>17</v>
      </c>
      <c r="D12" s="4">
        <v>0.33</v>
      </c>
      <c r="E12" s="4">
        <v>0.33</v>
      </c>
      <c r="K12" s="2" t="s">
        <v>30</v>
      </c>
    </row>
    <row r="13" spans="2:16" ht="15" customHeight="1" x14ac:dyDescent="0.2">
      <c r="B13" s="4">
        <v>10</v>
      </c>
      <c r="C13" s="4" t="s">
        <v>17</v>
      </c>
      <c r="D13" s="4">
        <v>0.33</v>
      </c>
      <c r="E13" s="4">
        <v>0.33</v>
      </c>
    </row>
    <row r="14" spans="2:16" ht="21" customHeight="1" x14ac:dyDescent="0.2">
      <c r="B14" s="4">
        <v>11</v>
      </c>
      <c r="C14" s="4" t="s">
        <v>17</v>
      </c>
      <c r="D14" s="4">
        <v>0.33</v>
      </c>
      <c r="E14" s="4">
        <v>0.33</v>
      </c>
      <c r="N14" s="5" t="s">
        <v>31</v>
      </c>
    </row>
    <row r="15" spans="2:16" ht="21.75" customHeight="1" x14ac:dyDescent="0.35">
      <c r="B15" s="4">
        <v>12</v>
      </c>
      <c r="C15" s="4" t="s">
        <v>17</v>
      </c>
      <c r="D15" s="4">
        <v>0.33</v>
      </c>
      <c r="E15" s="4">
        <v>0.33</v>
      </c>
      <c r="L15" s="326" t="s">
        <v>32</v>
      </c>
      <c r="M15" s="326"/>
      <c r="N15" s="326"/>
      <c r="O15" s="326"/>
      <c r="P15" s="326"/>
    </row>
    <row r="16" spans="2:16" ht="15" customHeight="1" x14ac:dyDescent="0.2">
      <c r="B16" s="4">
        <v>13</v>
      </c>
      <c r="C16" s="4" t="s">
        <v>17</v>
      </c>
      <c r="D16" s="4">
        <v>0.33</v>
      </c>
      <c r="E16" s="4">
        <v>0.33</v>
      </c>
    </row>
    <row r="17" spans="2:5" ht="15" customHeight="1" x14ac:dyDescent="0.2">
      <c r="B17" s="4">
        <v>14</v>
      </c>
      <c r="C17" s="4" t="s">
        <v>17</v>
      </c>
      <c r="D17" s="4">
        <v>0.33</v>
      </c>
      <c r="E17" s="4">
        <v>0.33</v>
      </c>
    </row>
    <row r="18" spans="2:5" ht="15" customHeight="1" x14ac:dyDescent="0.2">
      <c r="B18" s="4">
        <v>15</v>
      </c>
      <c r="C18" s="4" t="s">
        <v>17</v>
      </c>
      <c r="D18" s="4">
        <v>0.33</v>
      </c>
      <c r="E18" s="4">
        <v>0.33</v>
      </c>
    </row>
    <row r="19" spans="2:5" ht="15" customHeight="1" x14ac:dyDescent="0.2">
      <c r="B19" s="4">
        <v>16</v>
      </c>
      <c r="C19" s="4" t="s">
        <v>17</v>
      </c>
      <c r="D19" s="4">
        <v>0.33</v>
      </c>
      <c r="E19" s="4">
        <v>0.33</v>
      </c>
    </row>
    <row r="20" spans="2:5" ht="15" customHeight="1" x14ac:dyDescent="0.2">
      <c r="B20" s="4">
        <v>17</v>
      </c>
      <c r="C20" s="4" t="s">
        <v>17</v>
      </c>
      <c r="D20" s="4">
        <v>0.33</v>
      </c>
      <c r="E20" s="4">
        <v>0.33</v>
      </c>
    </row>
    <row r="21" spans="2:5" ht="15" customHeight="1" x14ac:dyDescent="0.2">
      <c r="B21" s="4">
        <v>18</v>
      </c>
      <c r="C21" s="4" t="s">
        <v>17</v>
      </c>
      <c r="D21" s="4">
        <v>0.33</v>
      </c>
      <c r="E21" s="4">
        <v>0.33</v>
      </c>
    </row>
    <row r="22" spans="2:5" ht="15" customHeight="1" x14ac:dyDescent="0.2">
      <c r="B22" s="4">
        <v>19</v>
      </c>
      <c r="C22" s="4" t="s">
        <v>17</v>
      </c>
      <c r="D22" s="4">
        <v>0.33</v>
      </c>
      <c r="E22" s="4">
        <v>0.33</v>
      </c>
    </row>
    <row r="23" spans="2:5" ht="15" customHeight="1" x14ac:dyDescent="0.2">
      <c r="B23" s="4">
        <v>20</v>
      </c>
      <c r="C23" s="4" t="s">
        <v>17</v>
      </c>
      <c r="D23" s="4">
        <v>0.33</v>
      </c>
      <c r="E23" s="4">
        <v>0.33</v>
      </c>
    </row>
    <row r="24" spans="2:5" ht="15" customHeight="1" x14ac:dyDescent="0.2">
      <c r="B24" s="4">
        <v>21</v>
      </c>
      <c r="C24" s="4" t="s">
        <v>17</v>
      </c>
      <c r="D24" s="4">
        <v>0.33</v>
      </c>
      <c r="E24" s="4">
        <v>0.33</v>
      </c>
    </row>
    <row r="25" spans="2:5" ht="15" customHeight="1" x14ac:dyDescent="0.2">
      <c r="B25" s="4">
        <v>22</v>
      </c>
      <c r="C25" s="4" t="s">
        <v>17</v>
      </c>
      <c r="D25" s="4">
        <v>0.33</v>
      </c>
      <c r="E25" s="4">
        <v>0.33</v>
      </c>
    </row>
    <row r="26" spans="2:5" ht="15" customHeight="1" x14ac:dyDescent="0.2">
      <c r="B26" s="4">
        <v>23</v>
      </c>
      <c r="C26" s="4" t="s">
        <v>17</v>
      </c>
      <c r="D26" s="4">
        <v>0.33</v>
      </c>
      <c r="E26" s="4">
        <v>0.33</v>
      </c>
    </row>
    <row r="27" spans="2:5" ht="15" customHeight="1" x14ac:dyDescent="0.2">
      <c r="B27" s="4">
        <v>24</v>
      </c>
      <c r="C27" s="4" t="s">
        <v>17</v>
      </c>
      <c r="D27" s="4">
        <v>0.33</v>
      </c>
      <c r="E27" s="4">
        <v>0.33</v>
      </c>
    </row>
    <row r="28" spans="2:5" ht="15" customHeight="1" x14ac:dyDescent="0.2">
      <c r="B28" s="4">
        <v>25</v>
      </c>
      <c r="C28" s="4" t="s">
        <v>17</v>
      </c>
      <c r="D28" s="4">
        <v>0.33</v>
      </c>
      <c r="E28" s="4">
        <v>0.33</v>
      </c>
    </row>
    <row r="29" spans="2:5" ht="15" customHeight="1" x14ac:dyDescent="0.2">
      <c r="B29" s="4">
        <v>26</v>
      </c>
      <c r="C29" s="4" t="s">
        <v>17</v>
      </c>
      <c r="D29" s="4">
        <v>0.33</v>
      </c>
      <c r="E29" s="4">
        <v>0.33</v>
      </c>
    </row>
    <row r="30" spans="2:5" ht="15" customHeight="1" x14ac:dyDescent="0.2">
      <c r="B30" s="4">
        <v>27</v>
      </c>
      <c r="C30" s="4" t="s">
        <v>17</v>
      </c>
      <c r="D30" s="4">
        <v>0.33</v>
      </c>
      <c r="E30" s="4">
        <v>0.33</v>
      </c>
    </row>
    <row r="31" spans="2:5" ht="15" customHeight="1" x14ac:dyDescent="0.2">
      <c r="B31" s="4">
        <v>28</v>
      </c>
      <c r="C31" s="4" t="s">
        <v>17</v>
      </c>
      <c r="D31" s="4">
        <v>0.33</v>
      </c>
      <c r="E31" s="4">
        <v>0.33</v>
      </c>
    </row>
    <row r="32" spans="2:5" ht="15" customHeight="1" x14ac:dyDescent="0.2">
      <c r="B32" s="4">
        <v>29</v>
      </c>
      <c r="C32" s="4" t="s">
        <v>17</v>
      </c>
      <c r="D32" s="4">
        <v>0.33</v>
      </c>
      <c r="E32" s="4">
        <v>0.33</v>
      </c>
    </row>
    <row r="33" spans="2:5" ht="15" customHeight="1" x14ac:dyDescent="0.2">
      <c r="B33" s="4">
        <v>30</v>
      </c>
      <c r="C33" s="4" t="s">
        <v>17</v>
      </c>
      <c r="D33" s="4">
        <v>0.33</v>
      </c>
      <c r="E33" s="4">
        <v>0.33</v>
      </c>
    </row>
    <row r="34" spans="2:5" ht="15" customHeight="1" x14ac:dyDescent="0.2">
      <c r="B34" s="4">
        <v>31</v>
      </c>
      <c r="C34" s="4" t="s">
        <v>17</v>
      </c>
      <c r="D34" s="4">
        <v>0.33</v>
      </c>
      <c r="E34" s="4">
        <v>0.33</v>
      </c>
    </row>
    <row r="35" spans="2:5" ht="15" customHeight="1" x14ac:dyDescent="0.2">
      <c r="B35" s="4">
        <v>32</v>
      </c>
      <c r="C35" s="4" t="s">
        <v>17</v>
      </c>
      <c r="D35" s="4">
        <v>0.33</v>
      </c>
      <c r="E35" s="4">
        <v>0.33</v>
      </c>
    </row>
    <row r="36" spans="2:5" ht="15" customHeight="1" x14ac:dyDescent="0.2">
      <c r="B36" s="4">
        <v>33</v>
      </c>
      <c r="C36" s="4" t="s">
        <v>17</v>
      </c>
      <c r="D36" s="4">
        <v>0.33</v>
      </c>
      <c r="E36" s="4">
        <v>0.33</v>
      </c>
    </row>
    <row r="37" spans="2:5" ht="15" customHeight="1" x14ac:dyDescent="0.2">
      <c r="B37" s="4">
        <v>34</v>
      </c>
      <c r="C37" s="4" t="s">
        <v>17</v>
      </c>
      <c r="D37" s="4">
        <v>0.33</v>
      </c>
      <c r="E37" s="4">
        <v>0.33</v>
      </c>
    </row>
    <row r="38" spans="2:5" ht="15" customHeight="1" x14ac:dyDescent="0.2">
      <c r="B38" s="4">
        <v>35</v>
      </c>
      <c r="C38" s="4" t="s">
        <v>17</v>
      </c>
      <c r="D38" s="4">
        <v>0.33</v>
      </c>
      <c r="E38" s="4">
        <v>0.33</v>
      </c>
    </row>
    <row r="39" spans="2:5" ht="15" customHeight="1" x14ac:dyDescent="0.2">
      <c r="B39" s="4">
        <v>36</v>
      </c>
      <c r="C39" s="4" t="s">
        <v>17</v>
      </c>
      <c r="D39" s="4">
        <v>0.33</v>
      </c>
      <c r="E39" s="4">
        <v>0.33</v>
      </c>
    </row>
    <row r="40" spans="2:5" ht="15" customHeight="1" x14ac:dyDescent="0.2">
      <c r="B40" s="4">
        <v>37</v>
      </c>
      <c r="C40" s="4" t="s">
        <v>17</v>
      </c>
      <c r="D40" s="4">
        <v>0.33</v>
      </c>
      <c r="E40" s="4">
        <v>0.33</v>
      </c>
    </row>
    <row r="41" spans="2:5" ht="15" customHeight="1" x14ac:dyDescent="0.2">
      <c r="B41" s="4">
        <v>38</v>
      </c>
      <c r="C41" s="4" t="s">
        <v>17</v>
      </c>
      <c r="D41" s="4">
        <v>0.33</v>
      </c>
      <c r="E41" s="4">
        <v>0.33</v>
      </c>
    </row>
    <row r="42" spans="2:5" ht="15" customHeight="1" x14ac:dyDescent="0.2">
      <c r="B42" s="4">
        <v>39</v>
      </c>
      <c r="C42" s="4" t="s">
        <v>17</v>
      </c>
      <c r="D42" s="4">
        <v>0.33</v>
      </c>
      <c r="E42" s="4">
        <v>0.33</v>
      </c>
    </row>
    <row r="43" spans="2:5" ht="15" customHeight="1" x14ac:dyDescent="0.2">
      <c r="B43" s="4">
        <v>40</v>
      </c>
      <c r="C43" s="4" t="s">
        <v>17</v>
      </c>
      <c r="D43" s="4">
        <v>0.33</v>
      </c>
      <c r="E43" s="4">
        <v>0.33</v>
      </c>
    </row>
    <row r="44" spans="2:5" ht="15" customHeight="1" x14ac:dyDescent="0.2">
      <c r="B44" s="4">
        <v>41</v>
      </c>
      <c r="C44" s="4" t="s">
        <v>17</v>
      </c>
      <c r="D44" s="4">
        <v>0.67</v>
      </c>
      <c r="E44" s="4">
        <v>0.67</v>
      </c>
    </row>
    <row r="45" spans="2:5" ht="15" customHeight="1" x14ac:dyDescent="0.2">
      <c r="B45" s="4">
        <v>42</v>
      </c>
      <c r="C45" s="4" t="s">
        <v>17</v>
      </c>
      <c r="D45" s="4">
        <v>0.67</v>
      </c>
      <c r="E45" s="4">
        <v>0.67</v>
      </c>
    </row>
    <row r="46" spans="2:5" ht="15" customHeight="1" x14ac:dyDescent="0.2">
      <c r="B46" s="4">
        <v>43</v>
      </c>
      <c r="C46" s="4" t="s">
        <v>17</v>
      </c>
      <c r="D46" s="4">
        <v>0.67</v>
      </c>
      <c r="E46" s="4">
        <v>0.67</v>
      </c>
    </row>
    <row r="47" spans="2:5" ht="15" customHeight="1" x14ac:dyDescent="0.2">
      <c r="B47" s="4">
        <v>44</v>
      </c>
      <c r="C47" s="4" t="s">
        <v>17</v>
      </c>
      <c r="D47" s="4">
        <v>0.67</v>
      </c>
      <c r="E47" s="4">
        <v>0.67</v>
      </c>
    </row>
    <row r="48" spans="2:5" ht="15" customHeight="1" x14ac:dyDescent="0.2">
      <c r="B48" s="4">
        <v>45</v>
      </c>
      <c r="C48" s="4" t="s">
        <v>17</v>
      </c>
      <c r="D48" s="4">
        <v>0.67</v>
      </c>
      <c r="E48" s="4">
        <v>0.67</v>
      </c>
    </row>
    <row r="49" spans="2:5" ht="15" customHeight="1" x14ac:dyDescent="0.2">
      <c r="B49" s="4">
        <v>46</v>
      </c>
      <c r="C49" s="4" t="s">
        <v>17</v>
      </c>
      <c r="D49" s="4">
        <v>0.67</v>
      </c>
      <c r="E49" s="4">
        <v>0.67</v>
      </c>
    </row>
    <row r="50" spans="2:5" ht="15" customHeight="1" x14ac:dyDescent="0.2">
      <c r="B50" s="4">
        <v>47</v>
      </c>
      <c r="C50" s="4" t="s">
        <v>17</v>
      </c>
      <c r="D50" s="4">
        <v>0.67</v>
      </c>
      <c r="E50" s="4">
        <v>0.67</v>
      </c>
    </row>
    <row r="51" spans="2:5" ht="15" customHeight="1" x14ac:dyDescent="0.2">
      <c r="B51" s="4">
        <v>48</v>
      </c>
      <c r="C51" s="4" t="s">
        <v>17</v>
      </c>
      <c r="D51" s="4">
        <v>0.67</v>
      </c>
      <c r="E51" s="4">
        <v>0.67</v>
      </c>
    </row>
    <row r="52" spans="2:5" ht="15" customHeight="1" x14ac:dyDescent="0.2">
      <c r="B52" s="4">
        <v>49</v>
      </c>
      <c r="C52" s="4" t="s">
        <v>17</v>
      </c>
      <c r="D52" s="4">
        <v>0.67</v>
      </c>
      <c r="E52" s="4">
        <v>0.67</v>
      </c>
    </row>
    <row r="53" spans="2:5" ht="15" customHeight="1" x14ac:dyDescent="0.2">
      <c r="B53" s="4">
        <v>50</v>
      </c>
      <c r="C53" s="4" t="s">
        <v>17</v>
      </c>
      <c r="D53" s="4">
        <v>0.67</v>
      </c>
      <c r="E53" s="4">
        <v>0.67</v>
      </c>
    </row>
    <row r="54" spans="2:5" ht="15" customHeight="1" x14ac:dyDescent="0.2">
      <c r="B54" s="4">
        <v>51</v>
      </c>
      <c r="C54" s="4" t="s">
        <v>17</v>
      </c>
      <c r="D54" s="4">
        <v>1</v>
      </c>
      <c r="E54" s="4">
        <v>1</v>
      </c>
    </row>
    <row r="55" spans="2:5" ht="15" customHeight="1" x14ac:dyDescent="0.2">
      <c r="B55" s="4">
        <v>52</v>
      </c>
      <c r="C55" s="4" t="s">
        <v>17</v>
      </c>
      <c r="D55" s="4">
        <v>1</v>
      </c>
      <c r="E55" s="4">
        <v>1</v>
      </c>
    </row>
    <row r="56" spans="2:5" ht="15" customHeight="1" x14ac:dyDescent="0.2">
      <c r="B56" s="4">
        <v>53</v>
      </c>
      <c r="C56" s="4" t="s">
        <v>17</v>
      </c>
      <c r="D56" s="4">
        <v>1</v>
      </c>
      <c r="E56" s="4">
        <v>1</v>
      </c>
    </row>
    <row r="57" spans="2:5" ht="15" customHeight="1" x14ac:dyDescent="0.2">
      <c r="B57" s="4">
        <v>54</v>
      </c>
      <c r="C57" s="4" t="s">
        <v>17</v>
      </c>
      <c r="D57" s="4">
        <v>1</v>
      </c>
      <c r="E57" s="4">
        <v>1</v>
      </c>
    </row>
    <row r="58" spans="2:5" ht="15" customHeight="1" x14ac:dyDescent="0.2">
      <c r="B58" s="4">
        <v>55</v>
      </c>
      <c r="C58" s="4" t="s">
        <v>17</v>
      </c>
      <c r="D58" s="4">
        <v>1</v>
      </c>
      <c r="E58" s="4">
        <v>1</v>
      </c>
    </row>
    <row r="59" spans="2:5" ht="15" customHeight="1" x14ac:dyDescent="0.2">
      <c r="B59" s="4">
        <v>56</v>
      </c>
      <c r="C59" s="4" t="s">
        <v>24</v>
      </c>
      <c r="D59" s="4">
        <v>1.33</v>
      </c>
      <c r="E59" s="4">
        <v>1.33</v>
      </c>
    </row>
    <row r="60" spans="2:5" ht="15" customHeight="1" x14ac:dyDescent="0.2">
      <c r="B60" s="4">
        <v>57</v>
      </c>
      <c r="C60" s="4" t="s">
        <v>24</v>
      </c>
      <c r="D60" s="4">
        <v>1.33</v>
      </c>
      <c r="E60" s="4">
        <v>1.33</v>
      </c>
    </row>
    <row r="61" spans="2:5" ht="15" customHeight="1" x14ac:dyDescent="0.2">
      <c r="B61" s="4">
        <v>58</v>
      </c>
      <c r="C61" s="4" t="s">
        <v>24</v>
      </c>
      <c r="D61" s="4">
        <v>1.33</v>
      </c>
      <c r="E61" s="4">
        <v>1.33</v>
      </c>
    </row>
    <row r="62" spans="2:5" ht="15" customHeight="1" x14ac:dyDescent="0.2">
      <c r="B62" s="4">
        <v>59</v>
      </c>
      <c r="C62" s="4" t="s">
        <v>24</v>
      </c>
      <c r="D62" s="4">
        <v>1.33</v>
      </c>
      <c r="E62" s="4">
        <v>1.33</v>
      </c>
    </row>
    <row r="63" spans="2:5" ht="15" customHeight="1" x14ac:dyDescent="0.2">
      <c r="B63" s="4">
        <v>60</v>
      </c>
      <c r="C63" s="4" t="s">
        <v>24</v>
      </c>
      <c r="D63" s="4">
        <v>1.33</v>
      </c>
      <c r="E63" s="4">
        <v>1.33</v>
      </c>
    </row>
    <row r="64" spans="2:5" ht="15" customHeight="1" x14ac:dyDescent="0.2">
      <c r="B64" s="4">
        <v>61</v>
      </c>
      <c r="C64" s="4" t="s">
        <v>25</v>
      </c>
      <c r="D64" s="4">
        <v>1.67</v>
      </c>
      <c r="E64" s="4">
        <v>1.67</v>
      </c>
    </row>
    <row r="65" spans="2:5" ht="15" customHeight="1" x14ac:dyDescent="0.2">
      <c r="B65" s="4">
        <v>62</v>
      </c>
      <c r="C65" s="4" t="s">
        <v>25</v>
      </c>
      <c r="D65" s="4">
        <v>1.67</v>
      </c>
      <c r="E65" s="4">
        <v>1.67</v>
      </c>
    </row>
    <row r="66" spans="2:5" ht="15" customHeight="1" x14ac:dyDescent="0.2">
      <c r="B66" s="4">
        <v>63</v>
      </c>
      <c r="C66" s="4" t="s">
        <v>25</v>
      </c>
      <c r="D66" s="4">
        <v>1.67</v>
      </c>
      <c r="E66" s="4">
        <v>1.67</v>
      </c>
    </row>
    <row r="67" spans="2:5" ht="15" customHeight="1" x14ac:dyDescent="0.2">
      <c r="B67" s="4">
        <v>64</v>
      </c>
      <c r="C67" s="4" t="s">
        <v>25</v>
      </c>
      <c r="D67" s="4">
        <v>1.67</v>
      </c>
      <c r="E67" s="4">
        <v>1.67</v>
      </c>
    </row>
    <row r="68" spans="2:5" ht="15" customHeight="1" x14ac:dyDescent="0.2">
      <c r="B68" s="4">
        <v>65</v>
      </c>
      <c r="C68" s="4" t="s">
        <v>25</v>
      </c>
      <c r="D68" s="4">
        <v>1.67</v>
      </c>
      <c r="E68" s="4">
        <v>1.67</v>
      </c>
    </row>
    <row r="69" spans="2:5" ht="15" customHeight="1" x14ac:dyDescent="0.2">
      <c r="B69" s="4">
        <v>66</v>
      </c>
      <c r="C69" s="4" t="s">
        <v>16</v>
      </c>
      <c r="D69" s="4">
        <v>2</v>
      </c>
      <c r="E69" s="4">
        <v>2</v>
      </c>
    </row>
    <row r="70" spans="2:5" ht="15" customHeight="1" x14ac:dyDescent="0.2">
      <c r="B70" s="4">
        <v>67</v>
      </c>
      <c r="C70" s="4" t="s">
        <v>16</v>
      </c>
      <c r="D70" s="4">
        <v>2</v>
      </c>
      <c r="E70" s="4">
        <v>2</v>
      </c>
    </row>
    <row r="71" spans="2:5" ht="15" customHeight="1" x14ac:dyDescent="0.2">
      <c r="B71" s="4">
        <v>68</v>
      </c>
      <c r="C71" s="4" t="s">
        <v>16</v>
      </c>
      <c r="D71" s="4">
        <v>2</v>
      </c>
      <c r="E71" s="4">
        <v>2</v>
      </c>
    </row>
    <row r="72" spans="2:5" ht="15" customHeight="1" x14ac:dyDescent="0.2">
      <c r="B72" s="4">
        <v>69</v>
      </c>
      <c r="C72" s="4" t="s">
        <v>16</v>
      </c>
      <c r="D72" s="4">
        <v>2</v>
      </c>
      <c r="E72" s="4">
        <v>2</v>
      </c>
    </row>
    <row r="73" spans="2:5" ht="15" customHeight="1" x14ac:dyDescent="0.2">
      <c r="B73" s="4">
        <v>70</v>
      </c>
      <c r="C73" s="4" t="s">
        <v>16</v>
      </c>
      <c r="D73" s="4">
        <v>2</v>
      </c>
      <c r="E73" s="4">
        <v>2</v>
      </c>
    </row>
    <row r="74" spans="2:5" ht="15" customHeight="1" x14ac:dyDescent="0.2">
      <c r="B74" s="4">
        <v>71</v>
      </c>
      <c r="C74" s="4" t="s">
        <v>26</v>
      </c>
      <c r="D74" s="4">
        <v>2.33</v>
      </c>
      <c r="E74" s="4">
        <v>2.33</v>
      </c>
    </row>
    <row r="75" spans="2:5" ht="15" customHeight="1" x14ac:dyDescent="0.2">
      <c r="B75" s="4">
        <v>72</v>
      </c>
      <c r="C75" s="4" t="s">
        <v>26</v>
      </c>
      <c r="D75" s="4">
        <v>2.33</v>
      </c>
      <c r="E75" s="4">
        <v>2.33</v>
      </c>
    </row>
    <row r="76" spans="2:5" ht="15" customHeight="1" x14ac:dyDescent="0.2">
      <c r="B76" s="4">
        <v>73</v>
      </c>
      <c r="C76" s="4" t="s">
        <v>26</v>
      </c>
      <c r="D76" s="4">
        <v>2.33</v>
      </c>
      <c r="E76" s="4">
        <v>2.33</v>
      </c>
    </row>
    <row r="77" spans="2:5" ht="15" customHeight="1" x14ac:dyDescent="0.2">
      <c r="B77" s="4">
        <v>74</v>
      </c>
      <c r="C77" s="4" t="s">
        <v>26</v>
      </c>
      <c r="D77" s="4">
        <v>2.33</v>
      </c>
      <c r="E77" s="4">
        <v>2.33</v>
      </c>
    </row>
    <row r="78" spans="2:5" ht="15" customHeight="1" x14ac:dyDescent="0.2">
      <c r="B78" s="4">
        <v>75</v>
      </c>
      <c r="C78" s="4" t="s">
        <v>26</v>
      </c>
      <c r="D78" s="4">
        <v>2.33</v>
      </c>
      <c r="E78" s="4">
        <v>2.33</v>
      </c>
    </row>
    <row r="79" spans="2:5" ht="15" customHeight="1" x14ac:dyDescent="0.2">
      <c r="B79" s="4">
        <v>76</v>
      </c>
      <c r="C79" s="4" t="s">
        <v>27</v>
      </c>
      <c r="D79" s="4">
        <v>2.67</v>
      </c>
      <c r="E79" s="4">
        <v>2.67</v>
      </c>
    </row>
    <row r="80" spans="2:5" ht="15" customHeight="1" x14ac:dyDescent="0.2">
      <c r="B80" s="4">
        <v>77</v>
      </c>
      <c r="C80" s="4" t="s">
        <v>27</v>
      </c>
      <c r="D80" s="4">
        <v>2.67</v>
      </c>
      <c r="E80" s="4">
        <v>2.67</v>
      </c>
    </row>
    <row r="81" spans="2:5" ht="15" customHeight="1" x14ac:dyDescent="0.2">
      <c r="B81" s="4">
        <v>78</v>
      </c>
      <c r="C81" s="4" t="s">
        <v>27</v>
      </c>
      <c r="D81" s="4">
        <v>2.67</v>
      </c>
      <c r="E81" s="4">
        <v>2.67</v>
      </c>
    </row>
    <row r="82" spans="2:5" ht="15" customHeight="1" x14ac:dyDescent="0.2">
      <c r="B82" s="4">
        <v>79</v>
      </c>
      <c r="C82" s="4" t="s">
        <v>27</v>
      </c>
      <c r="D82" s="4">
        <v>2.67</v>
      </c>
      <c r="E82" s="4">
        <v>2.67</v>
      </c>
    </row>
    <row r="83" spans="2:5" ht="15" customHeight="1" x14ac:dyDescent="0.2">
      <c r="B83" s="4">
        <v>80</v>
      </c>
      <c r="C83" s="4" t="s">
        <v>27</v>
      </c>
      <c r="D83" s="4">
        <v>2.67</v>
      </c>
      <c r="E83" s="4">
        <v>2.67</v>
      </c>
    </row>
    <row r="84" spans="2:5" ht="15" customHeight="1" x14ac:dyDescent="0.2">
      <c r="B84" s="4">
        <v>81</v>
      </c>
      <c r="C84" s="4" t="s">
        <v>5</v>
      </c>
      <c r="D84" s="4">
        <v>3</v>
      </c>
      <c r="E84" s="4">
        <v>3</v>
      </c>
    </row>
    <row r="85" spans="2:5" ht="15" customHeight="1" x14ac:dyDescent="0.2">
      <c r="B85" s="4">
        <v>82</v>
      </c>
      <c r="C85" s="4" t="s">
        <v>5</v>
      </c>
      <c r="D85" s="4">
        <v>3</v>
      </c>
      <c r="E85" s="4">
        <v>3</v>
      </c>
    </row>
    <row r="86" spans="2:5" ht="15" customHeight="1" x14ac:dyDescent="0.2">
      <c r="B86" s="4">
        <v>83</v>
      </c>
      <c r="C86" s="4" t="s">
        <v>5</v>
      </c>
      <c r="D86" s="4">
        <v>3</v>
      </c>
      <c r="E86" s="4">
        <v>3</v>
      </c>
    </row>
    <row r="87" spans="2:5" ht="15" customHeight="1" x14ac:dyDescent="0.2">
      <c r="B87" s="4">
        <v>84</v>
      </c>
      <c r="C87" s="4" t="s">
        <v>5</v>
      </c>
      <c r="D87" s="4">
        <v>3</v>
      </c>
      <c r="E87" s="4">
        <v>3</v>
      </c>
    </row>
    <row r="88" spans="2:5" ht="15" customHeight="1" x14ac:dyDescent="0.2">
      <c r="B88" s="4">
        <v>85</v>
      </c>
      <c r="C88" s="4" t="s">
        <v>5</v>
      </c>
      <c r="D88" s="4">
        <v>3</v>
      </c>
      <c r="E88" s="4">
        <v>3</v>
      </c>
    </row>
    <row r="89" spans="2:5" ht="15" customHeight="1" x14ac:dyDescent="0.2">
      <c r="B89" s="4">
        <v>86</v>
      </c>
      <c r="C89" s="4" t="s">
        <v>28</v>
      </c>
      <c r="D89" s="4">
        <v>3.33</v>
      </c>
      <c r="E89" s="4">
        <v>3.33</v>
      </c>
    </row>
    <row r="90" spans="2:5" ht="15" customHeight="1" x14ac:dyDescent="0.2">
      <c r="B90" s="4">
        <v>87</v>
      </c>
      <c r="C90" s="4" t="s">
        <v>28</v>
      </c>
      <c r="D90" s="4">
        <v>3.33</v>
      </c>
      <c r="E90" s="4">
        <v>3.33</v>
      </c>
    </row>
    <row r="91" spans="2:5" ht="15" customHeight="1" x14ac:dyDescent="0.2">
      <c r="B91" s="4">
        <v>88</v>
      </c>
      <c r="C91" s="4" t="s">
        <v>28</v>
      </c>
      <c r="D91" s="4">
        <v>3.33</v>
      </c>
      <c r="E91" s="4">
        <v>3.33</v>
      </c>
    </row>
    <row r="92" spans="2:5" ht="15" customHeight="1" x14ac:dyDescent="0.2">
      <c r="B92" s="4">
        <v>89</v>
      </c>
      <c r="C92" s="4" t="s">
        <v>28</v>
      </c>
      <c r="D92" s="4">
        <v>3.33</v>
      </c>
      <c r="E92" s="4">
        <v>3.33</v>
      </c>
    </row>
    <row r="93" spans="2:5" ht="15" customHeight="1" x14ac:dyDescent="0.2">
      <c r="B93" s="4">
        <v>90</v>
      </c>
      <c r="C93" s="4" t="s">
        <v>28</v>
      </c>
      <c r="D93" s="4">
        <v>3.33</v>
      </c>
      <c r="E93" s="4">
        <v>3.33</v>
      </c>
    </row>
    <row r="94" spans="2:5" ht="15" customHeight="1" x14ac:dyDescent="0.2">
      <c r="B94" s="4">
        <v>91</v>
      </c>
      <c r="C94" s="4" t="s">
        <v>29</v>
      </c>
      <c r="D94" s="4">
        <v>3.67</v>
      </c>
      <c r="E94" s="4">
        <v>3.67</v>
      </c>
    </row>
    <row r="95" spans="2:5" ht="15" customHeight="1" x14ac:dyDescent="0.2">
      <c r="B95" s="4">
        <v>92</v>
      </c>
      <c r="C95" s="4" t="s">
        <v>29</v>
      </c>
      <c r="D95" s="4">
        <v>3.67</v>
      </c>
      <c r="E95" s="4">
        <v>3.67</v>
      </c>
    </row>
    <row r="96" spans="2:5" ht="15" customHeight="1" x14ac:dyDescent="0.2">
      <c r="B96" s="4">
        <v>93</v>
      </c>
      <c r="C96" s="4" t="s">
        <v>29</v>
      </c>
      <c r="D96" s="4">
        <v>3.67</v>
      </c>
      <c r="E96" s="4">
        <v>3.67</v>
      </c>
    </row>
    <row r="97" spans="2:5" ht="15" customHeight="1" x14ac:dyDescent="0.2">
      <c r="B97" s="4">
        <v>94</v>
      </c>
      <c r="C97" s="4" t="s">
        <v>29</v>
      </c>
      <c r="D97" s="4">
        <v>3.67</v>
      </c>
      <c r="E97" s="4">
        <v>3.67</v>
      </c>
    </row>
    <row r="98" spans="2:5" ht="15" customHeight="1" x14ac:dyDescent="0.2">
      <c r="B98" s="4">
        <v>95</v>
      </c>
      <c r="C98" s="4" t="s">
        <v>29</v>
      </c>
      <c r="D98" s="4">
        <v>3.67</v>
      </c>
      <c r="E98" s="4">
        <v>3.67</v>
      </c>
    </row>
    <row r="99" spans="2:5" ht="15" customHeight="1" x14ac:dyDescent="0.2">
      <c r="B99" s="4">
        <v>96</v>
      </c>
      <c r="C99" s="4" t="s">
        <v>6</v>
      </c>
      <c r="D99" s="4">
        <v>4</v>
      </c>
      <c r="E99" s="4">
        <v>4</v>
      </c>
    </row>
    <row r="100" spans="2:5" ht="15" customHeight="1" x14ac:dyDescent="0.2">
      <c r="B100" s="4">
        <v>97</v>
      </c>
      <c r="C100" s="4" t="s">
        <v>6</v>
      </c>
      <c r="D100" s="4">
        <v>4</v>
      </c>
      <c r="E100" s="4">
        <v>4</v>
      </c>
    </row>
    <row r="101" spans="2:5" ht="15" customHeight="1" x14ac:dyDescent="0.2">
      <c r="B101" s="4">
        <v>98</v>
      </c>
      <c r="C101" s="4" t="s">
        <v>6</v>
      </c>
      <c r="D101" s="4">
        <v>4</v>
      </c>
      <c r="E101" s="4">
        <v>4</v>
      </c>
    </row>
    <row r="102" spans="2:5" ht="15" customHeight="1" x14ac:dyDescent="0.2">
      <c r="B102" s="4">
        <v>99</v>
      </c>
      <c r="C102" s="4" t="s">
        <v>6</v>
      </c>
      <c r="D102" s="4">
        <v>4</v>
      </c>
      <c r="E102" s="4">
        <v>4</v>
      </c>
    </row>
    <row r="103" spans="2:5" ht="15" customHeight="1" x14ac:dyDescent="0.2">
      <c r="B103" s="4">
        <v>100</v>
      </c>
      <c r="C103" s="4" t="s">
        <v>6</v>
      </c>
      <c r="D103" s="4">
        <v>4</v>
      </c>
      <c r="E103" s="4">
        <v>4</v>
      </c>
    </row>
  </sheetData>
  <sheetProtection password="B974" sheet="1" objects="1" scenarios="1"/>
  <mergeCells count="4">
    <mergeCell ref="B2:B3"/>
    <mergeCell ref="C2:C3"/>
    <mergeCell ref="D2:E2"/>
    <mergeCell ref="L15:P15"/>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pageSetUpPr autoPageBreaks="0"/>
  </sheetPr>
  <dimension ref="A1:AC166"/>
  <sheetViews>
    <sheetView showGridLines="0" showWhiteSpace="0" view="pageBreakPreview" zoomScaleNormal="100" zoomScaleSheetLayoutView="100" workbookViewId="0">
      <pane ySplit="4" topLeftCell="A29" activePane="bottomLeft" state="frozen"/>
      <selection pane="bottomLeft" activeCell="E47" sqref="E47"/>
    </sheetView>
  </sheetViews>
  <sheetFormatPr defaultRowHeight="15" x14ac:dyDescent="0.2"/>
  <cols>
    <col min="1" max="1" width="3.28515625" style="69" customWidth="1"/>
    <col min="2" max="2" width="4.5703125" style="70" customWidth="1"/>
    <col min="3" max="3" width="17.140625" style="70" customWidth="1"/>
    <col min="4" max="4" width="2.5703125" style="70" customWidth="1"/>
    <col min="5" max="5" width="24.7109375" style="70" customWidth="1"/>
    <col min="6" max="6" width="4.85546875" style="60" customWidth="1"/>
    <col min="7" max="7" width="8" style="60" customWidth="1"/>
    <col min="8" max="8" width="14.5703125" style="60" customWidth="1"/>
    <col min="9" max="9" width="2.42578125" style="60" customWidth="1"/>
    <col min="10" max="10" width="10.7109375" style="70" customWidth="1"/>
    <col min="11" max="11" width="1.42578125" style="7" customWidth="1"/>
    <col min="12" max="12" width="6.140625" style="7" customWidth="1"/>
    <col min="13" max="13" width="9.140625" style="7" customWidth="1"/>
    <col min="14" max="14" width="9.140625" style="25" customWidth="1"/>
    <col min="15" max="15" width="17.42578125" style="25" customWidth="1"/>
    <col min="16" max="16" width="10" style="25" customWidth="1"/>
    <col min="17" max="19" width="9.140625" style="25" customWidth="1"/>
    <col min="20" max="20" width="9.140625" style="25"/>
    <col min="21" max="21" width="9.140625" style="25" customWidth="1"/>
    <col min="22" max="22" width="9.140625" style="26" customWidth="1"/>
    <col min="23" max="23" width="9.140625" style="8" customWidth="1"/>
    <col min="24" max="16384" width="9.140625" style="8"/>
  </cols>
  <sheetData>
    <row r="1" spans="1:29" s="7" customFormat="1" ht="15" customHeight="1" x14ac:dyDescent="0.2">
      <c r="A1" s="54"/>
      <c r="B1" s="44" t="s">
        <v>94</v>
      </c>
      <c r="C1" s="46"/>
      <c r="D1" s="47" t="s">
        <v>2</v>
      </c>
      <c r="E1" s="43" t="s">
        <v>96</v>
      </c>
      <c r="F1" s="46"/>
      <c r="G1" s="13"/>
      <c r="H1" s="43" t="s">
        <v>99</v>
      </c>
      <c r="I1" s="43" t="str">
        <f>": " &amp;Biodata!C4</f>
        <v xml:space="preserve">: X / IPS_5 </v>
      </c>
      <c r="J1" s="46"/>
      <c r="K1" s="14"/>
      <c r="L1" s="18"/>
      <c r="M1" s="165">
        <v>1</v>
      </c>
      <c r="N1" s="41" t="s">
        <v>38</v>
      </c>
      <c r="O1" s="23"/>
      <c r="P1" s="24"/>
      <c r="Q1" s="24"/>
      <c r="R1" s="25"/>
      <c r="S1" s="25"/>
      <c r="T1" s="25"/>
      <c r="U1" s="25"/>
      <c r="V1" s="25"/>
    </row>
    <row r="2" spans="1:29" s="7" customFormat="1" ht="15" customHeight="1" x14ac:dyDescent="0.2">
      <c r="A2" s="54"/>
      <c r="B2" s="44" t="s">
        <v>95</v>
      </c>
      <c r="C2" s="48"/>
      <c r="D2" s="47" t="s">
        <v>2</v>
      </c>
      <c r="E2" s="44" t="s">
        <v>97</v>
      </c>
      <c r="F2" s="48"/>
      <c r="G2" s="13"/>
      <c r="H2" s="43" t="s">
        <v>11</v>
      </c>
      <c r="I2" s="44" t="str">
        <f>":  " &amp;LEGER!N2</f>
        <v>:  2 / Genap</v>
      </c>
      <c r="J2" s="46"/>
      <c r="K2" s="14"/>
      <c r="L2" s="18"/>
      <c r="M2" s="40"/>
      <c r="N2" s="41"/>
      <c r="O2" s="23"/>
      <c r="P2" s="24"/>
      <c r="Q2" s="24"/>
      <c r="R2" s="25"/>
      <c r="S2" s="25"/>
      <c r="T2" s="25"/>
      <c r="U2" s="25"/>
      <c r="V2" s="25"/>
    </row>
    <row r="3" spans="1:29" ht="15" customHeight="1" x14ac:dyDescent="0.2">
      <c r="A3" s="54"/>
      <c r="B3" s="44" t="s">
        <v>12</v>
      </c>
      <c r="C3" s="48"/>
      <c r="D3" s="47" t="s">
        <v>2</v>
      </c>
      <c r="E3" s="327" t="str">
        <f>VLOOKUP(E4,bionisnama,2,0)</f>
        <v>ADITA TRI KURNIA PUTRI</v>
      </c>
      <c r="F3" s="327"/>
      <c r="G3" s="327"/>
      <c r="H3" s="43" t="s">
        <v>45</v>
      </c>
      <c r="I3" s="44" t="str">
        <f>":  " &amp;LEGER!N3</f>
        <v>:  2018/2019</v>
      </c>
      <c r="J3" s="46"/>
      <c r="K3" s="14"/>
      <c r="L3" s="18"/>
      <c r="M3" s="42"/>
      <c r="N3" s="38"/>
      <c r="X3" s="15"/>
      <c r="Y3" s="15"/>
    </row>
    <row r="4" spans="1:29" ht="15" customHeight="1" thickBot="1" x14ac:dyDescent="0.25">
      <c r="A4" s="200"/>
      <c r="B4" s="201" t="s">
        <v>54</v>
      </c>
      <c r="C4" s="202"/>
      <c r="D4" s="203" t="s">
        <v>2</v>
      </c>
      <c r="E4" s="204" t="str">
        <f>VLOOKUP(nomor,Biodata!A9:C50,2,0)</f>
        <v>181910008</v>
      </c>
      <c r="F4" s="205"/>
      <c r="G4" s="205"/>
      <c r="H4" s="205"/>
      <c r="I4" s="205"/>
      <c r="J4" s="205"/>
      <c r="K4" s="206"/>
      <c r="L4" s="18"/>
      <c r="M4" s="17"/>
      <c r="N4" s="34"/>
      <c r="O4" s="34"/>
      <c r="P4" s="34"/>
      <c r="X4" s="16"/>
      <c r="Y4" s="16"/>
    </row>
    <row r="5" spans="1:29" s="21" customFormat="1" ht="13.35" customHeight="1" x14ac:dyDescent="0.2">
      <c r="A5" s="195"/>
      <c r="B5" s="166"/>
      <c r="C5" s="166"/>
      <c r="D5" s="196"/>
      <c r="E5" s="197"/>
      <c r="F5" s="198"/>
      <c r="G5" s="166"/>
      <c r="H5" s="166"/>
      <c r="I5" s="166"/>
      <c r="J5" s="166"/>
      <c r="K5" s="199"/>
      <c r="L5" s="20"/>
      <c r="M5" s="174"/>
      <c r="N5" s="175"/>
      <c r="O5" s="175"/>
      <c r="P5" s="175"/>
      <c r="Q5" s="176"/>
      <c r="R5" s="176"/>
      <c r="S5" s="176"/>
      <c r="T5" s="176"/>
      <c r="U5" s="176"/>
      <c r="V5" s="176"/>
      <c r="W5" s="177"/>
      <c r="X5" s="178"/>
      <c r="Y5" s="16"/>
    </row>
    <row r="6" spans="1:29" ht="13.35" customHeight="1" x14ac:dyDescent="0.2">
      <c r="A6" s="51"/>
      <c r="B6" s="328" t="s">
        <v>120</v>
      </c>
      <c r="C6" s="328"/>
      <c r="D6" s="328"/>
      <c r="E6" s="328"/>
      <c r="F6" s="328"/>
      <c r="G6" s="328"/>
      <c r="H6" s="328"/>
      <c r="I6" s="328"/>
      <c r="J6" s="328"/>
      <c r="K6" s="19"/>
      <c r="L6" s="18"/>
      <c r="M6" s="179"/>
      <c r="N6" s="184" t="s">
        <v>74</v>
      </c>
      <c r="O6" s="181" t="s">
        <v>75</v>
      </c>
      <c r="P6" s="181" t="s">
        <v>76</v>
      </c>
      <c r="Q6" s="182"/>
      <c r="R6" s="182"/>
      <c r="S6" s="182"/>
      <c r="T6" s="182"/>
      <c r="U6" s="182"/>
      <c r="V6" s="182"/>
      <c r="W6" s="179"/>
      <c r="X6" s="183"/>
      <c r="Y6" s="169"/>
      <c r="Z6" s="168"/>
      <c r="AA6" s="168"/>
      <c r="AB6" s="168"/>
      <c r="AC6" s="168"/>
    </row>
    <row r="7" spans="1:29" ht="13.35" customHeight="1" x14ac:dyDescent="0.2">
      <c r="A7" s="50" t="s">
        <v>100</v>
      </c>
      <c r="B7" s="50"/>
      <c r="C7" s="44"/>
      <c r="D7" s="44"/>
      <c r="E7" s="44"/>
      <c r="F7" s="46"/>
      <c r="G7" s="46"/>
      <c r="H7" s="46"/>
      <c r="I7" s="46"/>
      <c r="J7" s="49"/>
      <c r="K7" s="9"/>
      <c r="L7" s="18"/>
      <c r="M7" s="179"/>
      <c r="N7" s="184" t="s">
        <v>67</v>
      </c>
      <c r="O7" s="180" t="s">
        <v>123</v>
      </c>
      <c r="P7" s="180"/>
      <c r="Q7" s="185"/>
      <c r="R7" s="90"/>
      <c r="S7" s="186"/>
      <c r="T7" s="182"/>
      <c r="U7" s="182"/>
      <c r="V7" s="182"/>
      <c r="W7" s="179"/>
      <c r="X7" s="183"/>
      <c r="Y7" s="169"/>
      <c r="Z7" s="168"/>
      <c r="AA7" s="168"/>
      <c r="AB7" s="168"/>
      <c r="AC7" s="168"/>
    </row>
    <row r="8" spans="1:29" ht="13.35" customHeight="1" x14ac:dyDescent="0.2">
      <c r="A8" s="51"/>
      <c r="B8" s="52" t="s">
        <v>58</v>
      </c>
      <c r="C8" s="52"/>
      <c r="D8" s="52"/>
      <c r="E8" s="52"/>
      <c r="F8" s="53"/>
      <c r="G8" s="53"/>
      <c r="H8" s="53"/>
      <c r="I8" s="53"/>
      <c r="J8" s="49"/>
      <c r="K8" s="9"/>
      <c r="L8" s="18"/>
      <c r="M8" s="179"/>
      <c r="N8" s="184" t="s">
        <v>117</v>
      </c>
      <c r="O8" s="187" t="s">
        <v>80</v>
      </c>
      <c r="P8" s="187" t="s">
        <v>83</v>
      </c>
      <c r="Q8" s="185"/>
      <c r="R8" s="90"/>
      <c r="S8" s="186"/>
      <c r="T8" s="182"/>
      <c r="U8" s="182"/>
      <c r="V8" s="182"/>
      <c r="W8" s="179"/>
      <c r="X8" s="183"/>
      <c r="Y8" s="144"/>
      <c r="Z8" s="143"/>
      <c r="AA8" s="143"/>
      <c r="AB8" s="143"/>
      <c r="AC8" s="143"/>
    </row>
    <row r="9" spans="1:29" ht="13.35" customHeight="1" x14ac:dyDescent="0.2">
      <c r="A9" s="51"/>
      <c r="B9" s="330" t="s">
        <v>3</v>
      </c>
      <c r="C9" s="359"/>
      <c r="D9" s="363" t="s">
        <v>60</v>
      </c>
      <c r="E9" s="363"/>
      <c r="F9" s="363"/>
      <c r="G9" s="363"/>
      <c r="H9" s="363"/>
      <c r="I9" s="363"/>
      <c r="J9" s="363"/>
      <c r="K9" s="9"/>
      <c r="L9" s="18"/>
      <c r="M9" s="179"/>
      <c r="N9" s="184" t="s">
        <v>5</v>
      </c>
      <c r="O9" s="187" t="s">
        <v>81</v>
      </c>
      <c r="P9" s="187" t="s">
        <v>84</v>
      </c>
      <c r="Q9" s="188"/>
      <c r="R9" s="188"/>
      <c r="S9" s="188"/>
      <c r="T9" s="188"/>
      <c r="U9" s="188"/>
      <c r="V9" s="188"/>
      <c r="W9" s="179"/>
      <c r="X9" s="183"/>
      <c r="Y9" s="144"/>
      <c r="Z9" s="143"/>
      <c r="AA9" s="143"/>
      <c r="AB9" s="143"/>
      <c r="AC9" s="143"/>
    </row>
    <row r="10" spans="1:29" ht="13.35" customHeight="1" x14ac:dyDescent="0.2">
      <c r="A10" s="51"/>
      <c r="B10" s="329" t="str">
        <f>IFERROR(VLOOKUP($E$4&amp;"A",leggerx1,20,0),"")</f>
        <v>C</v>
      </c>
      <c r="C10" s="360"/>
      <c r="D10" s="364" t="str">
        <f>IFERROR(VLOOKUP(B10,$N$8:$P$12,2,0),"")</f>
        <v>Selalu bersyukur dan selalu berdoa sebelum melakukan kegiatan, memiliki toleran pada agama yang berbeda, ketaatan beribadah perlu ditingkatkan.</v>
      </c>
      <c r="E10" s="364"/>
      <c r="F10" s="364"/>
      <c r="G10" s="364"/>
      <c r="H10" s="364"/>
      <c r="I10" s="364"/>
      <c r="J10" s="364"/>
      <c r="K10" s="9"/>
      <c r="L10" s="18"/>
      <c r="M10" s="179"/>
      <c r="N10" s="184" t="s">
        <v>16</v>
      </c>
      <c r="O10" s="187" t="s">
        <v>82</v>
      </c>
      <c r="P10" s="187" t="s">
        <v>85</v>
      </c>
      <c r="Q10" s="188"/>
      <c r="R10" s="188"/>
      <c r="S10" s="188"/>
      <c r="T10" s="188"/>
      <c r="U10" s="188"/>
      <c r="V10" s="188"/>
      <c r="W10" s="179"/>
      <c r="X10" s="183"/>
      <c r="Y10" s="144"/>
      <c r="Z10" s="143"/>
      <c r="AA10" s="143"/>
      <c r="AB10" s="143"/>
      <c r="AC10" s="143"/>
    </row>
    <row r="11" spans="1:29" ht="13.35" customHeight="1" x14ac:dyDescent="0.2">
      <c r="A11" s="51"/>
      <c r="B11" s="329"/>
      <c r="C11" s="360"/>
      <c r="D11" s="364"/>
      <c r="E11" s="364"/>
      <c r="F11" s="364"/>
      <c r="G11" s="364"/>
      <c r="H11" s="364"/>
      <c r="I11" s="364"/>
      <c r="J11" s="364"/>
      <c r="K11" s="9"/>
      <c r="L11" s="18"/>
      <c r="M11" s="179"/>
      <c r="N11" s="184" t="s">
        <v>118</v>
      </c>
      <c r="O11" s="187" t="s">
        <v>87</v>
      </c>
      <c r="P11" s="187" t="s">
        <v>86</v>
      </c>
      <c r="Q11" s="188"/>
      <c r="R11" s="188"/>
      <c r="S11" s="188"/>
      <c r="T11" s="188"/>
      <c r="U11" s="188"/>
      <c r="V11" s="188"/>
      <c r="W11" s="179"/>
      <c r="X11" s="183"/>
      <c r="Y11" s="144"/>
      <c r="Z11" s="143"/>
      <c r="AA11" s="143"/>
      <c r="AB11" s="143"/>
      <c r="AC11" s="143"/>
    </row>
    <row r="12" spans="1:29" ht="13.35" customHeight="1" x14ac:dyDescent="0.2">
      <c r="A12" s="51"/>
      <c r="B12" s="53"/>
      <c r="C12" s="75"/>
      <c r="D12" s="189"/>
      <c r="E12" s="189"/>
      <c r="F12" s="189"/>
      <c r="G12" s="189"/>
      <c r="H12" s="189"/>
      <c r="I12" s="189"/>
      <c r="J12" s="189"/>
      <c r="K12" s="9"/>
      <c r="L12" s="18"/>
      <c r="M12" s="179"/>
      <c r="N12" s="184"/>
      <c r="O12" s="180"/>
      <c r="P12" s="180"/>
      <c r="Q12" s="185"/>
      <c r="R12" s="90"/>
      <c r="S12" s="186"/>
      <c r="T12" s="182"/>
      <c r="U12" s="182"/>
      <c r="V12" s="182"/>
      <c r="W12" s="179"/>
      <c r="X12" s="183"/>
      <c r="Y12" s="144"/>
      <c r="Z12" s="143"/>
      <c r="AA12" s="143"/>
      <c r="AB12" s="143"/>
      <c r="AC12" s="143"/>
    </row>
    <row r="13" spans="1:29" ht="13.35" customHeight="1" x14ac:dyDescent="0.2">
      <c r="A13" s="51"/>
      <c r="B13" s="44" t="s">
        <v>59</v>
      </c>
      <c r="C13" s="44"/>
      <c r="D13" s="44"/>
      <c r="E13" s="44"/>
      <c r="F13" s="44"/>
      <c r="G13" s="44"/>
      <c r="H13" s="44"/>
      <c r="I13" s="44"/>
      <c r="J13" s="49"/>
      <c r="K13" s="9"/>
      <c r="L13" s="18"/>
      <c r="M13" s="179"/>
      <c r="N13" s="180"/>
      <c r="O13" s="181"/>
      <c r="P13" s="180"/>
      <c r="Q13" s="185"/>
      <c r="R13" s="90"/>
      <c r="S13" s="186"/>
      <c r="T13" s="182"/>
      <c r="U13" s="182"/>
      <c r="V13" s="182"/>
      <c r="W13" s="179"/>
      <c r="X13" s="183"/>
      <c r="Y13" s="170"/>
      <c r="Z13" s="167"/>
      <c r="AA13" s="167"/>
      <c r="AB13" s="167"/>
      <c r="AC13" s="171"/>
    </row>
    <row r="14" spans="1:29" ht="13.35" customHeight="1" x14ac:dyDescent="0.2">
      <c r="A14" s="51"/>
      <c r="B14" s="330" t="s">
        <v>3</v>
      </c>
      <c r="C14" s="359"/>
      <c r="D14" s="363" t="s">
        <v>60</v>
      </c>
      <c r="E14" s="363"/>
      <c r="F14" s="363"/>
      <c r="G14" s="363"/>
      <c r="H14" s="363"/>
      <c r="I14" s="363"/>
      <c r="J14" s="363"/>
      <c r="K14" s="9"/>
      <c r="L14" s="18"/>
      <c r="M14" s="179"/>
      <c r="N14" s="184"/>
      <c r="O14" s="180"/>
      <c r="P14" s="180"/>
      <c r="Q14" s="45"/>
      <c r="R14" s="90"/>
      <c r="S14" s="186"/>
      <c r="T14" s="182"/>
      <c r="U14" s="182"/>
      <c r="V14" s="182"/>
      <c r="W14" s="179"/>
      <c r="X14" s="183"/>
      <c r="Y14" s="170"/>
      <c r="Z14" s="167"/>
      <c r="AA14" s="167"/>
      <c r="AB14" s="167"/>
      <c r="AC14" s="171"/>
    </row>
    <row r="15" spans="1:29" ht="13.35" customHeight="1" x14ac:dyDescent="0.2">
      <c r="A15" s="51"/>
      <c r="B15" s="329" t="str">
        <f>IFERROR(VLOOKUP($E$4&amp;"A",leggerx1,21,0),"")</f>
        <v>K</v>
      </c>
      <c r="C15" s="360"/>
      <c r="D15" s="364" t="str">
        <f>IFERROR(VLOOKUP(B15,$N$8:$P$12,3,0),"")</f>
        <v>Memiliki sikap santun, disiplin, dan tanggung jawab cukup baik, namun sikap kepedulian perlu ditingkatkan lagi.</v>
      </c>
      <c r="E15" s="364"/>
      <c r="F15" s="364"/>
      <c r="G15" s="364"/>
      <c r="H15" s="364"/>
      <c r="I15" s="364"/>
      <c r="J15" s="364"/>
      <c r="K15" s="9"/>
      <c r="L15" s="18"/>
      <c r="M15" s="167"/>
      <c r="N15" s="153"/>
      <c r="O15" s="30"/>
      <c r="P15" s="140"/>
      <c r="Q15" s="141"/>
      <c r="R15" s="28"/>
      <c r="S15" s="142"/>
      <c r="T15" s="31"/>
      <c r="U15" s="31"/>
      <c r="V15" s="31"/>
      <c r="W15" s="143"/>
      <c r="X15" s="144"/>
      <c r="Y15" s="170"/>
      <c r="Z15" s="167"/>
      <c r="AA15" s="167"/>
      <c r="AB15" s="167"/>
      <c r="AC15" s="171"/>
    </row>
    <row r="16" spans="1:29" ht="13.35" customHeight="1" x14ac:dyDescent="0.2">
      <c r="A16" s="51"/>
      <c r="B16" s="329"/>
      <c r="C16" s="360"/>
      <c r="D16" s="364"/>
      <c r="E16" s="364"/>
      <c r="F16" s="364"/>
      <c r="G16" s="364"/>
      <c r="H16" s="364"/>
      <c r="I16" s="364"/>
      <c r="J16" s="364"/>
      <c r="K16" s="9"/>
      <c r="L16" s="18"/>
      <c r="M16" s="167"/>
      <c r="N16" s="153"/>
      <c r="O16" s="30"/>
      <c r="P16" s="172"/>
      <c r="Q16" s="173"/>
      <c r="R16" s="173"/>
      <c r="S16" s="173"/>
      <c r="T16" s="173"/>
      <c r="U16" s="173"/>
      <c r="V16" s="173"/>
      <c r="W16" s="143"/>
      <c r="X16" s="144"/>
      <c r="Y16" s="170"/>
      <c r="Z16" s="167"/>
      <c r="AA16" s="167"/>
      <c r="AB16" s="167"/>
      <c r="AC16" s="171"/>
    </row>
    <row r="17" spans="1:29" ht="13.35" customHeight="1" x14ac:dyDescent="0.2">
      <c r="A17" s="51"/>
      <c r="B17" s="44"/>
      <c r="C17" s="75"/>
      <c r="D17" s="76"/>
      <c r="E17" s="76"/>
      <c r="F17" s="76"/>
      <c r="G17" s="76"/>
      <c r="H17" s="76"/>
      <c r="I17" s="76"/>
      <c r="J17" s="76"/>
      <c r="K17" s="9"/>
      <c r="L17" s="18"/>
      <c r="M17" s="167"/>
      <c r="N17" s="153"/>
      <c r="O17" s="30"/>
      <c r="P17" s="172"/>
      <c r="Q17" s="173"/>
      <c r="R17" s="173"/>
      <c r="S17" s="173"/>
      <c r="T17" s="173"/>
      <c r="U17" s="173"/>
      <c r="V17" s="173"/>
      <c r="W17" s="143"/>
      <c r="X17" s="144"/>
      <c r="Y17" s="170"/>
      <c r="Z17" s="167"/>
      <c r="AA17" s="167"/>
      <c r="AB17" s="167"/>
      <c r="AC17" s="171"/>
    </row>
    <row r="18" spans="1:29" ht="13.35" customHeight="1" x14ac:dyDescent="0.2">
      <c r="A18" s="50" t="s">
        <v>101</v>
      </c>
      <c r="B18" s="50"/>
      <c r="C18" s="50"/>
      <c r="D18" s="44"/>
      <c r="E18" s="44"/>
      <c r="F18" s="44"/>
      <c r="G18" s="44"/>
      <c r="H18" s="44"/>
      <c r="I18" s="44"/>
      <c r="J18" s="49"/>
      <c r="K18" s="9"/>
      <c r="L18" s="18"/>
      <c r="M18" s="167"/>
      <c r="N18" s="153"/>
      <c r="O18" s="30"/>
      <c r="P18" s="140"/>
      <c r="Q18" s="141"/>
      <c r="R18" s="28"/>
      <c r="S18" s="142"/>
      <c r="T18" s="31"/>
      <c r="U18" s="31"/>
      <c r="V18" s="31"/>
      <c r="W18" s="143"/>
      <c r="X18" s="144"/>
      <c r="Y18" s="170"/>
      <c r="Z18" s="167"/>
      <c r="AA18" s="167"/>
      <c r="AB18" s="167"/>
      <c r="AC18" s="171"/>
    </row>
    <row r="19" spans="1:29" ht="13.35" customHeight="1" x14ac:dyDescent="0.2">
      <c r="A19" s="50"/>
      <c r="B19" s="234" t="s">
        <v>130</v>
      </c>
      <c r="C19" s="50"/>
      <c r="D19" s="44"/>
      <c r="E19" s="145">
        <v>70</v>
      </c>
      <c r="F19" s="44"/>
      <c r="G19" s="44"/>
      <c r="H19" s="44"/>
      <c r="I19" s="44"/>
      <c r="J19" s="49"/>
      <c r="K19" s="9"/>
      <c r="L19" s="18"/>
      <c r="M19" s="167"/>
      <c r="N19" s="153"/>
      <c r="O19" s="154"/>
      <c r="P19" s="140"/>
      <c r="Q19" s="141"/>
      <c r="R19" s="28"/>
      <c r="S19" s="142"/>
      <c r="T19" s="31"/>
      <c r="U19" s="31"/>
      <c r="V19" s="31"/>
      <c r="W19" s="143"/>
      <c r="X19" s="144"/>
      <c r="Y19" s="170"/>
      <c r="Z19" s="167"/>
      <c r="AA19" s="167"/>
      <c r="AB19" s="167"/>
      <c r="AC19" s="171"/>
    </row>
    <row r="20" spans="1:29" ht="13.35" customHeight="1" x14ac:dyDescent="0.2">
      <c r="A20" s="54"/>
      <c r="B20" s="338" t="s">
        <v>98</v>
      </c>
      <c r="C20" s="339"/>
      <c r="D20" s="339"/>
      <c r="E20" s="361"/>
      <c r="F20" s="365" t="s">
        <v>7</v>
      </c>
      <c r="G20" s="365"/>
      <c r="H20" s="366" t="s">
        <v>102</v>
      </c>
      <c r="I20" s="367" t="s">
        <v>114</v>
      </c>
      <c r="J20" s="367"/>
      <c r="K20" s="13"/>
      <c r="L20" s="18"/>
      <c r="N20" s="153"/>
      <c r="O20" s="140"/>
      <c r="P20" s="140"/>
      <c r="Q20" s="31"/>
      <c r="R20" s="31"/>
      <c r="S20" s="31"/>
      <c r="T20" s="31"/>
      <c r="U20" s="27"/>
      <c r="V20" s="27"/>
      <c r="W20" s="13"/>
      <c r="X20" s="39"/>
      <c r="Y20" s="16"/>
    </row>
    <row r="21" spans="1:29" ht="13.35" customHeight="1" x14ac:dyDescent="0.2">
      <c r="A21" s="54"/>
      <c r="B21" s="340"/>
      <c r="C21" s="341"/>
      <c r="D21" s="341"/>
      <c r="E21" s="362"/>
      <c r="F21" s="368" t="s">
        <v>61</v>
      </c>
      <c r="G21" s="368" t="s">
        <v>3</v>
      </c>
      <c r="H21" s="366"/>
      <c r="I21" s="367"/>
      <c r="J21" s="367"/>
      <c r="K21" s="13"/>
      <c r="L21" s="18"/>
      <c r="N21" s="333"/>
      <c r="O21" s="333"/>
      <c r="P21" s="30"/>
      <c r="Q21" s="30"/>
      <c r="R21" s="30"/>
      <c r="S21" s="30"/>
      <c r="T21" s="30"/>
      <c r="X21" s="16"/>
      <c r="Y21" s="16"/>
    </row>
    <row r="22" spans="1:29" ht="15" customHeight="1" x14ac:dyDescent="0.2">
      <c r="A22" s="54"/>
      <c r="B22" s="162" t="s">
        <v>110</v>
      </c>
      <c r="C22" s="163"/>
      <c r="D22" s="163"/>
      <c r="E22" s="163"/>
      <c r="F22" s="163"/>
      <c r="G22" s="163"/>
      <c r="H22" s="163"/>
      <c r="I22" s="163"/>
      <c r="J22" s="164"/>
      <c r="K22" s="13"/>
      <c r="L22" s="18"/>
      <c r="N22" s="155"/>
      <c r="O22" s="156"/>
      <c r="P22" s="29"/>
      <c r="Q22" s="30"/>
      <c r="R22" s="30"/>
      <c r="S22" s="30"/>
      <c r="T22" s="30"/>
    </row>
    <row r="23" spans="1:29" ht="15" customHeight="1" x14ac:dyDescent="0.2">
      <c r="A23" s="55"/>
      <c r="B23" s="368">
        <v>1</v>
      </c>
      <c r="C23" s="369" t="str">
        <f>LEGER!F$6</f>
        <v>Pendidikan Agama dan Budi Pekerti</v>
      </c>
      <c r="D23" s="369"/>
      <c r="E23" s="369"/>
      <c r="F23" s="370">
        <f>VLOOKUP($E$4&amp;"A",leggerx1,3,0)</f>
        <v>10</v>
      </c>
      <c r="G23" s="370" t="str">
        <f>VLOOKUP($E$4&amp;"B",leggerx1,3,0)</f>
        <v>E</v>
      </c>
      <c r="H23" s="371" t="str">
        <f t="shared" ref="H23:H28" si="0">IF(F23="-","--",IF(F23&gt;=$E$19,"TUNTAS","Belum Tuntas"))</f>
        <v>Belum Tuntas</v>
      </c>
      <c r="I23" s="372"/>
      <c r="J23" s="372"/>
      <c r="K23" s="13"/>
      <c r="L23" s="18"/>
      <c r="N23" s="157"/>
      <c r="O23" s="158"/>
      <c r="P23" s="159"/>
      <c r="Q23" s="88"/>
      <c r="R23" s="28"/>
      <c r="S23" s="30"/>
      <c r="T23" s="30"/>
    </row>
    <row r="24" spans="1:29" ht="15" customHeight="1" x14ac:dyDescent="0.2">
      <c r="A24" s="55"/>
      <c r="B24" s="368">
        <v>2</v>
      </c>
      <c r="C24" s="369" t="str">
        <f>LEGER!G$6</f>
        <v>Pendidikan Pancasila dan Kewarganegaraan</v>
      </c>
      <c r="D24" s="369"/>
      <c r="E24" s="369"/>
      <c r="F24" s="370">
        <f>VLOOKUP($E$4&amp;"A",leggerx1,4,0)</f>
        <v>20</v>
      </c>
      <c r="G24" s="370" t="str">
        <f>VLOOKUP($E$4&amp;"B",leggerx1,4,0)</f>
        <v>E</v>
      </c>
      <c r="H24" s="371" t="str">
        <f t="shared" si="0"/>
        <v>Belum Tuntas</v>
      </c>
      <c r="I24" s="372"/>
      <c r="J24" s="372"/>
      <c r="K24" s="13"/>
      <c r="L24" s="18"/>
      <c r="N24" s="157"/>
      <c r="O24" s="160"/>
      <c r="P24" s="30"/>
      <c r="Q24" s="89"/>
      <c r="R24" s="90"/>
      <c r="S24" s="30"/>
      <c r="T24" s="30"/>
    </row>
    <row r="25" spans="1:29" ht="15" customHeight="1" x14ac:dyDescent="0.2">
      <c r="A25" s="55"/>
      <c r="B25" s="368">
        <v>3</v>
      </c>
      <c r="C25" s="369" t="str">
        <f>LEGER!H$6</f>
        <v>Bahasa Indonesia</v>
      </c>
      <c r="D25" s="369"/>
      <c r="E25" s="369"/>
      <c r="F25" s="370">
        <f>VLOOKUP($E$4&amp;"A",leggerx1,5,0)</f>
        <v>30</v>
      </c>
      <c r="G25" s="370" t="str">
        <f>VLOOKUP($E$4&amp;"B",leggerx1,5,0)</f>
        <v>E</v>
      </c>
      <c r="H25" s="371" t="str">
        <f t="shared" si="0"/>
        <v>Belum Tuntas</v>
      </c>
      <c r="I25" s="372"/>
      <c r="J25" s="372"/>
      <c r="K25" s="13"/>
      <c r="L25" s="18"/>
      <c r="N25" s="157"/>
      <c r="O25" s="160"/>
      <c r="P25" s="159"/>
      <c r="Q25" s="89"/>
      <c r="R25" s="90"/>
      <c r="S25" s="30"/>
      <c r="T25" s="30"/>
    </row>
    <row r="26" spans="1:29" ht="15" customHeight="1" x14ac:dyDescent="0.2">
      <c r="A26" s="55"/>
      <c r="B26" s="368">
        <v>4</v>
      </c>
      <c r="C26" s="369" t="str">
        <f>LEGER!I$6</f>
        <v>Matematika</v>
      </c>
      <c r="D26" s="369"/>
      <c r="E26" s="369"/>
      <c r="F26" s="370">
        <f>VLOOKUP($E$4&amp;"A",leggerx1,6,0)</f>
        <v>40</v>
      </c>
      <c r="G26" s="370" t="str">
        <f>VLOOKUP($E$4&amp;"B",leggerx1,6,0)</f>
        <v>E</v>
      </c>
      <c r="H26" s="371" t="str">
        <f t="shared" si="0"/>
        <v>Belum Tuntas</v>
      </c>
      <c r="I26" s="372"/>
      <c r="J26" s="372"/>
      <c r="K26" s="13"/>
      <c r="L26" s="18"/>
      <c r="M26" s="10"/>
      <c r="N26" s="157"/>
      <c r="O26" s="160"/>
      <c r="P26" s="159"/>
      <c r="Q26" s="89"/>
      <c r="R26" s="90"/>
      <c r="S26" s="30"/>
      <c r="T26" s="30"/>
    </row>
    <row r="27" spans="1:29" ht="15" customHeight="1" x14ac:dyDescent="0.2">
      <c r="A27" s="55"/>
      <c r="B27" s="368">
        <v>5</v>
      </c>
      <c r="C27" s="369" t="str">
        <f>LEGER!J$6</f>
        <v>Sejarah Indonesia</v>
      </c>
      <c r="D27" s="369"/>
      <c r="E27" s="369"/>
      <c r="F27" s="370">
        <f>VLOOKUP($E$4&amp;"A",leggerx1,7,0)</f>
        <v>50</v>
      </c>
      <c r="G27" s="370" t="str">
        <f>VLOOKUP($E$4&amp;"B",leggerx1,7,0)</f>
        <v>D</v>
      </c>
      <c r="H27" s="371" t="str">
        <f t="shared" si="0"/>
        <v>Belum Tuntas</v>
      </c>
      <c r="I27" s="372"/>
      <c r="J27" s="372"/>
      <c r="K27" s="13"/>
      <c r="L27" s="18"/>
      <c r="M27" s="10"/>
      <c r="N27" s="161"/>
      <c r="O27" s="160"/>
      <c r="P27" s="159"/>
      <c r="Q27" s="83"/>
      <c r="R27" s="90"/>
      <c r="S27" s="30"/>
      <c r="T27" s="30"/>
    </row>
    <row r="28" spans="1:29" ht="15" customHeight="1" x14ac:dyDescent="0.2">
      <c r="A28" s="55"/>
      <c r="B28" s="368">
        <v>6</v>
      </c>
      <c r="C28" s="369" t="str">
        <f>LEGER!K$6</f>
        <v>Bahasa Inggris</v>
      </c>
      <c r="D28" s="369"/>
      <c r="E28" s="369"/>
      <c r="F28" s="370">
        <f>VLOOKUP($E$4&amp;"A",leggerx1,8,0)</f>
        <v>60</v>
      </c>
      <c r="G28" s="370" t="str">
        <f>VLOOKUP($E$4&amp;"B",leggerx1,8,0)</f>
        <v>D</v>
      </c>
      <c r="H28" s="371" t="str">
        <f t="shared" si="0"/>
        <v>Belum Tuntas</v>
      </c>
      <c r="I28" s="372"/>
      <c r="J28" s="372"/>
      <c r="K28" s="13"/>
      <c r="L28" s="18"/>
      <c r="M28" s="11"/>
      <c r="N28" s="161"/>
      <c r="O28" s="160"/>
      <c r="P28" s="159"/>
      <c r="Q28" s="83"/>
      <c r="R28" s="90"/>
      <c r="S28" s="30"/>
      <c r="T28" s="30"/>
    </row>
    <row r="29" spans="1:29" ht="15" customHeight="1" x14ac:dyDescent="0.2">
      <c r="A29" s="55"/>
      <c r="B29" s="162" t="s">
        <v>109</v>
      </c>
      <c r="C29" s="163"/>
      <c r="D29" s="163"/>
      <c r="E29" s="163"/>
      <c r="F29" s="163"/>
      <c r="G29" s="163"/>
      <c r="H29" s="194"/>
      <c r="I29" s="163"/>
      <c r="J29" s="164"/>
      <c r="K29" s="13"/>
      <c r="L29" s="18"/>
      <c r="N29" s="157"/>
      <c r="O29" s="160"/>
      <c r="P29" s="159"/>
      <c r="Q29" s="89"/>
      <c r="R29" s="90"/>
      <c r="S29" s="30"/>
      <c r="T29" s="30"/>
    </row>
    <row r="30" spans="1:29" ht="15" customHeight="1" x14ac:dyDescent="0.2">
      <c r="A30" s="55"/>
      <c r="B30" s="368">
        <v>1</v>
      </c>
      <c r="C30" s="369" t="str">
        <f>LEGER!L$6</f>
        <v>Seni Budaya</v>
      </c>
      <c r="D30" s="369"/>
      <c r="E30" s="369"/>
      <c r="F30" s="370">
        <f>VLOOKUP($E$4&amp;"A",leggerx1,9,0)</f>
        <v>70</v>
      </c>
      <c r="G30" s="370" t="str">
        <f>VLOOKUP($E$4&amp;"B",leggerx1,9,0)</f>
        <v>C</v>
      </c>
      <c r="H30" s="371" t="str">
        <f>IF(F30="-","--",IF(F30&gt;=$E$19,"TUNTAS","Belum Tuntas"))</f>
        <v>TUNTAS</v>
      </c>
      <c r="I30" s="372"/>
      <c r="J30" s="372"/>
      <c r="K30" s="13"/>
      <c r="L30" s="18"/>
      <c r="N30" s="35"/>
      <c r="O30" s="36"/>
      <c r="P30" s="37"/>
      <c r="Q30" s="37"/>
      <c r="R30" s="29"/>
      <c r="S30" s="30"/>
      <c r="T30" s="30"/>
    </row>
    <row r="31" spans="1:29" ht="15" customHeight="1" x14ac:dyDescent="0.2">
      <c r="A31" s="55"/>
      <c r="B31" s="368">
        <v>2</v>
      </c>
      <c r="C31" s="369" t="str">
        <f>LEGER!M$6</f>
        <v>Pendidikan Jasmani, Olah Raga dan Kesehatan</v>
      </c>
      <c r="D31" s="369"/>
      <c r="E31" s="369"/>
      <c r="F31" s="373">
        <f>VLOOKUP($E$4&amp;"A",leggerx1,10,0)</f>
        <v>80</v>
      </c>
      <c r="G31" s="373" t="str">
        <f>VLOOKUP($E$4&amp;"b",leggerx1,10,0)</f>
        <v>B</v>
      </c>
      <c r="H31" s="371" t="str">
        <f t="shared" ref="H31:H33" si="1">IF(F31="-","--",IF(F31&gt;=$E$19,"TUNTAS","Belum Tuntas"))</f>
        <v>TUNTAS</v>
      </c>
      <c r="I31" s="372"/>
      <c r="J31" s="372"/>
      <c r="K31" s="13"/>
      <c r="L31" s="18"/>
      <c r="N31" s="334"/>
      <c r="O31" s="334"/>
      <c r="P31" s="334"/>
      <c r="Q31" s="334"/>
      <c r="R31" s="334"/>
      <c r="S31" s="334"/>
      <c r="T31" s="334"/>
    </row>
    <row r="32" spans="1:29" ht="15" customHeight="1" x14ac:dyDescent="0.2">
      <c r="A32" s="55"/>
      <c r="B32" s="368">
        <v>3</v>
      </c>
      <c r="C32" s="369" t="str">
        <f>LEGER!N$6</f>
        <v>Prakarya dan Kewirausahaan</v>
      </c>
      <c r="D32" s="369"/>
      <c r="E32" s="369"/>
      <c r="F32" s="373">
        <f>VLOOKUP($E$4&amp;"A",leggerx1,11,0)</f>
        <v>90</v>
      </c>
      <c r="G32" s="373" t="str">
        <f>VLOOKUP($E$4&amp;"B",leggerx1,11,0)</f>
        <v>A</v>
      </c>
      <c r="H32" s="371" t="str">
        <f t="shared" si="1"/>
        <v>TUNTAS</v>
      </c>
      <c r="I32" s="372"/>
      <c r="J32" s="372"/>
      <c r="K32" s="13"/>
      <c r="L32" s="18"/>
      <c r="N32" s="83"/>
      <c r="O32" s="84"/>
      <c r="P32" s="85"/>
      <c r="Q32" s="85"/>
      <c r="R32" s="85"/>
      <c r="S32" s="31"/>
      <c r="T32" s="31"/>
    </row>
    <row r="33" spans="1:20" ht="15" customHeight="1" x14ac:dyDescent="0.2">
      <c r="A33" s="55"/>
      <c r="B33" s="368">
        <v>4</v>
      </c>
      <c r="C33" s="369" t="str">
        <f>LEGER!O$6</f>
        <v>Bahasa Sunda</v>
      </c>
      <c r="D33" s="369"/>
      <c r="E33" s="369"/>
      <c r="F33" s="373">
        <f>VLOOKUP($E$4&amp;"A",leggerx1,12,0)</f>
        <v>22</v>
      </c>
      <c r="G33" s="373" t="str">
        <f>VLOOKUP($E$4&amp;"B",leggerx1,12,0)</f>
        <v>E</v>
      </c>
      <c r="H33" s="371" t="str">
        <f t="shared" si="1"/>
        <v>Belum Tuntas</v>
      </c>
      <c r="I33" s="372"/>
      <c r="J33" s="372"/>
      <c r="K33" s="13"/>
      <c r="L33" s="18"/>
      <c r="N33" s="92"/>
      <c r="O33" s="92"/>
      <c r="P33" s="92"/>
      <c r="Q33" s="85"/>
      <c r="R33" s="85"/>
      <c r="S33" s="31"/>
      <c r="T33" s="31"/>
    </row>
    <row r="34" spans="1:20" ht="15" customHeight="1" x14ac:dyDescent="0.2">
      <c r="A34" s="54"/>
      <c r="B34" s="162" t="s">
        <v>108</v>
      </c>
      <c r="C34" s="163"/>
      <c r="D34" s="163"/>
      <c r="E34" s="163"/>
      <c r="F34" s="163"/>
      <c r="G34" s="163"/>
      <c r="H34" s="194"/>
      <c r="I34" s="163"/>
      <c r="J34" s="164"/>
      <c r="K34" s="13"/>
      <c r="L34" s="18"/>
      <c r="N34" s="91"/>
      <c r="O34" s="92"/>
      <c r="Q34" s="92"/>
      <c r="R34" s="85"/>
      <c r="S34" s="31"/>
      <c r="T34" s="31"/>
    </row>
    <row r="35" spans="1:20" ht="15" customHeight="1" x14ac:dyDescent="0.2">
      <c r="A35" s="55"/>
      <c r="B35" s="368">
        <v>1</v>
      </c>
      <c r="C35" s="374" t="str">
        <f>LEGER!P$6</f>
        <v>Sejarah</v>
      </c>
      <c r="D35" s="374"/>
      <c r="E35" s="374"/>
      <c r="F35" s="373">
        <f>VLOOKUP($E$4&amp;"A",leggerx1,13,0)</f>
        <v>33</v>
      </c>
      <c r="G35" s="373" t="str">
        <f>VLOOKUP($E$4&amp;"B",leggerx1,13,0)</f>
        <v>E</v>
      </c>
      <c r="H35" s="371" t="str">
        <f t="shared" ref="H35:H41" si="2">IF(F35="-","--",IF(F35&gt;=$E$19,"TUNTAS","Belum Tuntas"))</f>
        <v>Belum Tuntas</v>
      </c>
      <c r="I35" s="372"/>
      <c r="J35" s="372"/>
      <c r="K35" s="13"/>
      <c r="L35" s="18"/>
      <c r="N35" s="91"/>
      <c r="O35" s="93"/>
      <c r="P35" s="93"/>
      <c r="Q35" s="94"/>
      <c r="R35" s="85"/>
      <c r="S35" s="31"/>
      <c r="T35" s="31"/>
    </row>
    <row r="36" spans="1:20" ht="15" customHeight="1" x14ac:dyDescent="0.2">
      <c r="A36" s="55"/>
      <c r="B36" s="368">
        <v>2</v>
      </c>
      <c r="C36" s="374" t="str">
        <f>LEGER!Q$6</f>
        <v>Geografi</v>
      </c>
      <c r="D36" s="374"/>
      <c r="E36" s="374"/>
      <c r="F36" s="373">
        <f>VLOOKUP($E$4&amp;"A",leggerx1,14,0)</f>
        <v>44</v>
      </c>
      <c r="G36" s="373" t="str">
        <f>VLOOKUP($E$4&amp;"B",leggerx1,14,0)</f>
        <v>E</v>
      </c>
      <c r="H36" s="371" t="str">
        <f t="shared" si="2"/>
        <v>Belum Tuntas</v>
      </c>
      <c r="I36" s="372"/>
      <c r="J36" s="372"/>
      <c r="K36" s="13"/>
      <c r="L36" s="18"/>
      <c r="N36" s="83"/>
      <c r="O36" s="86"/>
      <c r="P36" s="31"/>
      <c r="Q36" s="31"/>
      <c r="R36" s="31"/>
      <c r="S36" s="31"/>
      <c r="T36" s="31"/>
    </row>
    <row r="37" spans="1:20" ht="15" customHeight="1" x14ac:dyDescent="0.2">
      <c r="A37" s="55"/>
      <c r="B37" s="368">
        <v>3</v>
      </c>
      <c r="C37" s="374" t="str">
        <f>LEGER!R$6</f>
        <v>Sosiologi</v>
      </c>
      <c r="D37" s="374"/>
      <c r="E37" s="374"/>
      <c r="F37" s="373">
        <f>VLOOKUP($E$4&amp;"A",leggerx1,15,0)</f>
        <v>55</v>
      </c>
      <c r="G37" s="373" t="str">
        <f>VLOOKUP($E$4&amp;"B",leggerx1,15,0)</f>
        <v>D</v>
      </c>
      <c r="H37" s="371" t="str">
        <f>IF(F37="-","--",IF(F37&gt;=$E$19,"TUNTAS","Belum Tuntas"))</f>
        <v>Belum Tuntas</v>
      </c>
      <c r="I37" s="372"/>
      <c r="J37" s="372"/>
      <c r="K37" s="13"/>
      <c r="L37" s="18"/>
      <c r="N37" s="35"/>
    </row>
    <row r="38" spans="1:20" ht="15" customHeight="1" x14ac:dyDescent="0.2">
      <c r="A38" s="55"/>
      <c r="B38" s="368">
        <v>4</v>
      </c>
      <c r="C38" s="374" t="str">
        <f>LEGER!S$6</f>
        <v>Ekonomi</v>
      </c>
      <c r="D38" s="374"/>
      <c r="E38" s="374"/>
      <c r="F38" s="373">
        <f>VLOOKUP($E$4&amp;"A",leggerx1,16,0)</f>
        <v>66</v>
      </c>
      <c r="G38" s="373" t="str">
        <f>VLOOKUP($E$4&amp;"B",leggerx1,16,0)</f>
        <v>D</v>
      </c>
      <c r="H38" s="371" t="str">
        <f t="shared" si="2"/>
        <v>Belum Tuntas</v>
      </c>
      <c r="I38" s="372"/>
      <c r="J38" s="372"/>
      <c r="K38" s="13"/>
      <c r="L38" s="18"/>
      <c r="N38" s="35"/>
    </row>
    <row r="39" spans="1:20" ht="15" customHeight="1" x14ac:dyDescent="0.2">
      <c r="A39" s="55"/>
      <c r="B39" s="368">
        <v>5</v>
      </c>
      <c r="C39" s="374" t="str">
        <f>LEGER!T$6</f>
        <v>Bahasa Inggris</v>
      </c>
      <c r="D39" s="374"/>
      <c r="E39" s="374"/>
      <c r="F39" s="373">
        <f>VLOOKUP($E$4&amp;"A",leggerx1,17,0)</f>
        <v>77</v>
      </c>
      <c r="G39" s="373" t="str">
        <f>VLOOKUP($E$4&amp;"B",leggerx1,17,0)</f>
        <v>C</v>
      </c>
      <c r="H39" s="371" t="str">
        <f t="shared" si="2"/>
        <v>TUNTAS</v>
      </c>
      <c r="I39" s="372"/>
      <c r="J39" s="372"/>
      <c r="K39" s="13"/>
      <c r="L39" s="18"/>
    </row>
    <row r="40" spans="1:20" ht="15" customHeight="1" x14ac:dyDescent="0.2">
      <c r="A40" s="55"/>
      <c r="B40" s="368">
        <v>6</v>
      </c>
      <c r="C40" s="374" t="str">
        <f>LEGER!U$6</f>
        <v>Biologi</v>
      </c>
      <c r="D40" s="374"/>
      <c r="E40" s="374"/>
      <c r="F40" s="373">
        <f>VLOOKUP($E$4&amp;"A",leggerx1,18,0)</f>
        <v>88</v>
      </c>
      <c r="G40" s="373" t="str">
        <f>VLOOKUP($E$4&amp;"B",leggerx1,18,0)</f>
        <v>B</v>
      </c>
      <c r="H40" s="371" t="str">
        <f t="shared" si="2"/>
        <v>TUNTAS</v>
      </c>
      <c r="I40" s="372"/>
      <c r="J40" s="372"/>
      <c r="K40" s="13"/>
      <c r="L40" s="18"/>
    </row>
    <row r="41" spans="1:20" ht="15" customHeight="1" x14ac:dyDescent="0.2">
      <c r="A41" s="54"/>
      <c r="B41" s="368">
        <v>7</v>
      </c>
      <c r="C41" s="374" t="str">
        <f>LEGER!V$6</f>
        <v>Baca Tulis Qur'an</v>
      </c>
      <c r="D41" s="374"/>
      <c r="E41" s="374"/>
      <c r="F41" s="373">
        <f>VLOOKUP($E$4&amp;"A",leggerx1,19,0)</f>
        <v>99</v>
      </c>
      <c r="G41" s="373" t="str">
        <f>VLOOKUP($E$4&amp;"B",leggerx1,19,0)</f>
        <v>A</v>
      </c>
      <c r="H41" s="371" t="str">
        <f t="shared" si="2"/>
        <v>TUNTAS</v>
      </c>
      <c r="I41" s="372"/>
      <c r="J41" s="372"/>
      <c r="K41" s="13"/>
      <c r="L41" s="18"/>
    </row>
    <row r="42" spans="1:20" ht="13.35" customHeight="1" x14ac:dyDescent="0.2">
      <c r="A42" s="54"/>
      <c r="B42" s="77"/>
      <c r="C42" s="78"/>
      <c r="D42" s="78"/>
      <c r="E42" s="78"/>
      <c r="F42" s="56"/>
      <c r="G42" s="57"/>
      <c r="H42" s="57"/>
      <c r="I42" s="57"/>
      <c r="J42" s="46"/>
      <c r="K42" s="12"/>
      <c r="L42" s="18"/>
    </row>
    <row r="43" spans="1:20" ht="13.35" customHeight="1" x14ac:dyDescent="0.2">
      <c r="A43" s="58" t="s">
        <v>103</v>
      </c>
      <c r="B43" s="87"/>
      <c r="C43" s="87"/>
      <c r="D43" s="87"/>
      <c r="E43" s="87"/>
      <c r="F43" s="58" t="s">
        <v>104</v>
      </c>
      <c r="G43" s="46"/>
      <c r="H43" s="53"/>
      <c r="I43" s="53"/>
      <c r="J43" s="53"/>
      <c r="K43" s="6"/>
      <c r="L43" s="18"/>
      <c r="O43" s="32"/>
      <c r="P43" s="331"/>
      <c r="Q43" s="331"/>
      <c r="R43" s="331"/>
      <c r="S43" s="32"/>
    </row>
    <row r="44" spans="1:20" ht="13.35" customHeight="1" x14ac:dyDescent="0.2">
      <c r="A44" s="54"/>
      <c r="B44" s="375" t="s">
        <v>113</v>
      </c>
      <c r="C44" s="376"/>
      <c r="D44" s="377" t="s">
        <v>2</v>
      </c>
      <c r="E44" s="378" t="str">
        <f>VLOOKUP($E$4&amp;"A",leggerx1,22,0) &amp;"   hari"</f>
        <v>-   hari</v>
      </c>
      <c r="F44" s="379" t="s">
        <v>129</v>
      </c>
      <c r="G44" s="380"/>
      <c r="H44" s="380"/>
      <c r="I44" s="380"/>
      <c r="J44" s="381" t="str">
        <f>COUNTIF(H23:H41,"Belum Tuntas")&amp;"  Mapel"</f>
        <v>11  Mapel</v>
      </c>
      <c r="K44" s="6"/>
      <c r="L44" s="18"/>
      <c r="O44" s="32"/>
      <c r="P44" s="332"/>
      <c r="Q44" s="332"/>
      <c r="R44" s="332"/>
      <c r="S44" s="30"/>
    </row>
    <row r="45" spans="1:20" ht="13.35" customHeight="1" x14ac:dyDescent="0.2">
      <c r="A45" s="54"/>
      <c r="B45" s="375" t="s">
        <v>111</v>
      </c>
      <c r="C45" s="376"/>
      <c r="D45" s="377" t="s">
        <v>2</v>
      </c>
      <c r="E45" s="378" t="str">
        <f>VLOOKUP($E$4&amp;"A",leggerx1,23,0) &amp;"   hari"</f>
        <v>-   hari</v>
      </c>
      <c r="F45" s="335" t="str">
        <f>VLOOKUP(E4&amp;"A",leger10cwk,28,0)</f>
        <v>Luangkan waktu untuk belajar, hadir di kelas, rajin ke sekolah, &amp; perbaiki mapel yang belum tuntas !</v>
      </c>
      <c r="G45" s="336"/>
      <c r="H45" s="336"/>
      <c r="I45" s="336"/>
      <c r="J45" s="337"/>
      <c r="K45" s="6"/>
      <c r="L45" s="18"/>
      <c r="O45" s="32"/>
      <c r="P45" s="33"/>
      <c r="Q45" s="33"/>
      <c r="R45" s="33"/>
      <c r="S45" s="30"/>
    </row>
    <row r="46" spans="1:20" ht="13.35" customHeight="1" x14ac:dyDescent="0.2">
      <c r="A46" s="54"/>
      <c r="B46" s="375" t="s">
        <v>112</v>
      </c>
      <c r="C46" s="376"/>
      <c r="D46" s="377" t="s">
        <v>2</v>
      </c>
      <c r="E46" s="378" t="str">
        <f>VLOOKUP($E$4&amp;"A",leggerx1,24,0) &amp;"   hari"</f>
        <v>-   hari</v>
      </c>
      <c r="F46" s="335"/>
      <c r="G46" s="336"/>
      <c r="H46" s="336"/>
      <c r="I46" s="336"/>
      <c r="J46" s="337"/>
      <c r="K46" s="6"/>
      <c r="L46" s="18"/>
      <c r="O46" s="30"/>
      <c r="P46" s="332"/>
      <c r="Q46" s="332"/>
      <c r="R46" s="332"/>
      <c r="S46" s="32"/>
    </row>
    <row r="47" spans="1:20" x14ac:dyDescent="0.2">
      <c r="A47" s="59"/>
      <c r="B47" s="77"/>
      <c r="C47" s="148"/>
      <c r="D47" s="77"/>
      <c r="E47" s="267" t="s">
        <v>141</v>
      </c>
      <c r="F47" s="268">
        <f>VLOOKUP(E4&amp;"A",leger10cwk,27,0)</f>
        <v>1</v>
      </c>
      <c r="G47" s="149"/>
      <c r="H47" s="149"/>
      <c r="I47" s="149"/>
      <c r="J47" s="149"/>
      <c r="K47" s="96"/>
      <c r="L47" s="18"/>
      <c r="O47" s="30"/>
      <c r="P47" s="33"/>
      <c r="Q47" s="33"/>
      <c r="R47" s="33"/>
      <c r="S47" s="32"/>
    </row>
    <row r="48" spans="1:20" x14ac:dyDescent="0.2">
      <c r="A48" s="59"/>
      <c r="B48" s="46"/>
      <c r="C48" s="150" t="s">
        <v>36</v>
      </c>
      <c r="D48" s="48"/>
      <c r="E48" s="151"/>
      <c r="F48" s="152"/>
      <c r="G48" s="266" t="s">
        <v>121</v>
      </c>
      <c r="H48" s="190"/>
      <c r="I48" s="150"/>
      <c r="J48" s="46"/>
      <c r="K48" s="96"/>
      <c r="L48" s="18"/>
      <c r="O48" s="30"/>
      <c r="P48" s="30"/>
      <c r="Q48" s="30"/>
      <c r="R48" s="30"/>
      <c r="S48" s="30"/>
    </row>
    <row r="49" spans="1:23" x14ac:dyDescent="0.2">
      <c r="A49" s="59"/>
      <c r="B49" s="46"/>
      <c r="C49" s="150" t="s">
        <v>44</v>
      </c>
      <c r="D49" s="46"/>
      <c r="E49" s="46"/>
      <c r="F49" s="74"/>
      <c r="G49" s="43" t="s">
        <v>1</v>
      </c>
      <c r="H49" s="43"/>
      <c r="I49" s="150"/>
      <c r="J49" s="46"/>
      <c r="K49" s="96"/>
      <c r="L49" s="18"/>
      <c r="O49" s="30"/>
      <c r="P49" s="30"/>
      <c r="Q49" s="30"/>
      <c r="R49" s="30"/>
      <c r="S49" s="30"/>
    </row>
    <row r="50" spans="1:23" x14ac:dyDescent="0.2">
      <c r="A50" s="59"/>
      <c r="B50" s="46"/>
      <c r="C50" s="150"/>
      <c r="D50" s="46"/>
      <c r="E50" s="46"/>
      <c r="F50" s="74"/>
      <c r="G50" s="43"/>
      <c r="H50" s="43"/>
      <c r="I50" s="150"/>
      <c r="J50" s="46"/>
      <c r="K50" s="96"/>
      <c r="L50" s="18"/>
      <c r="O50" s="30"/>
      <c r="P50" s="30"/>
      <c r="Q50" s="30"/>
      <c r="R50" s="30"/>
      <c r="S50" s="30"/>
    </row>
    <row r="51" spans="1:23" x14ac:dyDescent="0.2">
      <c r="A51" s="59"/>
      <c r="B51" s="60"/>
      <c r="C51" s="79"/>
      <c r="D51" s="60"/>
      <c r="E51" s="60"/>
      <c r="F51" s="61"/>
      <c r="G51" s="191"/>
      <c r="H51" s="191"/>
      <c r="I51" s="79"/>
      <c r="J51" s="60"/>
      <c r="K51" s="6"/>
      <c r="L51" s="18"/>
      <c r="O51" s="30"/>
      <c r="P51" s="30"/>
      <c r="Q51" s="30"/>
      <c r="R51" s="30"/>
      <c r="S51" s="30"/>
    </row>
    <row r="52" spans="1:23" s="13" customFormat="1" x14ac:dyDescent="0.2">
      <c r="A52" s="59"/>
      <c r="B52" s="60"/>
      <c r="C52" s="79"/>
      <c r="D52" s="60"/>
      <c r="E52" s="60"/>
      <c r="F52" s="79"/>
      <c r="G52" s="191"/>
      <c r="H52" s="191"/>
      <c r="I52" s="79"/>
      <c r="J52" s="60"/>
      <c r="K52" s="6"/>
      <c r="L52" s="18"/>
      <c r="M52" s="7"/>
      <c r="N52" s="25"/>
      <c r="O52" s="30"/>
      <c r="P52" s="30"/>
      <c r="Q52" s="30"/>
      <c r="R52" s="30"/>
      <c r="S52" s="30"/>
      <c r="T52" s="25"/>
      <c r="U52" s="25"/>
      <c r="V52" s="25"/>
      <c r="W52" s="7"/>
    </row>
    <row r="53" spans="1:23" x14ac:dyDescent="0.2">
      <c r="A53" s="59"/>
      <c r="B53" s="60"/>
      <c r="C53" s="62" t="s">
        <v>77</v>
      </c>
      <c r="D53" s="60"/>
      <c r="E53" s="60"/>
      <c r="F53" s="79"/>
      <c r="G53" s="233" t="str">
        <f>Biodata!E4</f>
        <v>Harun Arrosid, S.Pd.I</v>
      </c>
      <c r="H53" s="192"/>
      <c r="I53" s="80"/>
      <c r="J53" s="60"/>
      <c r="K53" s="6"/>
      <c r="L53" s="18"/>
      <c r="O53" s="30"/>
      <c r="P53" s="30"/>
      <c r="Q53" s="30"/>
      <c r="R53" s="30"/>
      <c r="S53" s="30"/>
    </row>
    <row r="54" spans="1:23" x14ac:dyDescent="0.2">
      <c r="A54" s="59"/>
      <c r="B54" s="60"/>
      <c r="C54" s="139"/>
      <c r="D54" s="60"/>
      <c r="E54" s="60"/>
      <c r="F54" s="63"/>
      <c r="G54" s="193" t="str">
        <f>"NIP : "&amp;Biodata!E5</f>
        <v>NIP : --</v>
      </c>
      <c r="H54" s="193"/>
      <c r="I54" s="64"/>
      <c r="J54" s="60"/>
      <c r="K54" s="6"/>
      <c r="L54" s="18"/>
      <c r="O54" s="30"/>
      <c r="P54" s="30"/>
      <c r="Q54" s="30"/>
      <c r="R54" s="30"/>
      <c r="S54" s="30"/>
    </row>
    <row r="55" spans="1:23" x14ac:dyDescent="0.2">
      <c r="A55" s="65"/>
      <c r="B55" s="66"/>
      <c r="C55" s="66"/>
      <c r="D55" s="66"/>
      <c r="E55" s="81"/>
      <c r="F55" s="68"/>
      <c r="G55" s="82"/>
      <c r="H55" s="82"/>
      <c r="I55" s="82"/>
      <c r="J55" s="66"/>
      <c r="K55" s="22"/>
      <c r="L55" s="18"/>
      <c r="O55" s="30"/>
      <c r="P55" s="30"/>
      <c r="Q55" s="30"/>
      <c r="R55" s="30"/>
      <c r="S55" s="30"/>
    </row>
    <row r="56" spans="1:23" x14ac:dyDescent="0.2">
      <c r="A56" s="65"/>
      <c r="B56" s="66"/>
      <c r="C56" s="66"/>
      <c r="D56" s="66"/>
      <c r="E56" s="67"/>
      <c r="F56" s="66"/>
      <c r="G56" s="66"/>
      <c r="H56" s="66"/>
      <c r="I56" s="66"/>
      <c r="J56" s="66"/>
      <c r="K56" s="18"/>
      <c r="L56" s="18"/>
    </row>
    <row r="57" spans="1:23" s="7" customFormat="1" x14ac:dyDescent="0.2">
      <c r="A57" s="65"/>
      <c r="B57" s="66"/>
      <c r="C57" s="66"/>
      <c r="D57" s="66"/>
      <c r="E57" s="68"/>
      <c r="F57" s="66"/>
      <c r="G57" s="66"/>
      <c r="H57" s="66"/>
      <c r="I57" s="66"/>
      <c r="J57" s="66"/>
      <c r="K57" s="18"/>
      <c r="L57" s="18"/>
      <c r="N57" s="25"/>
      <c r="O57" s="25"/>
      <c r="P57" s="25"/>
      <c r="Q57" s="25"/>
      <c r="R57" s="25"/>
      <c r="S57" s="25"/>
      <c r="T57" s="25"/>
      <c r="U57" s="25"/>
      <c r="V57" s="25"/>
    </row>
    <row r="58" spans="1:23" s="7" customFormat="1" x14ac:dyDescent="0.2">
      <c r="A58" s="69"/>
      <c r="B58" s="70"/>
      <c r="C58" s="70"/>
      <c r="D58" s="70"/>
      <c r="E58" s="71"/>
      <c r="F58" s="70"/>
      <c r="G58" s="70"/>
      <c r="H58" s="70"/>
      <c r="I58" s="70"/>
      <c r="J58" s="70"/>
      <c r="N58" s="25"/>
      <c r="O58" s="25"/>
      <c r="P58" s="25"/>
      <c r="Q58" s="25"/>
      <c r="R58" s="25"/>
      <c r="S58" s="25"/>
      <c r="T58" s="25"/>
      <c r="U58" s="25"/>
      <c r="V58" s="25"/>
    </row>
    <row r="59" spans="1:23" s="7" customFormat="1" x14ac:dyDescent="0.2">
      <c r="A59" s="69"/>
      <c r="B59" s="70"/>
      <c r="C59" s="70"/>
      <c r="D59" s="70"/>
      <c r="E59" s="72"/>
      <c r="F59" s="70"/>
      <c r="G59" s="70"/>
      <c r="H59" s="70"/>
      <c r="I59" s="70"/>
      <c r="J59" s="70"/>
      <c r="N59" s="25"/>
      <c r="O59" s="25"/>
      <c r="P59" s="25"/>
      <c r="Q59" s="25"/>
      <c r="R59" s="25"/>
      <c r="S59" s="25"/>
      <c r="T59" s="25"/>
      <c r="U59" s="25"/>
      <c r="V59" s="25"/>
    </row>
    <row r="60" spans="1:23" s="7" customFormat="1" x14ac:dyDescent="0.2">
      <c r="A60" s="69"/>
      <c r="B60" s="70"/>
      <c r="C60" s="70"/>
      <c r="D60" s="70"/>
      <c r="E60" s="73"/>
      <c r="F60" s="70"/>
      <c r="G60" s="70"/>
      <c r="H60" s="70"/>
      <c r="I60" s="70"/>
      <c r="J60" s="70"/>
      <c r="N60" s="25"/>
      <c r="O60" s="25"/>
      <c r="P60" s="25"/>
      <c r="Q60" s="25"/>
      <c r="R60" s="25"/>
      <c r="S60" s="25"/>
      <c r="T60" s="25"/>
      <c r="U60" s="25"/>
      <c r="V60" s="25"/>
    </row>
    <row r="61" spans="1:23" s="7" customFormat="1" x14ac:dyDescent="0.2">
      <c r="A61" s="69"/>
      <c r="B61" s="70"/>
      <c r="C61" s="70"/>
      <c r="D61" s="70"/>
      <c r="E61" s="70"/>
      <c r="F61" s="70"/>
      <c r="G61" s="70"/>
      <c r="H61" s="70"/>
      <c r="I61" s="70"/>
      <c r="J61" s="70"/>
      <c r="N61" s="25"/>
      <c r="O61" s="25"/>
      <c r="P61" s="25"/>
      <c r="Q61" s="25"/>
      <c r="R61" s="25"/>
      <c r="S61" s="25"/>
      <c r="T61" s="25"/>
      <c r="U61" s="25"/>
      <c r="V61" s="25"/>
    </row>
    <row r="62" spans="1:23" s="7" customFormat="1" x14ac:dyDescent="0.2">
      <c r="A62" s="69"/>
      <c r="B62" s="70"/>
      <c r="C62" s="70"/>
      <c r="D62" s="70"/>
      <c r="E62" s="70"/>
      <c r="F62" s="70"/>
      <c r="G62" s="70"/>
      <c r="H62" s="70"/>
      <c r="I62" s="70"/>
      <c r="J62" s="70"/>
      <c r="N62" s="25"/>
      <c r="O62" s="25"/>
      <c r="P62" s="25"/>
      <c r="Q62" s="25"/>
      <c r="R62" s="25"/>
      <c r="S62" s="25"/>
      <c r="T62" s="25"/>
      <c r="U62" s="25"/>
      <c r="V62" s="25"/>
    </row>
    <row r="63" spans="1:23" s="7" customFormat="1" x14ac:dyDescent="0.2">
      <c r="A63" s="69"/>
      <c r="B63" s="70"/>
      <c r="C63" s="70"/>
      <c r="D63" s="70"/>
      <c r="E63" s="70"/>
      <c r="F63" s="70"/>
      <c r="G63" s="70"/>
      <c r="H63" s="70"/>
      <c r="I63" s="70"/>
      <c r="J63" s="70"/>
      <c r="N63" s="25"/>
      <c r="O63" s="25"/>
      <c r="P63" s="25"/>
      <c r="Q63" s="25"/>
      <c r="R63" s="25"/>
      <c r="S63" s="25"/>
      <c r="T63" s="25"/>
      <c r="U63" s="25"/>
      <c r="V63" s="25"/>
    </row>
    <row r="64" spans="1:23" s="7" customFormat="1" x14ac:dyDescent="0.2">
      <c r="A64" s="69"/>
      <c r="B64" s="70"/>
      <c r="C64" s="70"/>
      <c r="D64" s="70"/>
      <c r="E64" s="70"/>
      <c r="F64" s="70"/>
      <c r="G64" s="70"/>
      <c r="H64" s="70"/>
      <c r="I64" s="70"/>
      <c r="J64" s="70"/>
      <c r="N64" s="25"/>
      <c r="O64" s="25"/>
      <c r="P64" s="25"/>
      <c r="Q64" s="25"/>
      <c r="R64" s="25"/>
      <c r="S64" s="25"/>
      <c r="T64" s="25"/>
      <c r="U64" s="25"/>
      <c r="V64" s="25"/>
    </row>
    <row r="65" spans="1:22" s="7" customFormat="1" x14ac:dyDescent="0.2">
      <c r="A65" s="69"/>
      <c r="B65" s="70"/>
      <c r="C65" s="70"/>
      <c r="D65" s="70"/>
      <c r="E65" s="70"/>
      <c r="F65" s="70"/>
      <c r="G65" s="70"/>
      <c r="H65" s="70"/>
      <c r="I65" s="70"/>
      <c r="J65" s="70"/>
      <c r="N65" s="25"/>
      <c r="O65" s="25"/>
      <c r="P65" s="25"/>
      <c r="Q65" s="25"/>
      <c r="R65" s="25"/>
      <c r="S65" s="25"/>
      <c r="T65" s="25"/>
      <c r="U65" s="25"/>
      <c r="V65" s="25"/>
    </row>
    <row r="66" spans="1:22" s="7" customFormat="1" x14ac:dyDescent="0.2">
      <c r="A66" s="69"/>
      <c r="B66" s="70"/>
      <c r="C66" s="70"/>
      <c r="D66" s="70"/>
      <c r="E66" s="70"/>
      <c r="F66" s="70"/>
      <c r="G66" s="70"/>
      <c r="H66" s="70"/>
      <c r="I66" s="70"/>
      <c r="J66" s="70"/>
      <c r="N66" s="25"/>
      <c r="O66" s="25"/>
      <c r="P66" s="25"/>
      <c r="Q66" s="25"/>
      <c r="R66" s="25"/>
      <c r="S66" s="25"/>
      <c r="T66" s="25"/>
      <c r="U66" s="25"/>
      <c r="V66" s="25"/>
    </row>
    <row r="67" spans="1:22" s="7" customFormat="1" x14ac:dyDescent="0.2">
      <c r="A67" s="69"/>
      <c r="B67" s="70"/>
      <c r="C67" s="70"/>
      <c r="D67" s="70"/>
      <c r="E67" s="70"/>
      <c r="F67" s="70"/>
      <c r="G67" s="70"/>
      <c r="H67" s="70"/>
      <c r="I67" s="70"/>
      <c r="J67" s="70"/>
      <c r="N67" s="25"/>
      <c r="O67" s="25"/>
      <c r="P67" s="25"/>
      <c r="Q67" s="25"/>
      <c r="R67" s="25"/>
      <c r="S67" s="25"/>
      <c r="T67" s="25"/>
      <c r="U67" s="25"/>
      <c r="V67" s="25"/>
    </row>
    <row r="68" spans="1:22" s="7" customFormat="1" x14ac:dyDescent="0.2">
      <c r="A68" s="69"/>
      <c r="B68" s="70"/>
      <c r="C68" s="70"/>
      <c r="D68" s="70"/>
      <c r="E68" s="70"/>
      <c r="F68" s="70"/>
      <c r="G68" s="70"/>
      <c r="H68" s="70"/>
      <c r="I68" s="70"/>
      <c r="J68" s="70"/>
      <c r="N68" s="25"/>
      <c r="O68" s="25"/>
      <c r="P68" s="25"/>
      <c r="Q68" s="25"/>
      <c r="R68" s="25"/>
      <c r="S68" s="25"/>
      <c r="T68" s="25"/>
      <c r="U68" s="25"/>
      <c r="V68" s="25"/>
    </row>
    <row r="69" spans="1:22" s="7" customFormat="1" x14ac:dyDescent="0.2">
      <c r="A69" s="69"/>
      <c r="B69" s="70"/>
      <c r="C69" s="70"/>
      <c r="D69" s="70"/>
      <c r="E69" s="70"/>
      <c r="F69" s="70"/>
      <c r="G69" s="70"/>
      <c r="H69" s="70"/>
      <c r="I69" s="70"/>
      <c r="J69" s="70"/>
      <c r="N69" s="25"/>
      <c r="O69" s="25"/>
      <c r="P69" s="25"/>
      <c r="Q69" s="25"/>
      <c r="R69" s="25"/>
      <c r="S69" s="25"/>
      <c r="T69" s="25"/>
      <c r="U69" s="25"/>
      <c r="V69" s="25"/>
    </row>
    <row r="70" spans="1:22" s="7" customFormat="1" x14ac:dyDescent="0.2">
      <c r="A70" s="69"/>
      <c r="B70" s="70"/>
      <c r="C70" s="70"/>
      <c r="D70" s="70"/>
      <c r="E70" s="70"/>
      <c r="F70" s="70"/>
      <c r="G70" s="70"/>
      <c r="H70" s="70"/>
      <c r="I70" s="70"/>
      <c r="J70" s="70"/>
      <c r="N70" s="25"/>
      <c r="O70" s="25"/>
      <c r="P70" s="25"/>
      <c r="Q70" s="25"/>
      <c r="R70" s="25"/>
      <c r="S70" s="25"/>
      <c r="T70" s="25"/>
      <c r="U70" s="25"/>
      <c r="V70" s="25"/>
    </row>
    <row r="71" spans="1:22" s="7" customFormat="1" x14ac:dyDescent="0.2">
      <c r="A71" s="69"/>
      <c r="B71" s="70"/>
      <c r="C71" s="70"/>
      <c r="D71" s="70"/>
      <c r="E71" s="70"/>
      <c r="F71" s="70"/>
      <c r="G71" s="70"/>
      <c r="H71" s="70"/>
      <c r="I71" s="70"/>
      <c r="J71" s="70"/>
      <c r="N71" s="25"/>
      <c r="O71" s="25"/>
      <c r="P71" s="25"/>
      <c r="Q71" s="25"/>
      <c r="R71" s="25"/>
      <c r="S71" s="25"/>
      <c r="T71" s="25"/>
      <c r="U71" s="25"/>
      <c r="V71" s="25"/>
    </row>
    <row r="72" spans="1:22" s="7" customFormat="1" x14ac:dyDescent="0.2">
      <c r="A72" s="69"/>
      <c r="B72" s="70"/>
      <c r="C72" s="70"/>
      <c r="D72" s="70"/>
      <c r="E72" s="70"/>
      <c r="F72" s="70"/>
      <c r="G72" s="70"/>
      <c r="H72" s="70"/>
      <c r="I72" s="70"/>
      <c r="J72" s="70"/>
      <c r="N72" s="25"/>
      <c r="O72" s="25"/>
      <c r="P72" s="25"/>
      <c r="Q72" s="25"/>
      <c r="R72" s="25"/>
      <c r="S72" s="25"/>
      <c r="T72" s="25"/>
      <c r="U72" s="25"/>
      <c r="V72" s="25"/>
    </row>
    <row r="73" spans="1:22" s="7" customFormat="1" x14ac:dyDescent="0.2">
      <c r="A73" s="69"/>
      <c r="B73" s="70"/>
      <c r="C73" s="70"/>
      <c r="D73" s="70"/>
      <c r="E73" s="70"/>
      <c r="F73" s="70"/>
      <c r="G73" s="70"/>
      <c r="H73" s="70"/>
      <c r="I73" s="70"/>
      <c r="J73" s="70"/>
      <c r="N73" s="25"/>
      <c r="O73" s="25"/>
      <c r="P73" s="25"/>
      <c r="Q73" s="25"/>
      <c r="R73" s="25"/>
      <c r="S73" s="25"/>
      <c r="T73" s="25"/>
      <c r="U73" s="25"/>
      <c r="V73" s="25"/>
    </row>
    <row r="74" spans="1:22" s="7" customFormat="1" x14ac:dyDescent="0.2">
      <c r="A74" s="69"/>
      <c r="B74" s="70"/>
      <c r="C74" s="70"/>
      <c r="D74" s="70"/>
      <c r="E74" s="70"/>
      <c r="F74" s="70"/>
      <c r="G74" s="70"/>
      <c r="H74" s="70"/>
      <c r="I74" s="70"/>
      <c r="J74" s="70"/>
      <c r="N74" s="25"/>
      <c r="O74" s="25"/>
      <c r="P74" s="25"/>
      <c r="Q74" s="25"/>
      <c r="R74" s="25"/>
      <c r="S74" s="25"/>
      <c r="T74" s="25"/>
      <c r="U74" s="25"/>
      <c r="V74" s="25"/>
    </row>
    <row r="75" spans="1:22" s="7" customFormat="1" x14ac:dyDescent="0.2">
      <c r="A75" s="69"/>
      <c r="B75" s="70"/>
      <c r="C75" s="70"/>
      <c r="D75" s="70"/>
      <c r="E75" s="70"/>
      <c r="F75" s="70"/>
      <c r="G75" s="70"/>
      <c r="H75" s="70"/>
      <c r="I75" s="70"/>
      <c r="J75" s="70"/>
      <c r="N75" s="25"/>
      <c r="O75" s="25"/>
      <c r="P75" s="25"/>
      <c r="Q75" s="25"/>
      <c r="R75" s="25"/>
      <c r="S75" s="25"/>
      <c r="T75" s="25"/>
      <c r="U75" s="25"/>
      <c r="V75" s="25"/>
    </row>
    <row r="76" spans="1:22" s="7" customFormat="1" x14ac:dyDescent="0.2">
      <c r="A76" s="69"/>
      <c r="B76" s="70"/>
      <c r="C76" s="70"/>
      <c r="D76" s="70"/>
      <c r="E76" s="70"/>
      <c r="F76" s="70"/>
      <c r="G76" s="70"/>
      <c r="H76" s="70"/>
      <c r="I76" s="70"/>
      <c r="J76" s="70"/>
      <c r="N76" s="25"/>
      <c r="O76" s="25"/>
      <c r="P76" s="25"/>
      <c r="Q76" s="25"/>
      <c r="R76" s="25"/>
      <c r="S76" s="25"/>
      <c r="T76" s="25"/>
      <c r="U76" s="25"/>
      <c r="V76" s="25"/>
    </row>
    <row r="77" spans="1:22" s="7" customFormat="1" x14ac:dyDescent="0.2">
      <c r="A77" s="69"/>
      <c r="B77" s="70"/>
      <c r="C77" s="70"/>
      <c r="D77" s="70"/>
      <c r="E77" s="70"/>
      <c r="F77" s="70"/>
      <c r="G77" s="70"/>
      <c r="H77" s="70"/>
      <c r="I77" s="70"/>
      <c r="J77" s="70"/>
      <c r="N77" s="25"/>
      <c r="O77" s="25"/>
      <c r="P77" s="25"/>
      <c r="Q77" s="25"/>
      <c r="R77" s="25"/>
      <c r="S77" s="25"/>
      <c r="T77" s="25"/>
      <c r="U77" s="25"/>
      <c r="V77" s="25"/>
    </row>
    <row r="78" spans="1:22" s="7" customFormat="1" x14ac:dyDescent="0.2">
      <c r="A78" s="69"/>
      <c r="B78" s="70"/>
      <c r="C78" s="70"/>
      <c r="D78" s="70"/>
      <c r="E78" s="70"/>
      <c r="F78" s="70"/>
      <c r="G78" s="70"/>
      <c r="H78" s="70"/>
      <c r="I78" s="70"/>
      <c r="J78" s="70"/>
      <c r="N78" s="25"/>
      <c r="O78" s="25"/>
      <c r="P78" s="25"/>
      <c r="Q78" s="25"/>
      <c r="R78" s="25"/>
      <c r="S78" s="25"/>
      <c r="T78" s="25"/>
      <c r="U78" s="25"/>
      <c r="V78" s="25"/>
    </row>
    <row r="79" spans="1:22" s="7" customFormat="1" x14ac:dyDescent="0.2">
      <c r="A79" s="69"/>
      <c r="B79" s="70"/>
      <c r="C79" s="70"/>
      <c r="D79" s="70"/>
      <c r="E79" s="70"/>
      <c r="F79" s="70"/>
      <c r="G79" s="70"/>
      <c r="H79" s="70"/>
      <c r="I79" s="70"/>
      <c r="J79" s="70"/>
      <c r="N79" s="25"/>
      <c r="O79" s="25"/>
      <c r="P79" s="25"/>
      <c r="Q79" s="25"/>
      <c r="R79" s="25"/>
      <c r="S79" s="25"/>
      <c r="T79" s="25"/>
      <c r="U79" s="25"/>
      <c r="V79" s="25"/>
    </row>
    <row r="80" spans="1:22" s="7" customFormat="1" x14ac:dyDescent="0.2">
      <c r="A80" s="69"/>
      <c r="B80" s="70"/>
      <c r="C80" s="70"/>
      <c r="D80" s="70"/>
      <c r="E80" s="70"/>
      <c r="F80" s="70"/>
      <c r="G80" s="70"/>
      <c r="H80" s="70"/>
      <c r="I80" s="70"/>
      <c r="J80" s="70"/>
      <c r="N80" s="25"/>
      <c r="O80" s="25"/>
      <c r="P80" s="25"/>
      <c r="Q80" s="25"/>
      <c r="R80" s="25"/>
      <c r="S80" s="25"/>
      <c r="T80" s="25"/>
      <c r="U80" s="25"/>
      <c r="V80" s="25"/>
    </row>
    <row r="81" spans="1:22" s="7" customFormat="1" x14ac:dyDescent="0.2">
      <c r="A81" s="69"/>
      <c r="B81" s="70"/>
      <c r="C81" s="70"/>
      <c r="D81" s="70"/>
      <c r="E81" s="70"/>
      <c r="F81" s="70"/>
      <c r="G81" s="70"/>
      <c r="H81" s="70"/>
      <c r="I81" s="70"/>
      <c r="J81" s="70"/>
      <c r="N81" s="25"/>
      <c r="O81" s="25"/>
      <c r="P81" s="25"/>
      <c r="Q81" s="25"/>
      <c r="R81" s="25"/>
      <c r="S81" s="25"/>
      <c r="T81" s="25"/>
      <c r="U81" s="25"/>
      <c r="V81" s="25"/>
    </row>
    <row r="82" spans="1:22" s="7" customFormat="1" x14ac:dyDescent="0.2">
      <c r="A82" s="69"/>
      <c r="B82" s="70"/>
      <c r="C82" s="70"/>
      <c r="D82" s="70"/>
      <c r="E82" s="70"/>
      <c r="F82" s="70"/>
      <c r="G82" s="70"/>
      <c r="H82" s="70"/>
      <c r="I82" s="70"/>
      <c r="J82" s="70"/>
      <c r="N82" s="25"/>
      <c r="O82" s="25"/>
      <c r="P82" s="25"/>
      <c r="Q82" s="25"/>
      <c r="R82" s="25"/>
      <c r="S82" s="25"/>
      <c r="T82" s="25"/>
      <c r="U82" s="25"/>
      <c r="V82" s="25"/>
    </row>
    <row r="83" spans="1:22" s="7" customFormat="1" x14ac:dyDescent="0.2">
      <c r="A83" s="69"/>
      <c r="B83" s="70"/>
      <c r="C83" s="70"/>
      <c r="D83" s="70"/>
      <c r="E83" s="70"/>
      <c r="F83" s="70"/>
      <c r="G83" s="70"/>
      <c r="H83" s="70"/>
      <c r="I83" s="70"/>
      <c r="J83" s="70"/>
      <c r="N83" s="25"/>
      <c r="O83" s="25"/>
      <c r="P83" s="25"/>
      <c r="Q83" s="25"/>
      <c r="R83" s="25"/>
      <c r="S83" s="25"/>
      <c r="T83" s="25"/>
      <c r="U83" s="25"/>
      <c r="V83" s="25"/>
    </row>
    <row r="84" spans="1:22" s="7" customFormat="1" x14ac:dyDescent="0.2">
      <c r="A84" s="69"/>
      <c r="B84" s="70"/>
      <c r="C84" s="70"/>
      <c r="D84" s="70"/>
      <c r="E84" s="70"/>
      <c r="F84" s="70"/>
      <c r="G84" s="70"/>
      <c r="H84" s="70"/>
      <c r="I84" s="70"/>
      <c r="J84" s="70"/>
      <c r="N84" s="25"/>
      <c r="O84" s="25"/>
      <c r="P84" s="25"/>
      <c r="Q84" s="25"/>
      <c r="R84" s="25"/>
      <c r="S84" s="25"/>
      <c r="T84" s="25"/>
      <c r="U84" s="25"/>
      <c r="V84" s="25"/>
    </row>
    <row r="85" spans="1:22" s="7" customFormat="1" x14ac:dyDescent="0.2">
      <c r="A85" s="69"/>
      <c r="B85" s="70"/>
      <c r="C85" s="70"/>
      <c r="D85" s="70"/>
      <c r="E85" s="70"/>
      <c r="F85" s="70"/>
      <c r="G85" s="70"/>
      <c r="H85" s="70"/>
      <c r="I85" s="70"/>
      <c r="J85" s="70"/>
      <c r="N85" s="25"/>
      <c r="O85" s="25"/>
      <c r="P85" s="25"/>
      <c r="Q85" s="25"/>
      <c r="R85" s="25"/>
      <c r="S85" s="25"/>
      <c r="T85" s="25"/>
      <c r="U85" s="25"/>
      <c r="V85" s="25"/>
    </row>
    <row r="86" spans="1:22" s="7" customFormat="1" x14ac:dyDescent="0.2">
      <c r="A86" s="69"/>
      <c r="B86" s="70"/>
      <c r="C86" s="70"/>
      <c r="D86" s="70"/>
      <c r="E86" s="70"/>
      <c r="F86" s="70"/>
      <c r="G86" s="70"/>
      <c r="H86" s="70"/>
      <c r="I86" s="70"/>
      <c r="J86" s="70"/>
      <c r="N86" s="25"/>
      <c r="O86" s="25"/>
      <c r="P86" s="25"/>
      <c r="Q86" s="25"/>
      <c r="R86" s="25"/>
      <c r="S86" s="25"/>
      <c r="T86" s="25"/>
      <c r="U86" s="25"/>
      <c r="V86" s="25"/>
    </row>
    <row r="87" spans="1:22" s="7" customFormat="1" x14ac:dyDescent="0.2">
      <c r="A87" s="69"/>
      <c r="B87" s="70"/>
      <c r="C87" s="70"/>
      <c r="D87" s="70"/>
      <c r="E87" s="70"/>
      <c r="F87" s="70"/>
      <c r="G87" s="70"/>
      <c r="H87" s="70"/>
      <c r="I87" s="70"/>
      <c r="J87" s="70"/>
      <c r="N87" s="25"/>
      <c r="O87" s="25"/>
      <c r="P87" s="25"/>
      <c r="Q87" s="25"/>
      <c r="R87" s="25"/>
      <c r="S87" s="25"/>
      <c r="T87" s="25"/>
      <c r="U87" s="25"/>
      <c r="V87" s="25"/>
    </row>
    <row r="88" spans="1:22" s="7" customFormat="1" x14ac:dyDescent="0.2">
      <c r="A88" s="69"/>
      <c r="B88" s="70"/>
      <c r="C88" s="70"/>
      <c r="D88" s="70"/>
      <c r="E88" s="70"/>
      <c r="F88" s="70"/>
      <c r="G88" s="70"/>
      <c r="H88" s="70"/>
      <c r="I88" s="70"/>
      <c r="J88" s="70"/>
      <c r="N88" s="25"/>
      <c r="O88" s="25"/>
      <c r="P88" s="25"/>
      <c r="Q88" s="25"/>
      <c r="R88" s="25"/>
      <c r="S88" s="25"/>
      <c r="T88" s="25"/>
      <c r="U88" s="25"/>
      <c r="V88" s="25"/>
    </row>
    <row r="89" spans="1:22" s="7" customFormat="1" x14ac:dyDescent="0.2">
      <c r="A89" s="69"/>
      <c r="B89" s="70"/>
      <c r="C89" s="70"/>
      <c r="D89" s="70"/>
      <c r="E89" s="70"/>
      <c r="F89" s="70"/>
      <c r="G89" s="70"/>
      <c r="H89" s="70"/>
      <c r="I89" s="70"/>
      <c r="J89" s="70"/>
      <c r="N89" s="25"/>
      <c r="O89" s="25"/>
      <c r="P89" s="25"/>
      <c r="Q89" s="25"/>
      <c r="R89" s="25"/>
      <c r="S89" s="25"/>
      <c r="T89" s="25"/>
      <c r="U89" s="25"/>
      <c r="V89" s="25"/>
    </row>
    <row r="90" spans="1:22" s="7" customFormat="1" x14ac:dyDescent="0.2">
      <c r="A90" s="69"/>
      <c r="B90" s="70"/>
      <c r="C90" s="70"/>
      <c r="D90" s="70"/>
      <c r="E90" s="70"/>
      <c r="F90" s="70"/>
      <c r="G90" s="70"/>
      <c r="H90" s="70"/>
      <c r="I90" s="70"/>
      <c r="J90" s="70"/>
      <c r="N90" s="25"/>
      <c r="O90" s="25"/>
      <c r="P90" s="25"/>
      <c r="Q90" s="25"/>
      <c r="R90" s="25"/>
      <c r="S90" s="25"/>
      <c r="T90" s="25"/>
      <c r="U90" s="25"/>
      <c r="V90" s="25"/>
    </row>
    <row r="91" spans="1:22" s="7" customFormat="1" x14ac:dyDescent="0.2">
      <c r="A91" s="69"/>
      <c r="B91" s="70"/>
      <c r="C91" s="70"/>
      <c r="D91" s="70"/>
      <c r="E91" s="70"/>
      <c r="F91" s="70"/>
      <c r="G91" s="70"/>
      <c r="H91" s="70"/>
      <c r="I91" s="70"/>
      <c r="J91" s="70"/>
      <c r="N91" s="25"/>
      <c r="O91" s="25"/>
      <c r="P91" s="25"/>
      <c r="Q91" s="25"/>
      <c r="R91" s="25"/>
      <c r="S91" s="25"/>
      <c r="T91" s="25"/>
      <c r="U91" s="25"/>
      <c r="V91" s="25"/>
    </row>
    <row r="92" spans="1:22" s="7" customFormat="1" x14ac:dyDescent="0.2">
      <c r="A92" s="69"/>
      <c r="B92" s="70"/>
      <c r="C92" s="70"/>
      <c r="D92" s="70"/>
      <c r="E92" s="70"/>
      <c r="F92" s="70"/>
      <c r="G92" s="70"/>
      <c r="H92" s="70"/>
      <c r="I92" s="70"/>
      <c r="J92" s="70"/>
      <c r="N92" s="25"/>
      <c r="O92" s="25"/>
      <c r="P92" s="25"/>
      <c r="Q92" s="25"/>
      <c r="R92" s="25"/>
      <c r="S92" s="25"/>
      <c r="T92" s="25"/>
      <c r="U92" s="25"/>
      <c r="V92" s="25"/>
    </row>
    <row r="93" spans="1:22" s="7" customFormat="1" x14ac:dyDescent="0.2">
      <c r="A93" s="69"/>
      <c r="B93" s="70"/>
      <c r="C93" s="70"/>
      <c r="D93" s="70"/>
      <c r="E93" s="70"/>
      <c r="F93" s="70"/>
      <c r="G93" s="70"/>
      <c r="H93" s="70"/>
      <c r="I93" s="70"/>
      <c r="J93" s="70"/>
      <c r="N93" s="25"/>
      <c r="O93" s="25"/>
      <c r="P93" s="25"/>
      <c r="Q93" s="25"/>
      <c r="R93" s="25"/>
      <c r="S93" s="25"/>
      <c r="T93" s="25"/>
      <c r="U93" s="25"/>
      <c r="V93" s="25"/>
    </row>
    <row r="94" spans="1:22" s="7" customFormat="1" x14ac:dyDescent="0.2">
      <c r="A94" s="69"/>
      <c r="B94" s="70"/>
      <c r="C94" s="70"/>
      <c r="D94" s="70"/>
      <c r="E94" s="70"/>
      <c r="F94" s="70"/>
      <c r="G94" s="70"/>
      <c r="H94" s="70"/>
      <c r="I94" s="70"/>
      <c r="J94" s="70"/>
      <c r="N94" s="25"/>
      <c r="O94" s="25"/>
      <c r="P94" s="25"/>
      <c r="Q94" s="25"/>
      <c r="R94" s="25"/>
      <c r="S94" s="25"/>
      <c r="T94" s="25"/>
      <c r="U94" s="25"/>
      <c r="V94" s="25"/>
    </row>
    <row r="95" spans="1:22" s="7" customFormat="1" x14ac:dyDescent="0.2">
      <c r="A95" s="69"/>
      <c r="B95" s="70"/>
      <c r="C95" s="70"/>
      <c r="D95" s="70"/>
      <c r="E95" s="70"/>
      <c r="F95" s="70"/>
      <c r="G95" s="70"/>
      <c r="H95" s="70"/>
      <c r="I95" s="70"/>
      <c r="J95" s="70"/>
      <c r="N95" s="25"/>
      <c r="O95" s="25"/>
      <c r="P95" s="25"/>
      <c r="Q95" s="25"/>
      <c r="R95" s="25"/>
      <c r="S95" s="25"/>
      <c r="T95" s="25"/>
      <c r="U95" s="25"/>
      <c r="V95" s="25"/>
    </row>
    <row r="96" spans="1:22" s="7" customFormat="1" x14ac:dyDescent="0.2">
      <c r="A96" s="69"/>
      <c r="B96" s="70"/>
      <c r="C96" s="70"/>
      <c r="D96" s="70"/>
      <c r="E96" s="70"/>
      <c r="F96" s="70"/>
      <c r="G96" s="70"/>
      <c r="H96" s="70"/>
      <c r="I96" s="70"/>
      <c r="J96" s="70"/>
      <c r="N96" s="25"/>
      <c r="O96" s="25"/>
      <c r="P96" s="25"/>
      <c r="Q96" s="25"/>
      <c r="R96" s="25"/>
      <c r="S96" s="25"/>
      <c r="T96" s="25"/>
      <c r="U96" s="25"/>
      <c r="V96" s="25"/>
    </row>
    <row r="97" spans="1:22" s="7" customFormat="1" x14ac:dyDescent="0.2">
      <c r="A97" s="69"/>
      <c r="B97" s="70"/>
      <c r="C97" s="70"/>
      <c r="D97" s="70"/>
      <c r="E97" s="70"/>
      <c r="F97" s="70"/>
      <c r="G97" s="70"/>
      <c r="H97" s="70"/>
      <c r="I97" s="70"/>
      <c r="J97" s="70"/>
      <c r="N97" s="25"/>
      <c r="O97" s="25"/>
      <c r="P97" s="25"/>
      <c r="Q97" s="25"/>
      <c r="R97" s="25"/>
      <c r="S97" s="25"/>
      <c r="T97" s="25"/>
      <c r="U97" s="25"/>
      <c r="V97" s="25"/>
    </row>
    <row r="98" spans="1:22" s="7" customFormat="1" x14ac:dyDescent="0.2">
      <c r="A98" s="69"/>
      <c r="B98" s="70"/>
      <c r="C98" s="70"/>
      <c r="D98" s="70"/>
      <c r="E98" s="70"/>
      <c r="F98" s="70"/>
      <c r="G98" s="70"/>
      <c r="H98" s="70"/>
      <c r="I98" s="70"/>
      <c r="J98" s="70"/>
      <c r="N98" s="25"/>
      <c r="O98" s="25"/>
      <c r="P98" s="25"/>
      <c r="Q98" s="25"/>
      <c r="R98" s="25"/>
      <c r="S98" s="25"/>
      <c r="T98" s="25"/>
      <c r="U98" s="25"/>
      <c r="V98" s="25"/>
    </row>
    <row r="99" spans="1:22" s="7" customFormat="1" x14ac:dyDescent="0.2">
      <c r="A99" s="69"/>
      <c r="B99" s="70"/>
      <c r="C99" s="70"/>
      <c r="D99" s="70"/>
      <c r="E99" s="70"/>
      <c r="F99" s="70"/>
      <c r="G99" s="70"/>
      <c r="H99" s="70"/>
      <c r="I99" s="70"/>
      <c r="J99" s="70"/>
      <c r="N99" s="25"/>
      <c r="O99" s="25"/>
      <c r="P99" s="25"/>
      <c r="Q99" s="25"/>
      <c r="R99" s="25"/>
      <c r="S99" s="25"/>
      <c r="T99" s="25"/>
      <c r="U99" s="25"/>
      <c r="V99" s="25"/>
    </row>
    <row r="100" spans="1:22" s="7" customFormat="1" x14ac:dyDescent="0.2">
      <c r="A100" s="69"/>
      <c r="B100" s="70"/>
      <c r="C100" s="70"/>
      <c r="D100" s="70"/>
      <c r="E100" s="70"/>
      <c r="F100" s="70"/>
      <c r="G100" s="70"/>
      <c r="H100" s="70"/>
      <c r="I100" s="70"/>
      <c r="J100" s="70"/>
      <c r="N100" s="25"/>
      <c r="O100" s="25"/>
      <c r="P100" s="25"/>
      <c r="Q100" s="25"/>
      <c r="R100" s="25"/>
      <c r="S100" s="25"/>
      <c r="T100" s="25"/>
      <c r="U100" s="25"/>
      <c r="V100" s="25"/>
    </row>
    <row r="101" spans="1:22" s="7" customFormat="1" x14ac:dyDescent="0.2">
      <c r="A101" s="69"/>
      <c r="B101" s="70"/>
      <c r="C101" s="70"/>
      <c r="D101" s="70"/>
      <c r="E101" s="70"/>
      <c r="F101" s="70"/>
      <c r="G101" s="70"/>
      <c r="H101" s="70"/>
      <c r="I101" s="70"/>
      <c r="J101" s="70"/>
      <c r="N101" s="25"/>
      <c r="O101" s="25"/>
      <c r="P101" s="25"/>
      <c r="Q101" s="25"/>
      <c r="R101" s="25"/>
      <c r="S101" s="25"/>
      <c r="T101" s="25"/>
      <c r="U101" s="25"/>
      <c r="V101" s="25"/>
    </row>
    <row r="102" spans="1:22" s="7" customFormat="1" x14ac:dyDescent="0.2">
      <c r="A102" s="69"/>
      <c r="B102" s="70"/>
      <c r="C102" s="70"/>
      <c r="D102" s="70"/>
      <c r="E102" s="70"/>
      <c r="F102" s="70"/>
      <c r="G102" s="70"/>
      <c r="H102" s="70"/>
      <c r="I102" s="70"/>
      <c r="J102" s="70"/>
      <c r="N102" s="25"/>
      <c r="O102" s="25"/>
      <c r="P102" s="25"/>
      <c r="Q102" s="25"/>
      <c r="R102" s="25"/>
      <c r="S102" s="25"/>
      <c r="T102" s="25"/>
      <c r="U102" s="25"/>
      <c r="V102" s="25"/>
    </row>
    <row r="103" spans="1:22" s="7" customFormat="1" x14ac:dyDescent="0.2">
      <c r="A103" s="69"/>
      <c r="B103" s="70"/>
      <c r="C103" s="70"/>
      <c r="D103" s="70"/>
      <c r="E103" s="70"/>
      <c r="F103" s="70"/>
      <c r="G103" s="70"/>
      <c r="H103" s="70"/>
      <c r="I103" s="70"/>
      <c r="J103" s="70"/>
      <c r="N103" s="25"/>
      <c r="O103" s="25"/>
      <c r="P103" s="25"/>
      <c r="Q103" s="25"/>
      <c r="R103" s="25"/>
      <c r="S103" s="25"/>
      <c r="T103" s="25"/>
      <c r="U103" s="25"/>
      <c r="V103" s="25"/>
    </row>
    <row r="104" spans="1:22" s="7" customFormat="1" x14ac:dyDescent="0.2">
      <c r="A104" s="69"/>
      <c r="B104" s="70"/>
      <c r="C104" s="70"/>
      <c r="D104" s="70"/>
      <c r="E104" s="70"/>
      <c r="F104" s="70"/>
      <c r="G104" s="70"/>
      <c r="H104" s="70"/>
      <c r="I104" s="70"/>
      <c r="J104" s="70"/>
      <c r="N104" s="25"/>
      <c r="O104" s="25"/>
      <c r="P104" s="25"/>
      <c r="Q104" s="25"/>
      <c r="R104" s="25"/>
      <c r="S104" s="25"/>
      <c r="T104" s="25"/>
      <c r="U104" s="25"/>
      <c r="V104" s="25"/>
    </row>
    <row r="105" spans="1:22" s="7" customFormat="1" x14ac:dyDescent="0.2">
      <c r="A105" s="69"/>
      <c r="B105" s="70"/>
      <c r="C105" s="70"/>
      <c r="D105" s="70"/>
      <c r="E105" s="70"/>
      <c r="F105" s="70"/>
      <c r="G105" s="70"/>
      <c r="H105" s="70"/>
      <c r="I105" s="70"/>
      <c r="J105" s="70"/>
      <c r="N105" s="25"/>
      <c r="O105" s="25"/>
      <c r="P105" s="25"/>
      <c r="Q105" s="25"/>
      <c r="R105" s="25"/>
      <c r="S105" s="25"/>
      <c r="T105" s="25"/>
      <c r="U105" s="25"/>
      <c r="V105" s="25"/>
    </row>
    <row r="106" spans="1:22" s="7" customFormat="1" x14ac:dyDescent="0.2">
      <c r="A106" s="69"/>
      <c r="B106" s="70"/>
      <c r="C106" s="70"/>
      <c r="D106" s="70"/>
      <c r="E106" s="70"/>
      <c r="F106" s="70"/>
      <c r="G106" s="70"/>
      <c r="H106" s="70"/>
      <c r="I106" s="70"/>
      <c r="J106" s="70"/>
      <c r="N106" s="25"/>
      <c r="O106" s="25"/>
      <c r="P106" s="25"/>
      <c r="Q106" s="25"/>
      <c r="R106" s="25"/>
      <c r="S106" s="25"/>
      <c r="T106" s="25"/>
      <c r="U106" s="25"/>
      <c r="V106" s="25"/>
    </row>
    <row r="107" spans="1:22" s="7" customFormat="1" x14ac:dyDescent="0.2">
      <c r="A107" s="69"/>
      <c r="B107" s="70"/>
      <c r="C107" s="70"/>
      <c r="D107" s="70"/>
      <c r="E107" s="70"/>
      <c r="F107" s="70"/>
      <c r="G107" s="70"/>
      <c r="H107" s="70"/>
      <c r="I107" s="70"/>
      <c r="J107" s="70"/>
      <c r="N107" s="25"/>
      <c r="O107" s="25"/>
      <c r="P107" s="25"/>
      <c r="Q107" s="25"/>
      <c r="R107" s="25"/>
      <c r="S107" s="25"/>
      <c r="T107" s="25"/>
      <c r="U107" s="25"/>
      <c r="V107" s="25"/>
    </row>
    <row r="108" spans="1:22" s="7" customFormat="1" x14ac:dyDescent="0.2">
      <c r="A108" s="69"/>
      <c r="B108" s="70"/>
      <c r="C108" s="70"/>
      <c r="D108" s="70"/>
      <c r="E108" s="70"/>
      <c r="F108" s="70"/>
      <c r="G108" s="70"/>
      <c r="H108" s="70"/>
      <c r="I108" s="70"/>
      <c r="J108" s="70"/>
      <c r="N108" s="25"/>
      <c r="O108" s="25"/>
      <c r="P108" s="25"/>
      <c r="Q108" s="25"/>
      <c r="R108" s="25"/>
      <c r="S108" s="25"/>
      <c r="T108" s="25"/>
      <c r="U108" s="25"/>
      <c r="V108" s="25"/>
    </row>
    <row r="109" spans="1:22" s="7" customFormat="1" x14ac:dyDescent="0.2">
      <c r="A109" s="69"/>
      <c r="B109" s="70"/>
      <c r="C109" s="70"/>
      <c r="D109" s="70"/>
      <c r="E109" s="70"/>
      <c r="F109" s="70"/>
      <c r="G109" s="70"/>
      <c r="H109" s="70"/>
      <c r="I109" s="70"/>
      <c r="J109" s="70"/>
      <c r="N109" s="25"/>
      <c r="O109" s="25"/>
      <c r="P109" s="25"/>
      <c r="Q109" s="25"/>
      <c r="R109" s="25"/>
      <c r="S109" s="25"/>
      <c r="T109" s="25"/>
      <c r="U109" s="25"/>
      <c r="V109" s="25"/>
    </row>
    <row r="110" spans="1:22" s="7" customFormat="1" x14ac:dyDescent="0.2">
      <c r="A110" s="69"/>
      <c r="B110" s="70"/>
      <c r="C110" s="70"/>
      <c r="D110" s="70"/>
      <c r="E110" s="70"/>
      <c r="F110" s="70"/>
      <c r="G110" s="70"/>
      <c r="H110" s="70"/>
      <c r="I110" s="70"/>
      <c r="J110" s="70"/>
      <c r="N110" s="25"/>
      <c r="O110" s="25"/>
      <c r="P110" s="25"/>
      <c r="Q110" s="25"/>
      <c r="R110" s="25"/>
      <c r="S110" s="25"/>
      <c r="T110" s="25"/>
      <c r="U110" s="25"/>
      <c r="V110" s="25"/>
    </row>
    <row r="111" spans="1:22" s="7" customFormat="1" x14ac:dyDescent="0.2">
      <c r="A111" s="69"/>
      <c r="B111" s="70"/>
      <c r="C111" s="70"/>
      <c r="D111" s="70"/>
      <c r="E111" s="70"/>
      <c r="F111" s="70"/>
      <c r="G111" s="70"/>
      <c r="H111" s="70"/>
      <c r="I111" s="70"/>
      <c r="J111" s="70"/>
      <c r="N111" s="25"/>
      <c r="O111" s="25"/>
      <c r="P111" s="25"/>
      <c r="Q111" s="25"/>
      <c r="R111" s="25"/>
      <c r="S111" s="25"/>
      <c r="T111" s="25"/>
      <c r="U111" s="25"/>
      <c r="V111" s="25"/>
    </row>
    <row r="112" spans="1:22" s="7" customFormat="1" x14ac:dyDescent="0.2">
      <c r="A112" s="69"/>
      <c r="B112" s="70"/>
      <c r="C112" s="70"/>
      <c r="D112" s="70"/>
      <c r="E112" s="70"/>
      <c r="F112" s="70"/>
      <c r="G112" s="70"/>
      <c r="H112" s="70"/>
      <c r="I112" s="70"/>
      <c r="J112" s="70"/>
      <c r="N112" s="25"/>
      <c r="O112" s="25"/>
      <c r="P112" s="25"/>
      <c r="Q112" s="25"/>
      <c r="R112" s="25"/>
      <c r="S112" s="25"/>
      <c r="T112" s="25"/>
      <c r="U112" s="25"/>
      <c r="V112" s="25"/>
    </row>
    <row r="113" spans="1:22" s="7" customFormat="1" x14ac:dyDescent="0.2">
      <c r="A113" s="69"/>
      <c r="B113" s="70"/>
      <c r="C113" s="70"/>
      <c r="D113" s="70"/>
      <c r="E113" s="70"/>
      <c r="F113" s="70"/>
      <c r="G113" s="70"/>
      <c r="H113" s="70"/>
      <c r="I113" s="70"/>
      <c r="J113" s="70"/>
      <c r="N113" s="25"/>
      <c r="O113" s="25"/>
      <c r="P113" s="25"/>
      <c r="Q113" s="25"/>
      <c r="R113" s="25"/>
      <c r="S113" s="25"/>
      <c r="T113" s="25"/>
      <c r="U113" s="25"/>
      <c r="V113" s="25"/>
    </row>
    <row r="114" spans="1:22" s="7" customFormat="1" x14ac:dyDescent="0.2">
      <c r="A114" s="69"/>
      <c r="B114" s="70"/>
      <c r="C114" s="70"/>
      <c r="D114" s="70"/>
      <c r="E114" s="70"/>
      <c r="F114" s="70"/>
      <c r="G114" s="70"/>
      <c r="H114" s="70"/>
      <c r="I114" s="70"/>
      <c r="J114" s="70"/>
      <c r="N114" s="25"/>
      <c r="O114" s="25"/>
      <c r="P114" s="25"/>
      <c r="Q114" s="25"/>
      <c r="R114" s="25"/>
      <c r="S114" s="25"/>
      <c r="T114" s="25"/>
      <c r="U114" s="25"/>
      <c r="V114" s="25"/>
    </row>
    <row r="115" spans="1:22" s="7" customFormat="1" x14ac:dyDescent="0.2">
      <c r="A115" s="69"/>
      <c r="B115" s="70"/>
      <c r="C115" s="70"/>
      <c r="D115" s="70"/>
      <c r="E115" s="70"/>
      <c r="F115" s="70"/>
      <c r="G115" s="70"/>
      <c r="H115" s="70"/>
      <c r="I115" s="70"/>
      <c r="J115" s="70"/>
      <c r="N115" s="25"/>
      <c r="O115" s="25"/>
      <c r="P115" s="25"/>
      <c r="Q115" s="25"/>
      <c r="R115" s="25"/>
      <c r="S115" s="25"/>
      <c r="T115" s="25"/>
      <c r="U115" s="25"/>
      <c r="V115" s="25"/>
    </row>
    <row r="116" spans="1:22" s="7" customFormat="1" x14ac:dyDescent="0.2">
      <c r="A116" s="69"/>
      <c r="B116" s="70"/>
      <c r="C116" s="70"/>
      <c r="D116" s="70"/>
      <c r="E116" s="70"/>
      <c r="F116" s="70"/>
      <c r="G116" s="70"/>
      <c r="H116" s="70"/>
      <c r="I116" s="70"/>
      <c r="J116" s="70"/>
      <c r="N116" s="25"/>
      <c r="O116" s="25"/>
      <c r="P116" s="25"/>
      <c r="Q116" s="25"/>
      <c r="R116" s="25"/>
      <c r="S116" s="25"/>
      <c r="T116" s="25"/>
      <c r="U116" s="25"/>
      <c r="V116" s="25"/>
    </row>
    <row r="117" spans="1:22" s="7" customFormat="1" x14ac:dyDescent="0.2">
      <c r="A117" s="69"/>
      <c r="B117" s="70"/>
      <c r="C117" s="70"/>
      <c r="D117" s="70"/>
      <c r="E117" s="70"/>
      <c r="F117" s="70"/>
      <c r="G117" s="70"/>
      <c r="H117" s="70"/>
      <c r="I117" s="70"/>
      <c r="J117" s="70"/>
      <c r="N117" s="25"/>
      <c r="O117" s="25"/>
      <c r="P117" s="25"/>
      <c r="Q117" s="25"/>
      <c r="R117" s="25"/>
      <c r="S117" s="25"/>
      <c r="T117" s="25"/>
      <c r="U117" s="25"/>
      <c r="V117" s="25"/>
    </row>
    <row r="118" spans="1:22" s="7" customFormat="1" x14ac:dyDescent="0.2">
      <c r="A118" s="69"/>
      <c r="B118" s="70"/>
      <c r="C118" s="70"/>
      <c r="D118" s="70"/>
      <c r="E118" s="70"/>
      <c r="F118" s="70"/>
      <c r="G118" s="70"/>
      <c r="H118" s="70"/>
      <c r="I118" s="70"/>
      <c r="J118" s="70"/>
      <c r="N118" s="25"/>
      <c r="O118" s="25"/>
      <c r="P118" s="25"/>
      <c r="Q118" s="25"/>
      <c r="R118" s="25"/>
      <c r="S118" s="25"/>
      <c r="T118" s="25"/>
      <c r="U118" s="25"/>
      <c r="V118" s="25"/>
    </row>
    <row r="119" spans="1:22" s="7" customFormat="1" x14ac:dyDescent="0.2">
      <c r="A119" s="69"/>
      <c r="B119" s="70"/>
      <c r="C119" s="70"/>
      <c r="D119" s="70"/>
      <c r="E119" s="70"/>
      <c r="F119" s="70"/>
      <c r="G119" s="70"/>
      <c r="H119" s="70"/>
      <c r="I119" s="70"/>
      <c r="J119" s="70"/>
      <c r="N119" s="25"/>
      <c r="O119" s="25"/>
      <c r="P119" s="25"/>
      <c r="Q119" s="25"/>
      <c r="R119" s="25"/>
      <c r="S119" s="25"/>
      <c r="T119" s="25"/>
      <c r="U119" s="25"/>
      <c r="V119" s="25"/>
    </row>
    <row r="120" spans="1:22" s="7" customFormat="1" x14ac:dyDescent="0.2">
      <c r="A120" s="69"/>
      <c r="B120" s="70"/>
      <c r="C120" s="70"/>
      <c r="D120" s="70"/>
      <c r="E120" s="70"/>
      <c r="F120" s="70"/>
      <c r="G120" s="70"/>
      <c r="H120" s="70"/>
      <c r="I120" s="70"/>
      <c r="J120" s="70"/>
      <c r="N120" s="25"/>
      <c r="O120" s="25"/>
      <c r="P120" s="25"/>
      <c r="Q120" s="25"/>
      <c r="R120" s="25"/>
      <c r="S120" s="25"/>
      <c r="T120" s="25"/>
      <c r="U120" s="25"/>
      <c r="V120" s="25"/>
    </row>
    <row r="121" spans="1:22" s="7" customFormat="1" x14ac:dyDescent="0.2">
      <c r="A121" s="69"/>
      <c r="B121" s="70"/>
      <c r="C121" s="70"/>
      <c r="D121" s="70"/>
      <c r="E121" s="70"/>
      <c r="F121" s="70"/>
      <c r="G121" s="70"/>
      <c r="H121" s="70"/>
      <c r="I121" s="70"/>
      <c r="J121" s="70"/>
      <c r="N121" s="25"/>
      <c r="O121" s="25"/>
      <c r="P121" s="25"/>
      <c r="Q121" s="25"/>
      <c r="R121" s="25"/>
      <c r="S121" s="25"/>
      <c r="T121" s="25"/>
      <c r="U121" s="25"/>
      <c r="V121" s="25"/>
    </row>
    <row r="122" spans="1:22" s="7" customFormat="1" x14ac:dyDescent="0.2">
      <c r="A122" s="69"/>
      <c r="B122" s="70"/>
      <c r="C122" s="70"/>
      <c r="D122" s="70"/>
      <c r="E122" s="70"/>
      <c r="F122" s="70"/>
      <c r="G122" s="70"/>
      <c r="H122" s="70"/>
      <c r="I122" s="70"/>
      <c r="J122" s="70"/>
      <c r="N122" s="25"/>
      <c r="O122" s="25"/>
      <c r="P122" s="25"/>
      <c r="Q122" s="25"/>
      <c r="R122" s="25"/>
      <c r="S122" s="25"/>
      <c r="T122" s="25"/>
      <c r="U122" s="25"/>
      <c r="V122" s="25"/>
    </row>
    <row r="123" spans="1:22" s="7" customFormat="1" x14ac:dyDescent="0.2">
      <c r="A123" s="69"/>
      <c r="B123" s="70"/>
      <c r="C123" s="70"/>
      <c r="D123" s="70"/>
      <c r="E123" s="70"/>
      <c r="F123" s="70"/>
      <c r="G123" s="70"/>
      <c r="H123" s="70"/>
      <c r="I123" s="70"/>
      <c r="J123" s="70"/>
      <c r="N123" s="25"/>
      <c r="O123" s="25"/>
      <c r="P123" s="25"/>
      <c r="Q123" s="25"/>
      <c r="R123" s="25"/>
      <c r="S123" s="25"/>
      <c r="T123" s="25"/>
      <c r="U123" s="25"/>
      <c r="V123" s="25"/>
    </row>
    <row r="124" spans="1:22" s="7" customFormat="1" x14ac:dyDescent="0.2">
      <c r="A124" s="69"/>
      <c r="B124" s="70"/>
      <c r="C124" s="70"/>
      <c r="D124" s="70"/>
      <c r="E124" s="70"/>
      <c r="F124" s="70"/>
      <c r="G124" s="70"/>
      <c r="H124" s="70"/>
      <c r="I124" s="70"/>
      <c r="J124" s="70"/>
      <c r="N124" s="25"/>
      <c r="O124" s="25"/>
      <c r="P124" s="25"/>
      <c r="Q124" s="25"/>
      <c r="R124" s="25"/>
      <c r="S124" s="25"/>
      <c r="T124" s="25"/>
      <c r="U124" s="25"/>
      <c r="V124" s="25"/>
    </row>
    <row r="125" spans="1:22" s="7" customFormat="1" x14ac:dyDescent="0.2">
      <c r="A125" s="69"/>
      <c r="B125" s="70"/>
      <c r="C125" s="70"/>
      <c r="D125" s="70"/>
      <c r="E125" s="70"/>
      <c r="F125" s="70"/>
      <c r="G125" s="70"/>
      <c r="H125" s="70"/>
      <c r="I125" s="70"/>
      <c r="J125" s="70"/>
      <c r="N125" s="25"/>
      <c r="O125" s="25"/>
      <c r="P125" s="25"/>
      <c r="Q125" s="25"/>
      <c r="R125" s="25"/>
      <c r="S125" s="25"/>
      <c r="T125" s="25"/>
      <c r="U125" s="25"/>
      <c r="V125" s="25"/>
    </row>
    <row r="126" spans="1:22" s="7" customFormat="1" x14ac:dyDescent="0.2">
      <c r="A126" s="69"/>
      <c r="B126" s="70"/>
      <c r="C126" s="70"/>
      <c r="D126" s="70"/>
      <c r="E126" s="70"/>
      <c r="F126" s="70"/>
      <c r="G126" s="70"/>
      <c r="H126" s="70"/>
      <c r="I126" s="70"/>
      <c r="J126" s="70"/>
      <c r="N126" s="25"/>
      <c r="O126" s="25"/>
      <c r="P126" s="25"/>
      <c r="Q126" s="25"/>
      <c r="R126" s="25"/>
      <c r="S126" s="25"/>
      <c r="T126" s="25"/>
      <c r="U126" s="25"/>
      <c r="V126" s="25"/>
    </row>
    <row r="127" spans="1:22" s="7" customFormat="1" x14ac:dyDescent="0.2">
      <c r="A127" s="69"/>
      <c r="B127" s="70"/>
      <c r="C127" s="70"/>
      <c r="D127" s="70"/>
      <c r="E127" s="70"/>
      <c r="F127" s="70"/>
      <c r="G127" s="70"/>
      <c r="H127" s="70"/>
      <c r="I127" s="70"/>
      <c r="J127" s="70"/>
      <c r="N127" s="25"/>
      <c r="O127" s="25"/>
      <c r="P127" s="25"/>
      <c r="Q127" s="25"/>
      <c r="R127" s="25"/>
      <c r="S127" s="25"/>
      <c r="T127" s="25"/>
      <c r="U127" s="25"/>
      <c r="V127" s="25"/>
    </row>
    <row r="128" spans="1:22" s="7" customFormat="1" x14ac:dyDescent="0.2">
      <c r="A128" s="69"/>
      <c r="B128" s="70"/>
      <c r="C128" s="70"/>
      <c r="D128" s="70"/>
      <c r="E128" s="70"/>
      <c r="F128" s="70"/>
      <c r="G128" s="70"/>
      <c r="H128" s="70"/>
      <c r="I128" s="70"/>
      <c r="J128" s="70"/>
      <c r="N128" s="25"/>
      <c r="O128" s="25"/>
      <c r="P128" s="25"/>
      <c r="Q128" s="25"/>
      <c r="R128" s="25"/>
      <c r="S128" s="25"/>
      <c r="T128" s="25"/>
      <c r="U128" s="25"/>
      <c r="V128" s="25"/>
    </row>
    <row r="129" spans="1:22" s="7" customFormat="1" x14ac:dyDescent="0.2">
      <c r="A129" s="69"/>
      <c r="B129" s="70"/>
      <c r="C129" s="70"/>
      <c r="D129" s="70"/>
      <c r="E129" s="70"/>
      <c r="F129" s="70"/>
      <c r="G129" s="70"/>
      <c r="H129" s="70"/>
      <c r="I129" s="70"/>
      <c r="J129" s="70"/>
      <c r="N129" s="25"/>
      <c r="O129" s="25"/>
      <c r="P129" s="25"/>
      <c r="Q129" s="25"/>
      <c r="R129" s="25"/>
      <c r="S129" s="25"/>
      <c r="T129" s="25"/>
      <c r="U129" s="25"/>
      <c r="V129" s="25"/>
    </row>
    <row r="130" spans="1:22" s="7" customFormat="1" x14ac:dyDescent="0.2">
      <c r="A130" s="69"/>
      <c r="B130" s="70"/>
      <c r="C130" s="70"/>
      <c r="D130" s="70"/>
      <c r="E130" s="70"/>
      <c r="F130" s="70"/>
      <c r="G130" s="70"/>
      <c r="H130" s="70"/>
      <c r="I130" s="70"/>
      <c r="J130" s="70"/>
      <c r="N130" s="25"/>
      <c r="O130" s="25"/>
      <c r="P130" s="25"/>
      <c r="Q130" s="25"/>
      <c r="R130" s="25"/>
      <c r="S130" s="25"/>
      <c r="T130" s="25"/>
      <c r="U130" s="25"/>
      <c r="V130" s="25"/>
    </row>
    <row r="131" spans="1:22" s="7" customFormat="1" x14ac:dyDescent="0.2">
      <c r="A131" s="69"/>
      <c r="B131" s="70"/>
      <c r="C131" s="70"/>
      <c r="D131" s="70"/>
      <c r="E131" s="70"/>
      <c r="F131" s="70"/>
      <c r="G131" s="70"/>
      <c r="H131" s="70"/>
      <c r="I131" s="70"/>
      <c r="J131" s="70"/>
      <c r="N131" s="25"/>
      <c r="O131" s="25"/>
      <c r="P131" s="25"/>
      <c r="Q131" s="25"/>
      <c r="R131" s="25"/>
      <c r="S131" s="25"/>
      <c r="T131" s="25"/>
      <c r="U131" s="25"/>
      <c r="V131" s="25"/>
    </row>
    <row r="132" spans="1:22" s="7" customFormat="1" x14ac:dyDescent="0.2">
      <c r="A132" s="69"/>
      <c r="B132" s="70"/>
      <c r="C132" s="70"/>
      <c r="D132" s="70"/>
      <c r="E132" s="70"/>
      <c r="F132" s="70"/>
      <c r="G132" s="70"/>
      <c r="H132" s="70"/>
      <c r="I132" s="70"/>
      <c r="J132" s="70"/>
      <c r="N132" s="25"/>
      <c r="O132" s="25"/>
      <c r="P132" s="25"/>
      <c r="Q132" s="25"/>
      <c r="R132" s="25"/>
      <c r="S132" s="25"/>
      <c r="T132" s="25"/>
      <c r="U132" s="25"/>
      <c r="V132" s="25"/>
    </row>
    <row r="133" spans="1:22" s="7" customFormat="1" x14ac:dyDescent="0.2">
      <c r="A133" s="69"/>
      <c r="B133" s="70"/>
      <c r="C133" s="70"/>
      <c r="D133" s="70"/>
      <c r="E133" s="70"/>
      <c r="F133" s="70"/>
      <c r="G133" s="70"/>
      <c r="H133" s="70"/>
      <c r="I133" s="70"/>
      <c r="J133" s="70"/>
      <c r="N133" s="25"/>
      <c r="O133" s="25"/>
      <c r="P133" s="25"/>
      <c r="Q133" s="25"/>
      <c r="R133" s="25"/>
      <c r="S133" s="25"/>
      <c r="T133" s="25"/>
      <c r="U133" s="25"/>
      <c r="V133" s="25"/>
    </row>
    <row r="134" spans="1:22" s="7" customFormat="1" x14ac:dyDescent="0.2">
      <c r="A134" s="69"/>
      <c r="B134" s="70"/>
      <c r="C134" s="70"/>
      <c r="D134" s="70"/>
      <c r="E134" s="70"/>
      <c r="F134" s="70"/>
      <c r="G134" s="70"/>
      <c r="H134" s="70"/>
      <c r="I134" s="70"/>
      <c r="J134" s="70"/>
      <c r="N134" s="25"/>
      <c r="O134" s="25"/>
      <c r="P134" s="25"/>
      <c r="Q134" s="25"/>
      <c r="R134" s="25"/>
      <c r="S134" s="25"/>
      <c r="T134" s="25"/>
      <c r="U134" s="25"/>
      <c r="V134" s="25"/>
    </row>
    <row r="135" spans="1:22" s="7" customFormat="1" x14ac:dyDescent="0.2">
      <c r="A135" s="69"/>
      <c r="B135" s="70"/>
      <c r="C135" s="70"/>
      <c r="D135" s="70"/>
      <c r="E135" s="70"/>
      <c r="F135" s="70"/>
      <c r="G135" s="70"/>
      <c r="H135" s="70"/>
      <c r="I135" s="70"/>
      <c r="J135" s="70"/>
      <c r="N135" s="25"/>
      <c r="O135" s="25"/>
      <c r="P135" s="25"/>
      <c r="Q135" s="25"/>
      <c r="R135" s="25"/>
      <c r="S135" s="25"/>
      <c r="T135" s="25"/>
      <c r="U135" s="25"/>
      <c r="V135" s="25"/>
    </row>
    <row r="136" spans="1:22" s="7" customFormat="1" x14ac:dyDescent="0.2">
      <c r="A136" s="69"/>
      <c r="B136" s="70"/>
      <c r="C136" s="70"/>
      <c r="D136" s="70"/>
      <c r="E136" s="70"/>
      <c r="F136" s="70"/>
      <c r="G136" s="70"/>
      <c r="H136" s="70"/>
      <c r="I136" s="70"/>
      <c r="J136" s="70"/>
      <c r="N136" s="25"/>
      <c r="O136" s="25"/>
      <c r="P136" s="25"/>
      <c r="Q136" s="25"/>
      <c r="R136" s="25"/>
      <c r="S136" s="25"/>
      <c r="T136" s="25"/>
      <c r="U136" s="25"/>
      <c r="V136" s="25"/>
    </row>
    <row r="137" spans="1:22" s="7" customFormat="1" x14ac:dyDescent="0.2">
      <c r="A137" s="69"/>
      <c r="B137" s="70"/>
      <c r="C137" s="70"/>
      <c r="D137" s="70"/>
      <c r="E137" s="70"/>
      <c r="F137" s="70"/>
      <c r="G137" s="70"/>
      <c r="H137" s="70"/>
      <c r="I137" s="70"/>
      <c r="J137" s="70"/>
      <c r="N137" s="25"/>
      <c r="O137" s="25"/>
      <c r="P137" s="25"/>
      <c r="Q137" s="25"/>
      <c r="R137" s="25"/>
      <c r="S137" s="25"/>
      <c r="T137" s="25"/>
      <c r="U137" s="25"/>
      <c r="V137" s="25"/>
    </row>
    <row r="138" spans="1:22" s="7" customFormat="1" x14ac:dyDescent="0.2">
      <c r="A138" s="69"/>
      <c r="B138" s="70"/>
      <c r="C138" s="70"/>
      <c r="D138" s="70"/>
      <c r="E138" s="70"/>
      <c r="F138" s="70"/>
      <c r="G138" s="70"/>
      <c r="H138" s="70"/>
      <c r="I138" s="70"/>
      <c r="J138" s="70"/>
      <c r="N138" s="25"/>
      <c r="O138" s="25"/>
      <c r="P138" s="25"/>
      <c r="Q138" s="25"/>
      <c r="R138" s="25"/>
      <c r="S138" s="25"/>
      <c r="T138" s="25"/>
      <c r="U138" s="25"/>
      <c r="V138" s="25"/>
    </row>
    <row r="139" spans="1:22" s="7" customFormat="1" x14ac:dyDescent="0.2">
      <c r="A139" s="69"/>
      <c r="B139" s="70"/>
      <c r="C139" s="70"/>
      <c r="D139" s="70"/>
      <c r="E139" s="70"/>
      <c r="F139" s="70"/>
      <c r="G139" s="70"/>
      <c r="H139" s="70"/>
      <c r="I139" s="70"/>
      <c r="J139" s="70"/>
      <c r="N139" s="25"/>
      <c r="O139" s="25"/>
      <c r="P139" s="25"/>
      <c r="Q139" s="25"/>
      <c r="R139" s="25"/>
      <c r="S139" s="25"/>
      <c r="T139" s="25"/>
      <c r="U139" s="25"/>
      <c r="V139" s="25"/>
    </row>
    <row r="140" spans="1:22" s="7" customFormat="1" x14ac:dyDescent="0.2">
      <c r="A140" s="69"/>
      <c r="B140" s="70"/>
      <c r="C140" s="70"/>
      <c r="D140" s="70"/>
      <c r="E140" s="70"/>
      <c r="F140" s="70"/>
      <c r="G140" s="70"/>
      <c r="H140" s="70"/>
      <c r="I140" s="70"/>
      <c r="J140" s="70"/>
      <c r="N140" s="25"/>
      <c r="O140" s="25"/>
      <c r="P140" s="25"/>
      <c r="Q140" s="25"/>
      <c r="R140" s="25"/>
      <c r="S140" s="25"/>
      <c r="T140" s="25"/>
      <c r="U140" s="25"/>
      <c r="V140" s="25"/>
    </row>
    <row r="141" spans="1:22" s="7" customFormat="1" x14ac:dyDescent="0.2">
      <c r="A141" s="69"/>
      <c r="B141" s="70"/>
      <c r="C141" s="70"/>
      <c r="D141" s="70"/>
      <c r="E141" s="70"/>
      <c r="F141" s="70"/>
      <c r="G141" s="70"/>
      <c r="H141" s="70"/>
      <c r="I141" s="70"/>
      <c r="J141" s="70"/>
      <c r="N141" s="25"/>
      <c r="O141" s="25"/>
      <c r="P141" s="25"/>
      <c r="Q141" s="25"/>
      <c r="R141" s="25"/>
      <c r="S141" s="25"/>
      <c r="T141" s="25"/>
      <c r="U141" s="25"/>
      <c r="V141" s="25"/>
    </row>
    <row r="142" spans="1:22" s="7" customFormat="1" x14ac:dyDescent="0.2">
      <c r="A142" s="69"/>
      <c r="B142" s="70"/>
      <c r="C142" s="70"/>
      <c r="D142" s="70"/>
      <c r="E142" s="70"/>
      <c r="F142" s="70"/>
      <c r="G142" s="70"/>
      <c r="H142" s="70"/>
      <c r="I142" s="70"/>
      <c r="J142" s="70"/>
      <c r="N142" s="25"/>
      <c r="O142" s="25"/>
      <c r="P142" s="25"/>
      <c r="Q142" s="25"/>
      <c r="R142" s="25"/>
      <c r="S142" s="25"/>
      <c r="T142" s="25"/>
      <c r="U142" s="25"/>
      <c r="V142" s="25"/>
    </row>
    <row r="143" spans="1:22" s="7" customFormat="1" x14ac:dyDescent="0.2">
      <c r="A143" s="69"/>
      <c r="B143" s="70"/>
      <c r="C143" s="70"/>
      <c r="D143" s="70"/>
      <c r="E143" s="70"/>
      <c r="F143" s="70"/>
      <c r="G143" s="70"/>
      <c r="H143" s="70"/>
      <c r="I143" s="70"/>
      <c r="J143" s="70"/>
      <c r="N143" s="25"/>
      <c r="O143" s="25"/>
      <c r="P143" s="25"/>
      <c r="Q143" s="25"/>
      <c r="R143" s="25"/>
      <c r="S143" s="25"/>
      <c r="T143" s="25"/>
      <c r="U143" s="25"/>
      <c r="V143" s="25"/>
    </row>
    <row r="144" spans="1:22" s="7" customFormat="1" x14ac:dyDescent="0.2">
      <c r="A144" s="69"/>
      <c r="B144" s="70"/>
      <c r="C144" s="70"/>
      <c r="D144" s="70"/>
      <c r="E144" s="70"/>
      <c r="F144" s="70"/>
      <c r="G144" s="70"/>
      <c r="H144" s="70"/>
      <c r="I144" s="70"/>
      <c r="J144" s="70"/>
      <c r="N144" s="25"/>
      <c r="O144" s="25"/>
      <c r="P144" s="25"/>
      <c r="Q144" s="25"/>
      <c r="R144" s="25"/>
      <c r="S144" s="25"/>
      <c r="T144" s="25"/>
      <c r="U144" s="25"/>
      <c r="V144" s="25"/>
    </row>
    <row r="145" spans="1:22" s="7" customFormat="1" x14ac:dyDescent="0.2">
      <c r="A145" s="69"/>
      <c r="B145" s="70"/>
      <c r="C145" s="70"/>
      <c r="D145" s="70"/>
      <c r="E145" s="70"/>
      <c r="F145" s="70"/>
      <c r="G145" s="70"/>
      <c r="H145" s="70"/>
      <c r="I145" s="70"/>
      <c r="J145" s="70"/>
      <c r="N145" s="25"/>
      <c r="O145" s="25"/>
      <c r="P145" s="25"/>
      <c r="Q145" s="25"/>
      <c r="R145" s="25"/>
      <c r="S145" s="25"/>
      <c r="T145" s="25"/>
      <c r="U145" s="25"/>
      <c r="V145" s="25"/>
    </row>
    <row r="146" spans="1:22" s="7" customFormat="1" x14ac:dyDescent="0.2">
      <c r="A146" s="69"/>
      <c r="B146" s="70"/>
      <c r="C146" s="70"/>
      <c r="D146" s="70"/>
      <c r="E146" s="70"/>
      <c r="F146" s="70"/>
      <c r="G146" s="70"/>
      <c r="H146" s="70"/>
      <c r="I146" s="70"/>
      <c r="J146" s="70"/>
      <c r="N146" s="25"/>
      <c r="O146" s="25"/>
      <c r="P146" s="25"/>
      <c r="Q146" s="25"/>
      <c r="R146" s="25"/>
      <c r="S146" s="25"/>
      <c r="T146" s="25"/>
      <c r="U146" s="25"/>
      <c r="V146" s="25"/>
    </row>
    <row r="147" spans="1:22" s="7" customFormat="1" x14ac:dyDescent="0.2">
      <c r="A147" s="69"/>
      <c r="B147" s="70"/>
      <c r="C147" s="70"/>
      <c r="D147" s="70"/>
      <c r="E147" s="70"/>
      <c r="F147" s="70"/>
      <c r="G147" s="70"/>
      <c r="H147" s="70"/>
      <c r="I147" s="70"/>
      <c r="J147" s="70"/>
      <c r="N147" s="25"/>
      <c r="O147" s="25"/>
      <c r="P147" s="25"/>
      <c r="Q147" s="25"/>
      <c r="R147" s="25"/>
      <c r="S147" s="25"/>
      <c r="T147" s="25"/>
      <c r="U147" s="25"/>
      <c r="V147" s="25"/>
    </row>
    <row r="148" spans="1:22" s="7" customFormat="1" x14ac:dyDescent="0.2">
      <c r="A148" s="69"/>
      <c r="B148" s="70"/>
      <c r="C148" s="70"/>
      <c r="D148" s="70"/>
      <c r="E148" s="70"/>
      <c r="F148" s="70"/>
      <c r="G148" s="70"/>
      <c r="H148" s="70"/>
      <c r="I148" s="70"/>
      <c r="J148" s="70"/>
      <c r="N148" s="25"/>
      <c r="O148" s="25"/>
      <c r="P148" s="25"/>
      <c r="Q148" s="25"/>
      <c r="R148" s="25"/>
      <c r="S148" s="25"/>
      <c r="T148" s="25"/>
      <c r="U148" s="25"/>
      <c r="V148" s="25"/>
    </row>
    <row r="149" spans="1:22" s="7" customFormat="1" x14ac:dyDescent="0.2">
      <c r="A149" s="69"/>
      <c r="B149" s="70"/>
      <c r="C149" s="70"/>
      <c r="D149" s="70"/>
      <c r="E149" s="70"/>
      <c r="F149" s="70"/>
      <c r="G149" s="70"/>
      <c r="H149" s="70"/>
      <c r="I149" s="70"/>
      <c r="J149" s="70"/>
      <c r="N149" s="25"/>
      <c r="O149" s="25"/>
      <c r="P149" s="25"/>
      <c r="Q149" s="25"/>
      <c r="R149" s="25"/>
      <c r="S149" s="25"/>
      <c r="T149" s="25"/>
      <c r="U149" s="25"/>
      <c r="V149" s="25"/>
    </row>
    <row r="150" spans="1:22" s="7" customFormat="1" x14ac:dyDescent="0.2">
      <c r="A150" s="69"/>
      <c r="B150" s="70"/>
      <c r="C150" s="70"/>
      <c r="D150" s="70"/>
      <c r="E150" s="70"/>
      <c r="F150" s="70"/>
      <c r="G150" s="70"/>
      <c r="H150" s="70"/>
      <c r="I150" s="70"/>
      <c r="J150" s="70"/>
      <c r="N150" s="25"/>
      <c r="O150" s="25"/>
      <c r="P150" s="25"/>
      <c r="Q150" s="25"/>
      <c r="R150" s="25"/>
      <c r="S150" s="25"/>
      <c r="T150" s="25"/>
      <c r="U150" s="25"/>
      <c r="V150" s="25"/>
    </row>
    <row r="151" spans="1:22" s="7" customFormat="1" x14ac:dyDescent="0.2">
      <c r="A151" s="69"/>
      <c r="B151" s="70"/>
      <c r="C151" s="70"/>
      <c r="D151" s="70"/>
      <c r="E151" s="70"/>
      <c r="F151" s="70"/>
      <c r="G151" s="70"/>
      <c r="H151" s="70"/>
      <c r="I151" s="70"/>
      <c r="J151" s="70"/>
      <c r="N151" s="25"/>
      <c r="O151" s="25"/>
      <c r="P151" s="25"/>
      <c r="Q151" s="25"/>
      <c r="R151" s="25"/>
      <c r="S151" s="25"/>
      <c r="T151" s="25"/>
      <c r="U151" s="25"/>
      <c r="V151" s="25"/>
    </row>
    <row r="152" spans="1:22" s="7" customFormat="1" x14ac:dyDescent="0.2">
      <c r="A152" s="69"/>
      <c r="B152" s="70"/>
      <c r="C152" s="70"/>
      <c r="D152" s="70"/>
      <c r="E152" s="70"/>
      <c r="F152" s="70"/>
      <c r="G152" s="70"/>
      <c r="H152" s="70"/>
      <c r="I152" s="70"/>
      <c r="J152" s="70"/>
      <c r="N152" s="25"/>
      <c r="O152" s="25"/>
      <c r="P152" s="25"/>
      <c r="Q152" s="25"/>
      <c r="R152" s="25"/>
      <c r="S152" s="25"/>
      <c r="T152" s="25"/>
      <c r="U152" s="25"/>
      <c r="V152" s="25"/>
    </row>
    <row r="153" spans="1:22" s="7" customFormat="1" x14ac:dyDescent="0.2">
      <c r="A153" s="69"/>
      <c r="B153" s="70"/>
      <c r="C153" s="70"/>
      <c r="D153" s="70"/>
      <c r="E153" s="70"/>
      <c r="F153" s="70"/>
      <c r="G153" s="70"/>
      <c r="H153" s="70"/>
      <c r="I153" s="70"/>
      <c r="J153" s="70"/>
      <c r="N153" s="25"/>
      <c r="O153" s="25"/>
      <c r="P153" s="25"/>
      <c r="Q153" s="25"/>
      <c r="R153" s="25"/>
      <c r="S153" s="25"/>
      <c r="T153" s="25"/>
      <c r="U153" s="25"/>
      <c r="V153" s="25"/>
    </row>
    <row r="154" spans="1:22" s="7" customFormat="1" x14ac:dyDescent="0.2">
      <c r="A154" s="69"/>
      <c r="B154" s="70"/>
      <c r="C154" s="70"/>
      <c r="D154" s="70"/>
      <c r="E154" s="70"/>
      <c r="F154" s="70"/>
      <c r="G154" s="70"/>
      <c r="H154" s="70"/>
      <c r="I154" s="70"/>
      <c r="J154" s="70"/>
      <c r="N154" s="25"/>
      <c r="O154" s="25"/>
      <c r="P154" s="25"/>
      <c r="Q154" s="25"/>
      <c r="R154" s="25"/>
      <c r="S154" s="25"/>
      <c r="T154" s="25"/>
      <c r="U154" s="25"/>
      <c r="V154" s="25"/>
    </row>
    <row r="155" spans="1:22" s="7" customFormat="1" x14ac:dyDescent="0.2">
      <c r="A155" s="69"/>
      <c r="B155" s="70"/>
      <c r="C155" s="70"/>
      <c r="D155" s="70"/>
      <c r="E155" s="70"/>
      <c r="F155" s="70"/>
      <c r="G155" s="70"/>
      <c r="H155" s="70"/>
      <c r="I155" s="70"/>
      <c r="J155" s="70"/>
      <c r="N155" s="25"/>
      <c r="O155" s="25"/>
      <c r="P155" s="25"/>
      <c r="Q155" s="25"/>
      <c r="R155" s="25"/>
      <c r="S155" s="25"/>
      <c r="T155" s="25"/>
      <c r="U155" s="25"/>
      <c r="V155" s="25"/>
    </row>
    <row r="156" spans="1:22" s="7" customFormat="1" x14ac:dyDescent="0.2">
      <c r="A156" s="69"/>
      <c r="B156" s="70"/>
      <c r="C156" s="70"/>
      <c r="D156" s="70"/>
      <c r="E156" s="70"/>
      <c r="F156" s="70"/>
      <c r="G156" s="70"/>
      <c r="H156" s="70"/>
      <c r="I156" s="70"/>
      <c r="J156" s="70"/>
      <c r="N156" s="25"/>
      <c r="O156" s="25"/>
      <c r="P156" s="25"/>
      <c r="Q156" s="25"/>
      <c r="R156" s="25"/>
      <c r="S156" s="25"/>
      <c r="T156" s="25"/>
      <c r="U156" s="25"/>
      <c r="V156" s="25"/>
    </row>
    <row r="157" spans="1:22" s="7" customFormat="1" x14ac:dyDescent="0.2">
      <c r="A157" s="69"/>
      <c r="B157" s="70"/>
      <c r="C157" s="70"/>
      <c r="D157" s="70"/>
      <c r="E157" s="70"/>
      <c r="F157" s="70"/>
      <c r="G157" s="70"/>
      <c r="H157" s="70"/>
      <c r="I157" s="70"/>
      <c r="J157" s="70"/>
      <c r="N157" s="25"/>
      <c r="O157" s="25"/>
      <c r="P157" s="25"/>
      <c r="Q157" s="25"/>
      <c r="R157" s="25"/>
      <c r="S157" s="25"/>
      <c r="T157" s="25"/>
      <c r="U157" s="25"/>
      <c r="V157" s="25"/>
    </row>
    <row r="158" spans="1:22" s="7" customFormat="1" x14ac:dyDescent="0.2">
      <c r="A158" s="69"/>
      <c r="B158" s="70"/>
      <c r="C158" s="70"/>
      <c r="D158" s="70"/>
      <c r="E158" s="70"/>
      <c r="F158" s="70"/>
      <c r="G158" s="70"/>
      <c r="H158" s="70"/>
      <c r="I158" s="70"/>
      <c r="J158" s="70"/>
      <c r="N158" s="25"/>
      <c r="O158" s="25"/>
      <c r="P158" s="25"/>
      <c r="Q158" s="25"/>
      <c r="R158" s="25"/>
      <c r="S158" s="25"/>
      <c r="T158" s="25"/>
      <c r="U158" s="25"/>
      <c r="V158" s="25"/>
    </row>
    <row r="159" spans="1:22" s="7" customFormat="1" x14ac:dyDescent="0.2">
      <c r="A159" s="69"/>
      <c r="B159" s="70"/>
      <c r="C159" s="70"/>
      <c r="D159" s="70"/>
      <c r="E159" s="70"/>
      <c r="F159" s="70"/>
      <c r="G159" s="70"/>
      <c r="H159" s="70"/>
      <c r="I159" s="70"/>
      <c r="J159" s="70"/>
      <c r="N159" s="25"/>
      <c r="O159" s="25"/>
      <c r="P159" s="25"/>
      <c r="Q159" s="25"/>
      <c r="R159" s="25"/>
      <c r="S159" s="25"/>
      <c r="T159" s="25"/>
      <c r="U159" s="25"/>
      <c r="V159" s="25"/>
    </row>
    <row r="160" spans="1:22" s="7" customFormat="1" x14ac:dyDescent="0.2">
      <c r="A160" s="69"/>
      <c r="B160" s="70"/>
      <c r="C160" s="70"/>
      <c r="D160" s="70"/>
      <c r="E160" s="70"/>
      <c r="F160" s="70"/>
      <c r="G160" s="70"/>
      <c r="H160" s="70"/>
      <c r="I160" s="70"/>
      <c r="J160" s="70"/>
      <c r="N160" s="25"/>
      <c r="O160" s="25"/>
      <c r="P160" s="25"/>
      <c r="Q160" s="25"/>
      <c r="R160" s="25"/>
      <c r="S160" s="25"/>
      <c r="T160" s="25"/>
      <c r="U160" s="25"/>
      <c r="V160" s="25"/>
    </row>
    <row r="161" spans="1:22" s="7" customFormat="1" x14ac:dyDescent="0.2">
      <c r="A161" s="69"/>
      <c r="B161" s="70"/>
      <c r="C161" s="70"/>
      <c r="D161" s="70"/>
      <c r="E161" s="70"/>
      <c r="F161" s="70"/>
      <c r="G161" s="70"/>
      <c r="H161" s="70"/>
      <c r="I161" s="70"/>
      <c r="J161" s="70"/>
      <c r="N161" s="25"/>
      <c r="O161" s="25"/>
      <c r="P161" s="25"/>
      <c r="Q161" s="25"/>
      <c r="R161" s="25"/>
      <c r="S161" s="25"/>
      <c r="T161" s="25"/>
      <c r="U161" s="25"/>
      <c r="V161" s="25"/>
    </row>
    <row r="162" spans="1:22" s="7" customFormat="1" x14ac:dyDescent="0.2">
      <c r="A162" s="69"/>
      <c r="B162" s="70"/>
      <c r="C162" s="70"/>
      <c r="D162" s="70"/>
      <c r="E162" s="70"/>
      <c r="F162" s="70"/>
      <c r="G162" s="70"/>
      <c r="H162" s="70"/>
      <c r="I162" s="70"/>
      <c r="J162" s="70"/>
      <c r="N162" s="25"/>
      <c r="O162" s="25"/>
      <c r="P162" s="25"/>
      <c r="Q162" s="25"/>
      <c r="R162" s="25"/>
      <c r="S162" s="25"/>
      <c r="T162" s="25"/>
      <c r="U162" s="25"/>
      <c r="V162" s="25"/>
    </row>
    <row r="163" spans="1:22" s="7" customFormat="1" x14ac:dyDescent="0.2">
      <c r="A163" s="69"/>
      <c r="B163" s="70"/>
      <c r="C163" s="70"/>
      <c r="D163" s="70"/>
      <c r="E163" s="70"/>
      <c r="F163" s="70"/>
      <c r="G163" s="70"/>
      <c r="H163" s="70"/>
      <c r="I163" s="70"/>
      <c r="J163" s="70"/>
      <c r="N163" s="25"/>
      <c r="O163" s="25"/>
      <c r="P163" s="25"/>
      <c r="Q163" s="25"/>
      <c r="R163" s="25"/>
      <c r="S163" s="25"/>
      <c r="T163" s="25"/>
      <c r="U163" s="25"/>
      <c r="V163" s="25"/>
    </row>
    <row r="164" spans="1:22" s="7" customFormat="1" x14ac:dyDescent="0.2">
      <c r="A164" s="69"/>
      <c r="B164" s="70"/>
      <c r="C164" s="70"/>
      <c r="D164" s="70"/>
      <c r="E164" s="70"/>
      <c r="F164" s="70"/>
      <c r="G164" s="70"/>
      <c r="H164" s="70"/>
      <c r="I164" s="70"/>
      <c r="J164" s="70"/>
      <c r="N164" s="25"/>
      <c r="O164" s="25"/>
      <c r="P164" s="25"/>
      <c r="Q164" s="25"/>
      <c r="R164" s="25"/>
      <c r="S164" s="25"/>
      <c r="T164" s="25"/>
      <c r="U164" s="25"/>
      <c r="V164" s="25"/>
    </row>
    <row r="165" spans="1:22" s="7" customFormat="1" x14ac:dyDescent="0.2">
      <c r="A165" s="69"/>
      <c r="B165" s="70"/>
      <c r="C165" s="70"/>
      <c r="D165" s="70"/>
      <c r="E165" s="70"/>
      <c r="F165" s="70"/>
      <c r="G165" s="70"/>
      <c r="H165" s="70"/>
      <c r="I165" s="70"/>
      <c r="J165" s="70"/>
      <c r="N165" s="25"/>
      <c r="O165" s="25"/>
      <c r="P165" s="25"/>
      <c r="Q165" s="25"/>
      <c r="R165" s="25"/>
      <c r="S165" s="25"/>
      <c r="T165" s="25"/>
      <c r="U165" s="25"/>
      <c r="V165" s="25"/>
    </row>
    <row r="166" spans="1:22" s="7" customFormat="1" x14ac:dyDescent="0.2">
      <c r="A166" s="69"/>
      <c r="B166" s="70"/>
      <c r="C166" s="70"/>
      <c r="D166" s="70"/>
      <c r="E166" s="70"/>
      <c r="F166" s="70"/>
      <c r="G166" s="70"/>
      <c r="H166" s="70"/>
      <c r="I166" s="70"/>
      <c r="J166" s="70"/>
      <c r="N166" s="25"/>
      <c r="O166" s="25"/>
      <c r="P166" s="25"/>
      <c r="Q166" s="25"/>
      <c r="R166" s="25"/>
      <c r="S166" s="25"/>
      <c r="T166" s="25"/>
      <c r="U166" s="25"/>
      <c r="V166" s="25"/>
    </row>
  </sheetData>
  <sheetProtection sheet="1" objects="1" scenarios="1"/>
  <protectedRanges>
    <protectedRange password="DD40" sqref="C55:D55 D5 I2:I3 B31:B33 B3:D4 C53 B5 C31:E32 B43:B47 B34:E41 E61:E65503 F56:I65503 D56:D65503 F48 D10 B20:E30 C18:E19 B55:C65503 B7:C8 B42:I42 H1 G5:I6 B6:F6 F10:I17 D52:D53 I20 D7:E9 F1:F2 I43 B9:B10 B14:B17 D13:E14 B13:C13 E43:F43 A7 A43 F18:G21 H18:I19 H21:I21 D15 C48:C51 E48:E55 G48:I55" name="Range1"/>
    <protectedRange password="DD40" sqref="E59:E60 F54:F55" name="Range1_1"/>
    <protectedRange password="DD40" sqref="G29:I29 G34:I34 I23:I28 I30:I33 I35:I41" name="Range1_6"/>
    <protectedRange password="DD40" sqref="F23:F32 F34:F41 G23:G28 G30:G32 G35:G41" name="Range1_2"/>
    <protectedRange password="DD40" sqref="E44:E46" name="Range1_5"/>
    <protectedRange password="DD40" sqref="F45" name="Range1_4"/>
    <protectedRange password="DD40" sqref="B1:E2" name="Range1_7"/>
  </protectedRanges>
  <mergeCells count="58">
    <mergeCell ref="H20:H21"/>
    <mergeCell ref="I20:J21"/>
    <mergeCell ref="B20:E21"/>
    <mergeCell ref="F20:G20"/>
    <mergeCell ref="I32:J32"/>
    <mergeCell ref="C28:E28"/>
    <mergeCell ref="C30:E30"/>
    <mergeCell ref="C31:E31"/>
    <mergeCell ref="C23:E23"/>
    <mergeCell ref="C24:E24"/>
    <mergeCell ref="I25:J25"/>
    <mergeCell ref="I24:J24"/>
    <mergeCell ref="I23:J23"/>
    <mergeCell ref="I31:J31"/>
    <mergeCell ref="I30:J30"/>
    <mergeCell ref="I28:J28"/>
    <mergeCell ref="P46:R46"/>
    <mergeCell ref="C39:E39"/>
    <mergeCell ref="C40:E40"/>
    <mergeCell ref="C41:E41"/>
    <mergeCell ref="B44:C44"/>
    <mergeCell ref="F45:J46"/>
    <mergeCell ref="I41:J41"/>
    <mergeCell ref="I40:J40"/>
    <mergeCell ref="I39:J39"/>
    <mergeCell ref="B45:C45"/>
    <mergeCell ref="B46:C46"/>
    <mergeCell ref="F44:I44"/>
    <mergeCell ref="B15:C16"/>
    <mergeCell ref="B14:C14"/>
    <mergeCell ref="D15:J16"/>
    <mergeCell ref="P43:R43"/>
    <mergeCell ref="P44:R44"/>
    <mergeCell ref="C36:E36"/>
    <mergeCell ref="C32:E32"/>
    <mergeCell ref="C33:E33"/>
    <mergeCell ref="C37:E37"/>
    <mergeCell ref="C38:E38"/>
    <mergeCell ref="N21:O21"/>
    <mergeCell ref="N31:T31"/>
    <mergeCell ref="C35:E35"/>
    <mergeCell ref="C25:E25"/>
    <mergeCell ref="C26:E26"/>
    <mergeCell ref="C27:E27"/>
    <mergeCell ref="E3:G3"/>
    <mergeCell ref="B6:J6"/>
    <mergeCell ref="D9:J9"/>
    <mergeCell ref="D14:J14"/>
    <mergeCell ref="D10:J11"/>
    <mergeCell ref="B10:C11"/>
    <mergeCell ref="B9:C9"/>
    <mergeCell ref="I27:J27"/>
    <mergeCell ref="I26:J26"/>
    <mergeCell ref="I38:J38"/>
    <mergeCell ref="I37:J37"/>
    <mergeCell ref="I36:J36"/>
    <mergeCell ref="I35:J35"/>
    <mergeCell ref="I33:J33"/>
  </mergeCells>
  <conditionalFormatting sqref="F23:G28 F30:G33 F35:G41">
    <cfRule type="cellIs" dxfId="0" priority="1" operator="lessThan">
      <formula>70</formula>
    </cfRule>
  </conditionalFormatting>
  <hyperlinks>
    <hyperlink ref="R65476:S65503" location="'LeggerX-1'!A1" display="'LeggerX-1'!A1"/>
    <hyperlink ref="N1:N2" location="leggerx1" display="Ledger"/>
  </hyperlinks>
  <printOptions horizontalCentered="1"/>
  <pageMargins left="0.27559055118110237" right="0.19685039370078741" top="0.51" bottom="0.23622047244094491" header="0.19685039370078741" footer="0.23622047244094491"/>
  <pageSetup paperSize="9" orientation="portrait" horizontalDpi="4294967294" verticalDpi="0" r:id="rId1"/>
  <headerFooter>
    <oddHeader xml:space="preserve">&amp;R&amp;G   </oddHead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84993" r:id="rId5" name="Scroll Bar 1">
              <controlPr locked="0" defaultSize="0" print="0" autoPict="0">
                <anchor moveWithCells="1" sizeWithCells="1">
                  <from>
                    <xdr:col>11</xdr:col>
                    <xdr:colOff>104775</xdr:colOff>
                    <xdr:row>0</xdr:row>
                    <xdr:rowOff>38100</xdr:rowOff>
                  </from>
                  <to>
                    <xdr:col>12</xdr:col>
                    <xdr:colOff>38100</xdr:colOff>
                    <xdr:row>19</xdr:row>
                    <xdr:rowOff>85725</xdr:rowOff>
                  </to>
                </anchor>
              </controlPr>
            </control>
          </mc:Choice>
        </mc:AlternateContent>
        <mc:AlternateContent xmlns:mc="http://schemas.openxmlformats.org/markup-compatibility/2006">
          <mc:Choice Requires="x14">
            <control shapeId="84994" r:id="rId6" name="Drop Down 2">
              <controlPr defaultSize="0" print="0" autoLine="0" autoPict="0">
                <anchor moveWithCells="1">
                  <from>
                    <xdr:col>12</xdr:col>
                    <xdr:colOff>123825</xdr:colOff>
                    <xdr:row>0</xdr:row>
                    <xdr:rowOff>28575</xdr:rowOff>
                  </from>
                  <to>
                    <xdr:col>17</xdr:col>
                    <xdr:colOff>304800</xdr:colOff>
                    <xdr:row>2</xdr:row>
                    <xdr:rowOff>47625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17</vt:i4>
      </vt:variant>
    </vt:vector>
  </HeadingPairs>
  <TitlesOfParts>
    <vt:vector size="21" baseType="lpstr">
      <vt:lpstr>Biodata</vt:lpstr>
      <vt:lpstr>LEGER</vt:lpstr>
      <vt:lpstr>NilKon</vt:lpstr>
      <vt:lpstr>RAPORT</vt:lpstr>
      <vt:lpstr>RAPORT!_151610003A</vt:lpstr>
      <vt:lpstr>Biodata</vt:lpstr>
      <vt:lpstr>bionisnama</vt:lpstr>
      <vt:lpstr>biononis</vt:lpstr>
      <vt:lpstr>RAPORT!Ledger</vt:lpstr>
      <vt:lpstr>Leger</vt:lpstr>
      <vt:lpstr>leger10</vt:lpstr>
      <vt:lpstr>leger10cwk</vt:lpstr>
      <vt:lpstr>legger</vt:lpstr>
      <vt:lpstr>leggerx</vt:lpstr>
      <vt:lpstr>leggerx1</vt:lpstr>
      <vt:lpstr>nilkonv</vt:lpstr>
      <vt:lpstr>RAPORT!nomor</vt:lpstr>
      <vt:lpstr>LEGER!Print_Area</vt:lpstr>
      <vt:lpstr>RAPORT!Print_Area</vt:lpstr>
      <vt:lpstr>LEGER!Print_Titles</vt:lpstr>
      <vt:lpstr>RAPORT!Rapor</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sekolah</dc:creator>
  <cp:lastModifiedBy>nd</cp:lastModifiedBy>
  <cp:lastPrinted>2018-10-06T17:26:28Z</cp:lastPrinted>
  <dcterms:created xsi:type="dcterms:W3CDTF">2006-08-19T02:21:34Z</dcterms:created>
  <dcterms:modified xsi:type="dcterms:W3CDTF">2019-02-17T09:08:08Z</dcterms:modified>
</cp:coreProperties>
</file>

<file path=userCustomization/customUI.xml><?xml version="1.0" encoding="utf-8"?>
<mso:customUI xmlns:doc="http://schemas.microsoft.com/office/2006/01/customui/currentDocument" xmlns:mso="http://schemas.microsoft.com/office/2006/01/customui">
  <mso:ribbon>
    <mso:qat>
      <mso:documentControls>
        <mso:separator idQ="doc:sep1" visible="true"/>
      </mso:documentControls>
    </mso:qat>
  </mso:ribbon>
</mso:customUI>
</file>