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DAVID\Desktop\POWER BI ANALTYTICS\PYTHON\StreamlitDataAnalytics\data\"/>
    </mc:Choice>
  </mc:AlternateContent>
  <xr:revisionPtr revIDLastSave="0" documentId="13_ncr:1_{46C50798-DAB2-4BF4-88EA-619DB86CF787}" xr6:coauthVersionLast="47" xr6:coauthVersionMax="47" xr10:uidLastSave="{00000000-0000-0000-0000-000000000000}"/>
  <bookViews>
    <workbookView xWindow="-120" yWindow="-120" windowWidth="20730" windowHeight="11160" xr2:uid="{667B6C78-1476-49DA-94FC-62B7D8333A13}"/>
  </bookViews>
  <sheets>
    <sheet name="November Performance Tracker" sheetId="4" r:id="rId1"/>
    <sheet name="Sheet4" sheetId="5" state="hidden" r:id="rId2"/>
    <sheet name="October Performance " sheetId="1" state="hidden" r:id="rId3"/>
    <sheet name="October Performance  (2)" sheetId="2" state="hidden" r:id="rId4"/>
    <sheet name="November Targets summary" sheetId="3" r:id="rId5"/>
  </sheets>
  <externalReferences>
    <externalReference r:id="rId6"/>
  </externalReferences>
  <definedNames>
    <definedName name="_xlnm._FilterDatabase" localSheetId="0" hidden="1">'November Performance Tracker'!$A$2:$S$32</definedName>
    <definedName name="_xlnm._FilterDatabase" localSheetId="4" hidden="1">'November Targets summary'!$A$1:$G$61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8" i="2" l="1"/>
  <c r="D68" i="2"/>
  <c r="F67" i="2"/>
  <c r="H67" i="2" s="1"/>
  <c r="F66" i="2"/>
  <c r="H66" i="2" s="1"/>
  <c r="F65" i="2"/>
  <c r="H65" i="2" s="1"/>
  <c r="H64" i="2"/>
  <c r="F64" i="2"/>
  <c r="G63" i="2"/>
  <c r="D63" i="2"/>
  <c r="F62" i="2"/>
  <c r="H62" i="2" s="1"/>
  <c r="H61" i="2"/>
  <c r="F61" i="2"/>
  <c r="F60" i="2"/>
  <c r="H60" i="2" s="1"/>
  <c r="H59" i="2"/>
  <c r="F59" i="2"/>
  <c r="G58" i="2"/>
  <c r="D58" i="2"/>
  <c r="F57" i="2"/>
  <c r="H57" i="2" s="1"/>
  <c r="F56" i="2"/>
  <c r="H56" i="2" s="1"/>
  <c r="F55" i="2"/>
  <c r="H55" i="2" s="1"/>
  <c r="F54" i="2"/>
  <c r="H54" i="2" s="1"/>
  <c r="F53" i="2"/>
  <c r="G52" i="2"/>
  <c r="G69" i="2" s="1"/>
  <c r="D52" i="2"/>
  <c r="G51" i="2"/>
  <c r="F51" i="2"/>
  <c r="F52" i="2" s="1"/>
  <c r="G50" i="2"/>
  <c r="D50" i="2"/>
  <c r="F49" i="2"/>
  <c r="H49" i="2" s="1"/>
  <c r="G42" i="2"/>
  <c r="D42" i="2"/>
  <c r="F41" i="2"/>
  <c r="H41" i="2" s="1"/>
  <c r="K40" i="2"/>
  <c r="H40" i="2"/>
  <c r="F40" i="2"/>
  <c r="K39" i="2"/>
  <c r="K42" i="2" s="1"/>
  <c r="F39" i="2"/>
  <c r="H39" i="2" s="1"/>
  <c r="K38" i="2"/>
  <c r="F38" i="2"/>
  <c r="F42" i="2" s="1"/>
  <c r="G37" i="2"/>
  <c r="D37" i="2"/>
  <c r="K36" i="2"/>
  <c r="K37" i="2" s="1"/>
  <c r="F36" i="2"/>
  <c r="H36" i="2" s="1"/>
  <c r="F34" i="2"/>
  <c r="F33" i="2"/>
  <c r="F32" i="2"/>
  <c r="H32" i="2" s="1"/>
  <c r="L31" i="2"/>
  <c r="K31" i="2"/>
  <c r="J31" i="2"/>
  <c r="I31" i="2"/>
  <c r="H31" i="2"/>
  <c r="G31" i="2"/>
  <c r="D31" i="2"/>
  <c r="F30" i="2"/>
  <c r="F29" i="2"/>
  <c r="F28" i="2"/>
  <c r="F26" i="2"/>
  <c r="G21" i="2"/>
  <c r="D21" i="2"/>
  <c r="K20" i="2"/>
  <c r="F20" i="2"/>
  <c r="H20" i="2" s="1"/>
  <c r="K19" i="2"/>
  <c r="F19" i="2"/>
  <c r="H19" i="2" s="1"/>
  <c r="K18" i="2"/>
  <c r="F18" i="2"/>
  <c r="H18" i="2" s="1"/>
  <c r="K17" i="2"/>
  <c r="F17" i="2"/>
  <c r="H17" i="2" s="1"/>
  <c r="G16" i="2"/>
  <c r="D16" i="2"/>
  <c r="K15" i="2"/>
  <c r="F15" i="2"/>
  <c r="H15" i="2" s="1"/>
  <c r="K14" i="2"/>
  <c r="F14" i="2"/>
  <c r="H14" i="2" s="1"/>
  <c r="K13" i="2"/>
  <c r="F13" i="2"/>
  <c r="H13" i="2" s="1"/>
  <c r="K12" i="2"/>
  <c r="F12" i="2"/>
  <c r="H12" i="2" s="1"/>
  <c r="G11" i="2"/>
  <c r="D11" i="2"/>
  <c r="K10" i="2"/>
  <c r="F10" i="2"/>
  <c r="H10" i="2" s="1"/>
  <c r="K9" i="2"/>
  <c r="K11" i="2" s="1"/>
  <c r="F9" i="2"/>
  <c r="H9" i="2" s="1"/>
  <c r="K8" i="2"/>
  <c r="F8" i="2"/>
  <c r="H8" i="2" s="1"/>
  <c r="K7" i="2"/>
  <c r="F7" i="2"/>
  <c r="H7" i="2" s="1"/>
  <c r="K6" i="2"/>
  <c r="F6" i="2"/>
  <c r="F11" i="2" s="1"/>
  <c r="H11" i="2" s="1"/>
  <c r="D5" i="2"/>
  <c r="K4" i="2"/>
  <c r="K5" i="2" s="1"/>
  <c r="G4" i="2"/>
  <c r="G5" i="2" s="1"/>
  <c r="F4" i="2"/>
  <c r="F5" i="2" s="1"/>
  <c r="K16" i="2" l="1"/>
  <c r="F16" i="2"/>
  <c r="H16" i="2" s="1"/>
  <c r="H4" i="2"/>
  <c r="D43" i="2"/>
  <c r="E37" i="2" s="1"/>
  <c r="I37" i="2" s="1"/>
  <c r="J37" i="2" s="1"/>
  <c r="L37" i="2" s="1"/>
  <c r="F37" i="2"/>
  <c r="H37" i="2" s="1"/>
  <c r="H43" i="2" s="1"/>
  <c r="H42" i="2"/>
  <c r="D69" i="2"/>
  <c r="F68" i="2"/>
  <c r="F50" i="2"/>
  <c r="H50" i="2" s="1"/>
  <c r="K43" i="2"/>
  <c r="H21" i="2"/>
  <c r="F22" i="2"/>
  <c r="H5" i="2"/>
  <c r="E11" i="2"/>
  <c r="I11" i="2" s="1"/>
  <c r="J11" i="2" s="1"/>
  <c r="L11" i="2" s="1"/>
  <c r="F21" i="2"/>
  <c r="F31" i="2"/>
  <c r="H38" i="2"/>
  <c r="D22" i="2"/>
  <c r="E5" i="2" s="1"/>
  <c r="I5" i="2" s="1"/>
  <c r="J5" i="2" s="1"/>
  <c r="L5" i="2" s="1"/>
  <c r="L40" i="2"/>
  <c r="H6" i="2"/>
  <c r="E39" i="2"/>
  <c r="I39" i="2" s="1"/>
  <c r="J39" i="2" s="1"/>
  <c r="L39" i="2" s="1"/>
  <c r="E34" i="2"/>
  <c r="I34" i="2" s="1"/>
  <c r="J34" i="2" s="1"/>
  <c r="L34" i="2" s="1"/>
  <c r="E40" i="2"/>
  <c r="I40" i="2" s="1"/>
  <c r="J40" i="2" s="1"/>
  <c r="E43" i="2"/>
  <c r="E41" i="2"/>
  <c r="I41" i="2" s="1"/>
  <c r="J41" i="2" s="1"/>
  <c r="L41" i="2" s="1"/>
  <c r="E35" i="2"/>
  <c r="I35" i="2" s="1"/>
  <c r="J35" i="2" s="1"/>
  <c r="L35" i="2" s="1"/>
  <c r="E32" i="2"/>
  <c r="I32" i="2" s="1"/>
  <c r="J32" i="2" s="1"/>
  <c r="L32" i="2" s="1"/>
  <c r="H52" i="2"/>
  <c r="G43" i="2"/>
  <c r="F58" i="2"/>
  <c r="F69" i="2" s="1"/>
  <c r="H69" i="2" s="1"/>
  <c r="H53" i="2"/>
  <c r="F63" i="2"/>
  <c r="G22" i="2"/>
  <c r="E38" i="2"/>
  <c r="I38" i="2" s="1"/>
  <c r="J38" i="2" s="1"/>
  <c r="L38" i="2" s="1"/>
  <c r="H63" i="2"/>
  <c r="H68" i="2"/>
  <c r="K21" i="2"/>
  <c r="H51" i="2"/>
  <c r="G68" i="1"/>
  <c r="D68" i="1"/>
  <c r="F67" i="1"/>
  <c r="H67" i="1" s="1"/>
  <c r="F66" i="1"/>
  <c r="H66" i="1" s="1"/>
  <c r="F65" i="1"/>
  <c r="H65" i="1" s="1"/>
  <c r="F64" i="1"/>
  <c r="G63" i="1"/>
  <c r="D63" i="1"/>
  <c r="F62" i="1"/>
  <c r="H62" i="1" s="1"/>
  <c r="F61" i="1"/>
  <c r="H61" i="1" s="1"/>
  <c r="F60" i="1"/>
  <c r="H60" i="1" s="1"/>
  <c r="F59" i="1"/>
  <c r="F63" i="1" s="1"/>
  <c r="G58" i="1"/>
  <c r="D58" i="1"/>
  <c r="F57" i="1"/>
  <c r="H57" i="1" s="1"/>
  <c r="F56" i="1"/>
  <c r="H56" i="1" s="1"/>
  <c r="F55" i="1"/>
  <c r="H55" i="1" s="1"/>
  <c r="F54" i="1"/>
  <c r="H54" i="1" s="1"/>
  <c r="F53" i="1"/>
  <c r="H53" i="1" s="1"/>
  <c r="D52" i="1"/>
  <c r="D69" i="1" s="1"/>
  <c r="G51" i="1"/>
  <c r="G52" i="1" s="1"/>
  <c r="F51" i="1"/>
  <c r="F52" i="1" s="1"/>
  <c r="G50" i="1"/>
  <c r="D50" i="1"/>
  <c r="F49" i="1"/>
  <c r="F50" i="1" s="1"/>
  <c r="H50" i="1" s="1"/>
  <c r="G42" i="1"/>
  <c r="D42" i="1"/>
  <c r="F41" i="1"/>
  <c r="H41" i="1" s="1"/>
  <c r="K40" i="1"/>
  <c r="F40" i="1"/>
  <c r="H40" i="1" s="1"/>
  <c r="K39" i="1"/>
  <c r="F39" i="1"/>
  <c r="H39" i="1" s="1"/>
  <c r="K38" i="1"/>
  <c r="H38" i="1"/>
  <c r="F38" i="1"/>
  <c r="G37" i="1"/>
  <c r="D37" i="1"/>
  <c r="K36" i="1"/>
  <c r="K37" i="1" s="1"/>
  <c r="F36" i="1"/>
  <c r="H36" i="1" s="1"/>
  <c r="F34" i="1"/>
  <c r="F33" i="1"/>
  <c r="H32" i="1"/>
  <c r="F32" i="1"/>
  <c r="L31" i="1"/>
  <c r="K31" i="1"/>
  <c r="J31" i="1"/>
  <c r="I31" i="1"/>
  <c r="H31" i="1"/>
  <c r="G31" i="1"/>
  <c r="D31" i="1"/>
  <c r="D43" i="1" s="1"/>
  <c r="F30" i="1"/>
  <c r="F29" i="1"/>
  <c r="F28" i="1"/>
  <c r="F26" i="1"/>
  <c r="G21" i="1"/>
  <c r="D21" i="1"/>
  <c r="K20" i="1"/>
  <c r="F20" i="1"/>
  <c r="H20" i="1" s="1"/>
  <c r="K19" i="1"/>
  <c r="F19" i="1"/>
  <c r="H19" i="1" s="1"/>
  <c r="K18" i="1"/>
  <c r="F18" i="1"/>
  <c r="H18" i="1" s="1"/>
  <c r="K17" i="1"/>
  <c r="F17" i="1"/>
  <c r="G16" i="1"/>
  <c r="D16" i="1"/>
  <c r="K15" i="1"/>
  <c r="F15" i="1"/>
  <c r="H15" i="1" s="1"/>
  <c r="K14" i="1"/>
  <c r="F14" i="1"/>
  <c r="H14" i="1" s="1"/>
  <c r="K13" i="1"/>
  <c r="F13" i="1"/>
  <c r="H13" i="1" s="1"/>
  <c r="K12" i="1"/>
  <c r="F12" i="1"/>
  <c r="G11" i="1"/>
  <c r="D11" i="1"/>
  <c r="K10" i="1"/>
  <c r="F10" i="1"/>
  <c r="H10" i="1" s="1"/>
  <c r="K9" i="1"/>
  <c r="F9" i="1"/>
  <c r="H9" i="1" s="1"/>
  <c r="K8" i="1"/>
  <c r="F8" i="1"/>
  <c r="H8" i="1" s="1"/>
  <c r="K7" i="1"/>
  <c r="H7" i="1"/>
  <c r="F7" i="1"/>
  <c r="K6" i="1"/>
  <c r="F6" i="1"/>
  <c r="H6" i="1" s="1"/>
  <c r="D5" i="1"/>
  <c r="K4" i="1"/>
  <c r="K5" i="1" s="1"/>
  <c r="G4" i="1"/>
  <c r="G5" i="1" s="1"/>
  <c r="F4" i="1"/>
  <c r="F5" i="1" s="1"/>
  <c r="H16" i="1" l="1"/>
  <c r="F37" i="1"/>
  <c r="E21" i="2"/>
  <c r="I21" i="2" s="1"/>
  <c r="J21" i="2" s="1"/>
  <c r="H63" i="1"/>
  <c r="F21" i="1"/>
  <c r="H21" i="1" s="1"/>
  <c r="H17" i="1"/>
  <c r="G43" i="1"/>
  <c r="F42" i="1"/>
  <c r="H42" i="1" s="1"/>
  <c r="H43" i="1" s="1"/>
  <c r="F68" i="1"/>
  <c r="H68" i="1" s="1"/>
  <c r="E42" i="2"/>
  <c r="I42" i="2" s="1"/>
  <c r="J42" i="2" s="1"/>
  <c r="F16" i="1"/>
  <c r="F31" i="1"/>
  <c r="H49" i="1"/>
  <c r="E33" i="2"/>
  <c r="I33" i="2" s="1"/>
  <c r="J33" i="2" s="1"/>
  <c r="L33" i="2" s="1"/>
  <c r="E36" i="2"/>
  <c r="I36" i="2" s="1"/>
  <c r="J36" i="2" s="1"/>
  <c r="L36" i="2" s="1"/>
  <c r="F43" i="2"/>
  <c r="F45" i="2" s="1"/>
  <c r="K42" i="1"/>
  <c r="K43" i="1" s="1"/>
  <c r="E37" i="1"/>
  <c r="I37" i="1" s="1"/>
  <c r="J37" i="1" s="1"/>
  <c r="I43" i="2"/>
  <c r="E20" i="2"/>
  <c r="I20" i="2" s="1"/>
  <c r="J20" i="2" s="1"/>
  <c r="L20" i="2" s="1"/>
  <c r="E8" i="2"/>
  <c r="I8" i="2" s="1"/>
  <c r="J8" i="2" s="1"/>
  <c r="L8" i="2" s="1"/>
  <c r="E9" i="2"/>
  <c r="I9" i="2" s="1"/>
  <c r="J9" i="2" s="1"/>
  <c r="L9" i="2" s="1"/>
  <c r="D45" i="2"/>
  <c r="E12" i="2"/>
  <c r="I12" i="2" s="1"/>
  <c r="J12" i="2" s="1"/>
  <c r="L12" i="2" s="1"/>
  <c r="E10" i="2"/>
  <c r="I10" i="2" s="1"/>
  <c r="J10" i="2" s="1"/>
  <c r="L10" i="2" s="1"/>
  <c r="E13" i="2"/>
  <c r="I13" i="2" s="1"/>
  <c r="J13" i="2" s="1"/>
  <c r="L13" i="2" s="1"/>
  <c r="E19" i="2"/>
  <c r="I19" i="2" s="1"/>
  <c r="J19" i="2" s="1"/>
  <c r="L19" i="2" s="1"/>
  <c r="E17" i="2"/>
  <c r="I17" i="2" s="1"/>
  <c r="J17" i="2" s="1"/>
  <c r="L17" i="2" s="1"/>
  <c r="E22" i="2"/>
  <c r="I22" i="2" s="1"/>
  <c r="E7" i="2"/>
  <c r="I7" i="2" s="1"/>
  <c r="J7" i="2" s="1"/>
  <c r="L7" i="2" s="1"/>
  <c r="E15" i="2"/>
  <c r="I15" i="2" s="1"/>
  <c r="J15" i="2" s="1"/>
  <c r="L15" i="2" s="1"/>
  <c r="E6" i="2"/>
  <c r="I6" i="2" s="1"/>
  <c r="J6" i="2" s="1"/>
  <c r="L6" i="2" s="1"/>
  <c r="E14" i="2"/>
  <c r="I14" i="2" s="1"/>
  <c r="J14" i="2" s="1"/>
  <c r="L14" i="2" s="1"/>
  <c r="E4" i="2"/>
  <c r="I4" i="2" s="1"/>
  <c r="J4" i="2" s="1"/>
  <c r="L4" i="2" s="1"/>
  <c r="E18" i="2"/>
  <c r="I18" i="2" s="1"/>
  <c r="J18" i="2" s="1"/>
  <c r="L18" i="2" s="1"/>
  <c r="L21" i="2"/>
  <c r="H58" i="2"/>
  <c r="G45" i="2"/>
  <c r="H22" i="2"/>
  <c r="K22" i="2"/>
  <c r="E16" i="2"/>
  <c r="I16" i="2" s="1"/>
  <c r="J16" i="2" s="1"/>
  <c r="L16" i="2" s="1"/>
  <c r="K11" i="1"/>
  <c r="H37" i="1"/>
  <c r="L37" i="1"/>
  <c r="G69" i="1"/>
  <c r="H52" i="1"/>
  <c r="E33" i="1"/>
  <c r="I33" i="1" s="1"/>
  <c r="J33" i="1" s="1"/>
  <c r="L33" i="1" s="1"/>
  <c r="E38" i="1"/>
  <c r="I38" i="1" s="1"/>
  <c r="J38" i="1" s="1"/>
  <c r="L38" i="1" s="1"/>
  <c r="E36" i="1"/>
  <c r="I36" i="1" s="1"/>
  <c r="J36" i="1" s="1"/>
  <c r="L36" i="1" s="1"/>
  <c r="E39" i="1"/>
  <c r="I39" i="1" s="1"/>
  <c r="J39" i="1" s="1"/>
  <c r="E34" i="1"/>
  <c r="I34" i="1" s="1"/>
  <c r="J34" i="1" s="1"/>
  <c r="L34" i="1" s="1"/>
  <c r="E40" i="1"/>
  <c r="I40" i="1" s="1"/>
  <c r="J40" i="1" s="1"/>
  <c r="L40" i="1" s="1"/>
  <c r="E43" i="1"/>
  <c r="E41" i="1"/>
  <c r="I41" i="1" s="1"/>
  <c r="J41" i="1" s="1"/>
  <c r="L41" i="1" s="1"/>
  <c r="E42" i="1"/>
  <c r="I42" i="1" s="1"/>
  <c r="J42" i="1" s="1"/>
  <c r="J43" i="1" s="1"/>
  <c r="E35" i="1"/>
  <c r="I35" i="1" s="1"/>
  <c r="J35" i="1" s="1"/>
  <c r="L35" i="1" s="1"/>
  <c r="E32" i="1"/>
  <c r="I32" i="1" s="1"/>
  <c r="J32" i="1" s="1"/>
  <c r="L32" i="1" s="1"/>
  <c r="G22" i="1"/>
  <c r="H5" i="1"/>
  <c r="F43" i="1"/>
  <c r="L42" i="1"/>
  <c r="K21" i="1"/>
  <c r="L39" i="1"/>
  <c r="H51" i="1"/>
  <c r="F58" i="1"/>
  <c r="H64" i="1"/>
  <c r="H12" i="1"/>
  <c r="D22" i="1"/>
  <c r="E11" i="1" s="1"/>
  <c r="I11" i="1" s="1"/>
  <c r="J11" i="1" s="1"/>
  <c r="L11" i="1" s="1"/>
  <c r="K16" i="1"/>
  <c r="F11" i="1"/>
  <c r="H11" i="1" s="1"/>
  <c r="H59" i="1"/>
  <c r="H4" i="1"/>
  <c r="E5" i="1" l="1"/>
  <c r="I5" i="1" s="1"/>
  <c r="J5" i="1" s="1"/>
  <c r="L5" i="1" s="1"/>
  <c r="F22" i="1"/>
  <c r="F45" i="1" s="1"/>
  <c r="I43" i="1"/>
  <c r="H45" i="2"/>
  <c r="L43" i="1"/>
  <c r="F69" i="1"/>
  <c r="J43" i="2"/>
  <c r="L43" i="2" s="1"/>
  <c r="L42" i="2"/>
  <c r="J22" i="2"/>
  <c r="J45" i="2" s="1"/>
  <c r="I45" i="2"/>
  <c r="K45" i="2"/>
  <c r="G45" i="1"/>
  <c r="H58" i="1"/>
  <c r="H69" i="1"/>
  <c r="E14" i="1"/>
  <c r="I14" i="1" s="1"/>
  <c r="J14" i="1" s="1"/>
  <c r="L14" i="1" s="1"/>
  <c r="E17" i="1"/>
  <c r="I17" i="1" s="1"/>
  <c r="J17" i="1" s="1"/>
  <c r="L17" i="1" s="1"/>
  <c r="E16" i="1"/>
  <c r="I16" i="1" s="1"/>
  <c r="J16" i="1" s="1"/>
  <c r="L16" i="1" s="1"/>
  <c r="E15" i="1"/>
  <c r="I15" i="1" s="1"/>
  <c r="J15" i="1" s="1"/>
  <c r="L15" i="1" s="1"/>
  <c r="E18" i="1"/>
  <c r="I18" i="1" s="1"/>
  <c r="J18" i="1" s="1"/>
  <c r="L18" i="1" s="1"/>
  <c r="E6" i="1"/>
  <c r="I6" i="1" s="1"/>
  <c r="J6" i="1" s="1"/>
  <c r="L6" i="1" s="1"/>
  <c r="E9" i="1"/>
  <c r="I9" i="1" s="1"/>
  <c r="J9" i="1" s="1"/>
  <c r="L9" i="1" s="1"/>
  <c r="E13" i="1"/>
  <c r="I13" i="1" s="1"/>
  <c r="J13" i="1" s="1"/>
  <c r="L13" i="1" s="1"/>
  <c r="E22" i="1"/>
  <c r="I22" i="1" s="1"/>
  <c r="E19" i="1"/>
  <c r="I19" i="1" s="1"/>
  <c r="J19" i="1" s="1"/>
  <c r="L19" i="1" s="1"/>
  <c r="E7" i="1"/>
  <c r="I7" i="1" s="1"/>
  <c r="J7" i="1" s="1"/>
  <c r="L7" i="1" s="1"/>
  <c r="E4" i="1"/>
  <c r="I4" i="1" s="1"/>
  <c r="J4" i="1" s="1"/>
  <c r="L4" i="1" s="1"/>
  <c r="E8" i="1"/>
  <c r="I8" i="1" s="1"/>
  <c r="J8" i="1" s="1"/>
  <c r="L8" i="1" s="1"/>
  <c r="E20" i="1"/>
  <c r="I20" i="1" s="1"/>
  <c r="J20" i="1" s="1"/>
  <c r="L20" i="1" s="1"/>
  <c r="D45" i="1"/>
  <c r="E12" i="1"/>
  <c r="I12" i="1" s="1"/>
  <c r="J12" i="1" s="1"/>
  <c r="L12" i="1" s="1"/>
  <c r="E10" i="1"/>
  <c r="I10" i="1" s="1"/>
  <c r="J10" i="1" s="1"/>
  <c r="L10" i="1" s="1"/>
  <c r="K22" i="1"/>
  <c r="E21" i="1"/>
  <c r="I21" i="1" s="1"/>
  <c r="J21" i="1" s="1"/>
  <c r="L21" i="1" s="1"/>
  <c r="H45" i="1" l="1"/>
  <c r="H22" i="1"/>
  <c r="L45" i="2"/>
  <c r="L22" i="2"/>
  <c r="I45" i="1"/>
  <c r="J22" i="1"/>
  <c r="J45" i="1" s="1"/>
  <c r="K45" i="1"/>
  <c r="L45" i="1" s="1"/>
  <c r="L22" i="1"/>
</calcChain>
</file>

<file path=xl/sharedStrings.xml><?xml version="1.0" encoding="utf-8"?>
<sst xmlns="http://schemas.openxmlformats.org/spreadsheetml/2006/main" count="583" uniqueCount="84">
  <si>
    <t>INPUTS &amp; MECHANIZATION</t>
  </si>
  <si>
    <t>Farmers / Acquisition</t>
  </si>
  <si>
    <t>Sales / Revenue performance 000'</t>
  </si>
  <si>
    <t>Region / County</t>
  </si>
  <si>
    <t>County</t>
  </si>
  <si>
    <t>Activity</t>
  </si>
  <si>
    <t>Month target #</t>
  </si>
  <si>
    <t>Target contribution</t>
  </si>
  <si>
    <t>MTD FarmersTarget</t>
  </si>
  <si>
    <t>MTD Farmers Actual</t>
  </si>
  <si>
    <t>MTD Farmers Performance</t>
  </si>
  <si>
    <t>Month Sales target</t>
  </si>
  <si>
    <t>MTD Sales target</t>
  </si>
  <si>
    <t xml:space="preserve">MTD Actual sales </t>
  </si>
  <si>
    <t>MTD Sales Performance</t>
  </si>
  <si>
    <t>Remarks</t>
  </si>
  <si>
    <t>Action</t>
  </si>
  <si>
    <t>Dairy</t>
  </si>
  <si>
    <t>Dairy -Uasin Gishu</t>
  </si>
  <si>
    <t>Input,Mechanization &amp; Credit</t>
  </si>
  <si>
    <t>Dairy Total</t>
  </si>
  <si>
    <t>Eastern &amp; Mountain</t>
  </si>
  <si>
    <t>Tharaka-Nithi</t>
  </si>
  <si>
    <t>Meru</t>
  </si>
  <si>
    <t>Kitui</t>
  </si>
  <si>
    <t>Machakos</t>
  </si>
  <si>
    <t>Makueni</t>
  </si>
  <si>
    <t>Eastern &amp; Mountain Total</t>
  </si>
  <si>
    <t>Rift / Nyanza</t>
  </si>
  <si>
    <t>Migori</t>
  </si>
  <si>
    <t>Kisumu</t>
  </si>
  <si>
    <t>Homa Bay</t>
  </si>
  <si>
    <t>Kericho</t>
  </si>
  <si>
    <t>Rift / Nyanza Total</t>
  </si>
  <si>
    <t>Western</t>
  </si>
  <si>
    <t>Elgeyo Marakwet</t>
  </si>
  <si>
    <t>Kakamega</t>
  </si>
  <si>
    <t>Bungoma</t>
  </si>
  <si>
    <t>Butere</t>
  </si>
  <si>
    <t>Western Total</t>
  </si>
  <si>
    <t xml:space="preserve"> </t>
  </si>
  <si>
    <t>Total</t>
  </si>
  <si>
    <t>MARKET ACCESS</t>
  </si>
  <si>
    <t>Month Sales target '</t>
  </si>
  <si>
    <t>Market Access</t>
  </si>
  <si>
    <t>Bomet</t>
  </si>
  <si>
    <t>Market Access Total</t>
  </si>
  <si>
    <t xml:space="preserve">October Total </t>
  </si>
  <si>
    <t>Issue</t>
  </si>
  <si>
    <t>Coast</t>
  </si>
  <si>
    <t>Input and Mechanization</t>
  </si>
  <si>
    <t>Coast Total</t>
  </si>
  <si>
    <t>Cash Inputs &amp; Mechanization</t>
  </si>
  <si>
    <t>Credit</t>
  </si>
  <si>
    <t>Grand Total</t>
  </si>
  <si>
    <t>Nakuru</t>
  </si>
  <si>
    <t>Nandi</t>
  </si>
  <si>
    <t>Nyandarua</t>
  </si>
  <si>
    <t>Uasin Gishu</t>
  </si>
  <si>
    <t>MTD Target</t>
  </si>
  <si>
    <t>Row Labels</t>
  </si>
  <si>
    <t>Region</t>
  </si>
  <si>
    <t>Value chain</t>
  </si>
  <si>
    <t>MonthTarget</t>
  </si>
  <si>
    <t>MTD Performance</t>
  </si>
  <si>
    <t>MTD Actual</t>
  </si>
  <si>
    <t xml:space="preserve">Kajiado </t>
  </si>
  <si>
    <t xml:space="preserve">Kilifi </t>
  </si>
  <si>
    <t xml:space="preserve">Kwale </t>
  </si>
  <si>
    <t xml:space="preserve">Tana River </t>
  </si>
  <si>
    <t xml:space="preserve">TransNzoia </t>
  </si>
  <si>
    <t xml:space="preserve">Busia </t>
  </si>
  <si>
    <t>Total Farmers</t>
  </si>
  <si>
    <t>MTD Farmers</t>
  </si>
  <si>
    <t>Count of Customer</t>
  </si>
  <si>
    <t>(blank)</t>
  </si>
  <si>
    <t>#N/A</t>
  </si>
  <si>
    <t>Nairobi</t>
  </si>
  <si>
    <t>Mombasa</t>
  </si>
  <si>
    <t>Murang'a</t>
  </si>
  <si>
    <t>Lamu</t>
  </si>
  <si>
    <t>Kisii</t>
  </si>
  <si>
    <t>Laikipia</t>
  </si>
  <si>
    <t>Season to Date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</si>
</sst>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2" fillId="2" borderId="0" xfId="0" applyFont="1" applyFill="1"/>
    <xf numFmtId="0" fontId="3" fillId="2" borderId="0" xfId="0" applyFont="1" applyFill="1"/>
    <xf numFmtId="164" fontId="2" fillId="2" borderId="0" xfId="1" applyNumberFormat="1" applyFont="1" applyFill="1"/>
    <xf numFmtId="0" fontId="4" fillId="3" borderId="0" xfId="0" applyFont="1" applyFill="1"/>
    <xf numFmtId="0" fontId="5" fillId="3" borderId="1" xfId="0" applyFont="1" applyFill="1" applyBorder="1" applyAlignment="1">
      <alignment wrapText="1"/>
    </xf>
    <xf numFmtId="164" fontId="5" fillId="4" borderId="1" xfId="1" applyNumberFormat="1" applyFont="1" applyFill="1" applyBorder="1" applyAlignment="1">
      <alignment wrapText="1"/>
    </xf>
    <xf numFmtId="9" fontId="5" fillId="4" borderId="1" xfId="2" applyFont="1" applyFill="1" applyBorder="1" applyAlignment="1">
      <alignment wrapText="1"/>
    </xf>
    <xf numFmtId="164" fontId="5" fillId="5" borderId="1" xfId="1" applyNumberFormat="1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4" fillId="3" borderId="2" xfId="0" applyFont="1" applyFill="1" applyBorder="1"/>
    <xf numFmtId="164" fontId="4" fillId="3" borderId="2" xfId="1" applyNumberFormat="1" applyFont="1" applyFill="1" applyBorder="1"/>
    <xf numFmtId="9" fontId="4" fillId="3" borderId="2" xfId="2" applyFont="1" applyFill="1" applyBorder="1"/>
    <xf numFmtId="0" fontId="4" fillId="3" borderId="1" xfId="0" applyFont="1" applyFill="1" applyBorder="1"/>
    <xf numFmtId="0" fontId="5" fillId="3" borderId="2" xfId="0" applyFont="1" applyFill="1" applyBorder="1"/>
    <xf numFmtId="164" fontId="5" fillId="3" borderId="2" xfId="1" applyNumberFormat="1" applyFont="1" applyFill="1" applyBorder="1"/>
    <xf numFmtId="9" fontId="5" fillId="3" borderId="2" xfId="2" applyFont="1" applyFill="1" applyBorder="1"/>
    <xf numFmtId="0" fontId="5" fillId="3" borderId="1" xfId="0" applyFont="1" applyFill="1" applyBorder="1"/>
    <xf numFmtId="0" fontId="5" fillId="3" borderId="0" xfId="0" applyFont="1" applyFill="1"/>
    <xf numFmtId="0" fontId="5" fillId="3" borderId="3" xfId="0" applyFont="1" applyFill="1" applyBorder="1"/>
    <xf numFmtId="164" fontId="5" fillId="3" borderId="3" xfId="1" applyNumberFormat="1" applyFont="1" applyFill="1" applyBorder="1"/>
    <xf numFmtId="9" fontId="5" fillId="3" borderId="3" xfId="2" applyFont="1" applyFill="1" applyBorder="1"/>
    <xf numFmtId="0" fontId="5" fillId="5" borderId="4" xfId="0" applyFont="1" applyFill="1" applyBorder="1" applyAlignment="1">
      <alignment wrapText="1"/>
    </xf>
    <xf numFmtId="164" fontId="4" fillId="3" borderId="5" xfId="1" applyNumberFormat="1" applyFont="1" applyFill="1" applyBorder="1"/>
    <xf numFmtId="9" fontId="4" fillId="3" borderId="4" xfId="2" applyFont="1" applyFill="1" applyBorder="1"/>
    <xf numFmtId="164" fontId="5" fillId="3" borderId="5" xfId="1" applyNumberFormat="1" applyFont="1" applyFill="1" applyBorder="1"/>
    <xf numFmtId="43" fontId="4" fillId="3" borderId="2" xfId="1" applyNumberFormat="1" applyFont="1" applyFill="1" applyBorder="1"/>
    <xf numFmtId="0" fontId="4" fillId="3" borderId="6" xfId="0" applyFont="1" applyFill="1" applyBorder="1"/>
    <xf numFmtId="0" fontId="5" fillId="3" borderId="6" xfId="0" applyFont="1" applyFill="1" applyBorder="1"/>
    <xf numFmtId="0" fontId="4" fillId="3" borderId="3" xfId="0" applyFont="1" applyFill="1" applyBorder="1"/>
    <xf numFmtId="0" fontId="5" fillId="6" borderId="0" xfId="0" applyFont="1" applyFill="1"/>
    <xf numFmtId="164" fontId="5" fillId="6" borderId="0" xfId="1" applyNumberFormat="1" applyFont="1" applyFill="1"/>
    <xf numFmtId="9" fontId="5" fillId="6" borderId="0" xfId="2" applyFont="1" applyFill="1"/>
    <xf numFmtId="164" fontId="4" fillId="3" borderId="0" xfId="1" applyNumberFormat="1" applyFont="1" applyFill="1"/>
    <xf numFmtId="164" fontId="5" fillId="3" borderId="0" xfId="1" applyNumberFormat="1" applyFont="1" applyFill="1" applyAlignment="1">
      <alignment wrapText="1"/>
    </xf>
    <xf numFmtId="9" fontId="4" fillId="3" borderId="0" xfId="2" applyFont="1" applyFill="1"/>
    <xf numFmtId="164" fontId="5" fillId="3" borderId="0" xfId="1" applyNumberFormat="1" applyFont="1" applyFill="1"/>
    <xf numFmtId="9" fontId="5" fillId="3" borderId="0" xfId="2" applyFont="1" applyFill="1"/>
    <xf numFmtId="0" fontId="0" fillId="3" borderId="0" xfId="0" applyFill="1"/>
    <xf numFmtId="0" fontId="8" fillId="3" borderId="0" xfId="0" applyFont="1" applyFill="1" applyBorder="1"/>
    <xf numFmtId="0" fontId="6" fillId="3" borderId="0" xfId="0" applyFont="1" applyFill="1" applyAlignment="1">
      <alignment wrapText="1"/>
    </xf>
    <xf numFmtId="164" fontId="0" fillId="3" borderId="0" xfId="1" applyNumberFormat="1" applyFont="1" applyFill="1"/>
    <xf numFmtId="0" fontId="6" fillId="3" borderId="0" xfId="0" applyFont="1" applyFill="1"/>
    <xf numFmtId="0" fontId="7" fillId="3" borderId="1" xfId="0" applyFont="1" applyFill="1" applyBorder="1"/>
    <xf numFmtId="164" fontId="7" fillId="3" borderId="1" xfId="1" applyNumberFormat="1" applyFont="1" applyFill="1" applyBorder="1"/>
    <xf numFmtId="0" fontId="8" fillId="3" borderId="1" xfId="0" applyFont="1" applyFill="1" applyBorder="1"/>
    <xf numFmtId="164" fontId="8" fillId="3" borderId="1" xfId="1" applyNumberFormat="1" applyFont="1" applyFill="1" applyBorder="1"/>
    <xf numFmtId="0" fontId="8" fillId="4" borderId="1" xfId="0" applyFont="1" applyFill="1" applyBorder="1" applyAlignment="1">
      <alignment wrapText="1"/>
    </xf>
    <xf numFmtId="164" fontId="8" fillId="4" borderId="1" xfId="1" applyNumberFormat="1" applyFont="1" applyFill="1" applyBorder="1" applyAlignment="1">
      <alignment wrapText="1"/>
    </xf>
    <xf numFmtId="0" fontId="8" fillId="4" borderId="7" xfId="0" applyFont="1" applyFill="1" applyBorder="1" applyAlignment="1">
      <alignment horizontal="center" wrapText="1"/>
    </xf>
    <xf numFmtId="164" fontId="8" fillId="4" borderId="7" xfId="1" applyNumberFormat="1" applyFont="1" applyFill="1" applyBorder="1" applyAlignment="1">
      <alignment horizontal="center" wrapText="1"/>
    </xf>
    <xf numFmtId="164" fontId="8" fillId="3" borderId="0" xfId="1" applyNumberFormat="1" applyFont="1" applyFill="1" applyBorder="1"/>
    <xf numFmtId="0" fontId="0" fillId="4" borderId="0" xfId="0" applyFill="1"/>
    <xf numFmtId="9" fontId="8" fillId="3" borderId="1" xfId="2" applyFont="1" applyFill="1" applyBorder="1"/>
    <xf numFmtId="9" fontId="8" fillId="4" borderId="1" xfId="2" applyFont="1" applyFill="1" applyBorder="1" applyAlignment="1">
      <alignment wrapText="1"/>
    </xf>
    <xf numFmtId="9" fontId="8" fillId="3" borderId="0" xfId="2" applyFont="1" applyFill="1" applyBorder="1"/>
    <xf numFmtId="9" fontId="0" fillId="3" borderId="0" xfId="2" applyFont="1" applyFill="1"/>
    <xf numFmtId="9" fontId="8" fillId="7" borderId="1" xfId="2" applyFont="1" applyFill="1" applyBorder="1"/>
    <xf numFmtId="0" fontId="8" fillId="2" borderId="1" xfId="0" applyFont="1" applyFill="1" applyBorder="1"/>
    <xf numFmtId="0" fontId="7" fillId="2" borderId="1" xfId="0" applyFont="1" applyFill="1" applyBorder="1"/>
    <xf numFmtId="164" fontId="7" fillId="2" borderId="1" xfId="1" applyNumberFormat="1" applyFont="1" applyFill="1" applyBorder="1"/>
    <xf numFmtId="9" fontId="9" fillId="2" borderId="1" xfId="2" applyFont="1" applyFill="1" applyBorder="1"/>
    <xf numFmtId="9" fontId="7" fillId="2" borderId="1" xfId="2" applyFont="1" applyFill="1" applyBorder="1"/>
    <xf numFmtId="164" fontId="8" fillId="2" borderId="1" xfId="1" applyNumberFormat="1" applyFont="1" applyFill="1" applyBorder="1"/>
    <xf numFmtId="9" fontId="10" fillId="2" borderId="1" xfId="2" applyFont="1" applyFill="1" applyBorder="1"/>
    <xf numFmtId="164" fontId="8" fillId="4" borderId="1" xfId="1" applyNumberFormat="1" applyFont="1" applyFill="1" applyBorder="1" applyAlignment="1"/>
    <xf numFmtId="164" fontId="8" fillId="4" borderId="7" xfId="1" applyNumberFormat="1" applyFont="1" applyFill="1" applyBorder="1" applyAlignment="1">
      <alignment wrapText="1"/>
    </xf>
    <xf numFmtId="0" fontId="8" fillId="4" borderId="7" xfId="0" applyFont="1" applyFill="1" applyBorder="1" applyAlignment="1">
      <alignment horizontal="center" wrapText="1"/>
    </xf>
    <xf numFmtId="0" fontId="8" fillId="4" borderId="8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164" fontId="8" fillId="4" borderId="7" xfId="1" applyNumberFormat="1" applyFont="1" applyFill="1" applyBorder="1" applyAlignment="1">
      <alignment horizontal="center" wrapText="1"/>
    </xf>
    <xf numFmtId="164" fontId="8" fillId="4" borderId="8" xfId="1" applyNumberFormat="1" applyFont="1" applyFill="1" applyBorder="1" applyAlignment="1">
      <alignment horizontal="center" wrapText="1"/>
    </xf>
    <xf numFmtId="164" fontId="8" fillId="4" borderId="6" xfId="1" applyNumberFormat="1" applyFont="1" applyFill="1" applyBorder="1" applyAlignment="1">
      <alignment horizontal="center" wrapText="1"/>
    </xf>
    <xf numFmtId="164" fontId="5" fillId="4" borderId="0" xfId="1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up\c\Desktop\DIGIFARM\WEEKLY%20REPORTS\PERFORMANCE%20TRACKING-MASTER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ober paybill"/>
      <sheetName val="Sirikwa"/>
      <sheetName val="Business targets"/>
      <sheetName val="September"/>
      <sheetName val="October"/>
      <sheetName val="October Performance "/>
      <sheetName val="Sheet1"/>
      <sheetName val="October achievement"/>
    </sheetNames>
    <sheetDataSet>
      <sheetData sheetId="0">
        <row r="3">
          <cell r="E3" t="str">
            <v>County</v>
          </cell>
          <cell r="F3" t="str">
            <v>Target</v>
          </cell>
          <cell r="G3" t="str">
            <v>Achievement</v>
          </cell>
          <cell r="H3" t="str">
            <v>%</v>
          </cell>
          <cell r="I3" t="str">
            <v>Sales Value</v>
          </cell>
        </row>
        <row r="4">
          <cell r="E4" t="str">
            <v>Migori</v>
          </cell>
          <cell r="F4">
            <v>12685</v>
          </cell>
          <cell r="G4">
            <v>891</v>
          </cell>
          <cell r="H4">
            <v>7.0240441466298778E-2</v>
          </cell>
          <cell r="I4">
            <v>4204862</v>
          </cell>
        </row>
        <row r="5">
          <cell r="E5" t="str">
            <v>Kisumu</v>
          </cell>
          <cell r="F5">
            <v>1000</v>
          </cell>
          <cell r="G5">
            <v>136</v>
          </cell>
          <cell r="H5">
            <v>0.13600000000000001</v>
          </cell>
          <cell r="I5">
            <v>1065640</v>
          </cell>
        </row>
        <row r="6">
          <cell r="E6" t="str">
            <v>Elgeyo Marakwet</v>
          </cell>
          <cell r="F6">
            <v>1000</v>
          </cell>
          <cell r="G6">
            <v>383</v>
          </cell>
          <cell r="H6">
            <v>0.38300000000000001</v>
          </cell>
          <cell r="I6">
            <v>4714723</v>
          </cell>
        </row>
        <row r="7">
          <cell r="E7" t="str">
            <v>Kakamega</v>
          </cell>
          <cell r="F7">
            <v>8025</v>
          </cell>
          <cell r="G7">
            <v>312</v>
          </cell>
          <cell r="H7">
            <v>3.8878504672897198E-2</v>
          </cell>
          <cell r="I7">
            <v>427390</v>
          </cell>
        </row>
        <row r="8">
          <cell r="E8" t="str">
            <v>Homa Bay</v>
          </cell>
          <cell r="F8">
            <v>1500</v>
          </cell>
          <cell r="G8">
            <v>23</v>
          </cell>
          <cell r="H8">
            <v>1.5333333333333332E-2</v>
          </cell>
          <cell r="I8">
            <v>34313</v>
          </cell>
        </row>
        <row r="9">
          <cell r="E9" t="str">
            <v>Tharaka-Nithi</v>
          </cell>
          <cell r="F9">
            <v>13025</v>
          </cell>
          <cell r="G9">
            <v>1834</v>
          </cell>
          <cell r="H9">
            <v>0.14080614203454894</v>
          </cell>
          <cell r="I9">
            <v>3334252</v>
          </cell>
        </row>
        <row r="10">
          <cell r="E10" t="str">
            <v>Meru</v>
          </cell>
          <cell r="F10">
            <v>13025</v>
          </cell>
          <cell r="G10">
            <v>4215</v>
          </cell>
          <cell r="H10">
            <v>0.32360844529750482</v>
          </cell>
          <cell r="I10">
            <v>6632601</v>
          </cell>
        </row>
        <row r="11">
          <cell r="E11" t="str">
            <v>Kitui</v>
          </cell>
          <cell r="F11">
            <v>2500</v>
          </cell>
          <cell r="G11">
            <v>686</v>
          </cell>
          <cell r="H11">
            <v>0.27439999999999998</v>
          </cell>
          <cell r="I11">
            <v>543419</v>
          </cell>
        </row>
        <row r="12">
          <cell r="E12" t="str">
            <v>Dairy -Uasin Gishu</v>
          </cell>
          <cell r="F12">
            <v>20000</v>
          </cell>
          <cell r="G12">
            <v>331</v>
          </cell>
          <cell r="H12">
            <v>1.6549999999999999E-2</v>
          </cell>
          <cell r="I12">
            <v>370835</v>
          </cell>
        </row>
        <row r="13">
          <cell r="E13" t="str">
            <v>Machakos</v>
          </cell>
          <cell r="F13">
            <v>2500</v>
          </cell>
          <cell r="G13">
            <v>576</v>
          </cell>
          <cell r="H13">
            <v>0.23039999999999999</v>
          </cell>
          <cell r="I13">
            <v>388472</v>
          </cell>
        </row>
        <row r="14">
          <cell r="E14" t="str">
            <v>Makueni</v>
          </cell>
          <cell r="F14">
            <v>2500</v>
          </cell>
          <cell r="G14">
            <v>158</v>
          </cell>
          <cell r="H14">
            <v>6.3200000000000006E-2</v>
          </cell>
          <cell r="I14">
            <v>181634</v>
          </cell>
        </row>
        <row r="15">
          <cell r="E15" t="str">
            <v>Kericho</v>
          </cell>
          <cell r="F15">
            <v>2200</v>
          </cell>
          <cell r="G15">
            <v>234</v>
          </cell>
          <cell r="H15">
            <v>0.10636363636363637</v>
          </cell>
          <cell r="I15">
            <v>358120</v>
          </cell>
        </row>
        <row r="16">
          <cell r="E16" t="str">
            <v>Bungoma</v>
          </cell>
          <cell r="F16">
            <v>4200</v>
          </cell>
          <cell r="G16">
            <v>200</v>
          </cell>
          <cell r="H16">
            <v>4.7619047619047616E-2</v>
          </cell>
          <cell r="I16">
            <v>509775</v>
          </cell>
        </row>
        <row r="17">
          <cell r="E17" t="str">
            <v>Butere</v>
          </cell>
          <cell r="F17">
            <v>8025</v>
          </cell>
          <cell r="H17">
            <v>0</v>
          </cell>
        </row>
        <row r="18">
          <cell r="E18" t="str">
            <v>Others</v>
          </cell>
          <cell r="G18">
            <v>122</v>
          </cell>
          <cell r="I18">
            <v>197709</v>
          </cell>
        </row>
        <row r="19">
          <cell r="E19" t="str">
            <v>Coast</v>
          </cell>
          <cell r="F19">
            <v>10000</v>
          </cell>
          <cell r="G19">
            <v>1</v>
          </cell>
          <cell r="H19">
            <v>1E-4</v>
          </cell>
          <cell r="I19">
            <v>400</v>
          </cell>
        </row>
        <row r="20">
          <cell r="E20" t="str">
            <v>Total</v>
          </cell>
          <cell r="F20">
            <v>102185</v>
          </cell>
          <cell r="G20">
            <v>10102</v>
          </cell>
          <cell r="H20">
            <v>9.8859910945833532E-2</v>
          </cell>
          <cell r="I20">
            <v>22964145</v>
          </cell>
        </row>
        <row r="24">
          <cell r="I24" t="str">
            <v>Input Distribution</v>
          </cell>
        </row>
        <row r="25">
          <cell r="E25" t="str">
            <v>Region</v>
          </cell>
          <cell r="F25" t="str">
            <v>County</v>
          </cell>
          <cell r="G25" t="str">
            <v>No. of Farmers</v>
          </cell>
          <cell r="I25" t="str">
            <v>Value Chain</v>
          </cell>
        </row>
        <row r="26">
          <cell r="E26" t="str">
            <v>Eastern</v>
          </cell>
          <cell r="F26" t="str">
            <v>Meru</v>
          </cell>
          <cell r="G26">
            <v>13025</v>
          </cell>
          <cell r="I26" t="str">
            <v>Maize</v>
          </cell>
        </row>
        <row r="27">
          <cell r="F27" t="str">
            <v>Tharaka</v>
          </cell>
          <cell r="G27">
            <v>13025</v>
          </cell>
        </row>
        <row r="28">
          <cell r="F28" t="str">
            <v>Kitui</v>
          </cell>
          <cell r="G28">
            <v>2500</v>
          </cell>
        </row>
        <row r="29">
          <cell r="F29" t="str">
            <v>Machakos</v>
          </cell>
          <cell r="G29">
            <v>2500</v>
          </cell>
        </row>
        <row r="30">
          <cell r="E30" t="str">
            <v>Rift &amp; Nyanza</v>
          </cell>
          <cell r="F30" t="str">
            <v>Kericho</v>
          </cell>
          <cell r="G30">
            <v>2200</v>
          </cell>
        </row>
        <row r="31">
          <cell r="F31" t="str">
            <v xml:space="preserve">Elgeyo Marakwet </v>
          </cell>
          <cell r="G31">
            <v>1000</v>
          </cell>
          <cell r="I31" t="str">
            <v>Sunflower</v>
          </cell>
        </row>
        <row r="32">
          <cell r="F32" t="str">
            <v>Kisumu</v>
          </cell>
          <cell r="G32">
            <v>1000</v>
          </cell>
          <cell r="I32" t="str">
            <v>Sorghum</v>
          </cell>
        </row>
        <row r="33">
          <cell r="F33" t="str">
            <v>Homabay</v>
          </cell>
          <cell r="G33">
            <v>1500</v>
          </cell>
        </row>
        <row r="34">
          <cell r="F34" t="str">
            <v>Migori</v>
          </cell>
          <cell r="G34">
            <v>12625</v>
          </cell>
        </row>
        <row r="35">
          <cell r="E35" t="str">
            <v>Western</v>
          </cell>
          <cell r="F35" t="str">
            <v>Butere</v>
          </cell>
          <cell r="G35">
            <v>8025</v>
          </cell>
          <cell r="I35" t="str">
            <v>Greengrams</v>
          </cell>
        </row>
        <row r="36">
          <cell r="F36" t="str">
            <v>Bungoma</v>
          </cell>
          <cell r="G36">
            <v>4200</v>
          </cell>
          <cell r="I36" t="str">
            <v>Rice</v>
          </cell>
        </row>
        <row r="37">
          <cell r="F37" t="str">
            <v>Kakamega</v>
          </cell>
          <cell r="G37">
            <v>5100</v>
          </cell>
          <cell r="I37" t="str">
            <v>Potatoes</v>
          </cell>
        </row>
        <row r="38">
          <cell r="E38" t="str">
            <v>Coast</v>
          </cell>
          <cell r="F38" t="str">
            <v>Kilifi &amp; Kwale</v>
          </cell>
          <cell r="G38">
            <v>10000</v>
          </cell>
          <cell r="I38" t="str">
            <v>Dairy</v>
          </cell>
        </row>
        <row r="39">
          <cell r="E39" t="str">
            <v>Dairy</v>
          </cell>
          <cell r="G39">
            <v>20000</v>
          </cell>
          <cell r="I39" t="str">
            <v>Total</v>
          </cell>
        </row>
        <row r="40">
          <cell r="E40" t="str">
            <v>Total</v>
          </cell>
          <cell r="G40">
            <v>96700</v>
          </cell>
        </row>
      </sheetData>
      <sheetData sheetId="1">
        <row r="17">
          <cell r="G17">
            <v>975130</v>
          </cell>
        </row>
      </sheetData>
      <sheetData sheetId="2">
        <row r="11">
          <cell r="H11">
            <v>1005153126.6666665</v>
          </cell>
        </row>
        <row r="13">
          <cell r="H13">
            <v>1777239938.6381912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BD2A-E4E4-45C5-AE35-46CC8403CF25}">
  <dimension ref="A1:S34"/>
  <sheetViews>
    <sheetView tabSelected="1" zoomScale="80" zoomScaleNormal="80" workbookViewId="0">
      <selection activeCell="H16" sqref="H16"/>
    </sheetView>
  </sheetViews>
  <sheetFormatPr defaultColWidth="8.7109375" defaultRowHeight="15" outlineLevelRow="2" x14ac:dyDescent="0.25"/>
  <cols>
    <col min="1" max="2" width="14.85546875" style="40" customWidth="1"/>
    <col min="3" max="3" width="8.5703125" style="43" customWidth="1"/>
    <col min="4" max="4" width="11.140625" style="43" customWidth="1"/>
    <col min="5" max="5" width="8" style="43" customWidth="1"/>
    <col min="6" max="6" width="8.5703125" style="43" customWidth="1"/>
    <col min="7" max="7" width="10.42578125" style="40" customWidth="1"/>
    <col min="8" max="8" width="8" style="43" customWidth="1"/>
    <col min="9" max="10" width="8.7109375" style="43"/>
    <col min="11" max="11" width="14.42578125" style="43" bestFit="1" customWidth="1"/>
    <col min="12" max="12" width="14.140625" style="43" bestFit="1" customWidth="1"/>
    <col min="13" max="13" width="8" style="43" bestFit="1" customWidth="1"/>
    <col min="14" max="14" width="8.5703125" style="40" customWidth="1"/>
    <col min="15" max="15" width="9.5703125" style="58" customWidth="1"/>
    <col min="16" max="18" width="8.7109375" style="43"/>
    <col min="19" max="19" width="9.85546875" style="58" customWidth="1"/>
    <col min="20" max="16384" width="8.7109375" style="40"/>
  </cols>
  <sheetData>
    <row r="1" spans="1:19" s="42" customFormat="1" ht="18.600000000000001" customHeight="1" x14ac:dyDescent="0.25">
      <c r="A1" s="49"/>
      <c r="B1" s="49"/>
      <c r="C1" s="68"/>
      <c r="D1" s="69" t="s">
        <v>52</v>
      </c>
      <c r="E1" s="70"/>
      <c r="F1" s="70"/>
      <c r="G1" s="71"/>
      <c r="H1" s="72" t="s">
        <v>53</v>
      </c>
      <c r="I1" s="73"/>
      <c r="J1" s="73"/>
      <c r="K1" s="74"/>
      <c r="L1" s="69" t="s">
        <v>44</v>
      </c>
      <c r="M1" s="70"/>
      <c r="N1" s="70"/>
      <c r="O1" s="71"/>
      <c r="P1" s="72" t="s">
        <v>41</v>
      </c>
      <c r="Q1" s="73"/>
      <c r="R1" s="73"/>
      <c r="S1" s="74"/>
    </row>
    <row r="2" spans="1:19" s="42" customFormat="1" ht="33.75" customHeight="1" x14ac:dyDescent="0.25">
      <c r="A2" s="49" t="s">
        <v>61</v>
      </c>
      <c r="B2" s="49" t="s">
        <v>4</v>
      </c>
      <c r="C2" s="50" t="s">
        <v>83</v>
      </c>
      <c r="D2" s="67" t="s">
        <v>63</v>
      </c>
      <c r="E2" s="50" t="s">
        <v>59</v>
      </c>
      <c r="F2" s="50" t="s">
        <v>65</v>
      </c>
      <c r="G2" s="56" t="s">
        <v>64</v>
      </c>
      <c r="H2" s="50" t="s">
        <v>63</v>
      </c>
      <c r="I2" s="50" t="s">
        <v>59</v>
      </c>
      <c r="J2" s="49" t="s">
        <v>65</v>
      </c>
      <c r="K2" s="49" t="s">
        <v>64</v>
      </c>
      <c r="L2" s="50" t="s">
        <v>63</v>
      </c>
      <c r="M2" s="50" t="s">
        <v>59</v>
      </c>
      <c r="N2" s="49" t="s">
        <v>65</v>
      </c>
      <c r="O2" s="56" t="s">
        <v>64</v>
      </c>
      <c r="P2" s="50" t="s">
        <v>72</v>
      </c>
      <c r="Q2" s="50" t="s">
        <v>73</v>
      </c>
      <c r="R2" s="50" t="s">
        <v>65</v>
      </c>
      <c r="S2" s="56" t="s">
        <v>64</v>
      </c>
    </row>
    <row r="3" spans="1:19" outlineLevel="2" x14ac:dyDescent="0.25">
      <c r="A3" s="45" t="s">
        <v>49</v>
      </c>
      <c r="B3" s="45" t="s">
        <v>67</v>
      </c>
      <c r="C3" s="46">
        <v>65541</v>
      </c>
      <c r="D3" s="46">
        <v>39538</v>
      </c>
      <c r="E3" s="46">
        <v>18591</v>
      </c>
      <c r="F3" s="46">
        <v>68022</v>
      </c>
      <c r="G3" s="46">
        <v>93202</v>
      </c>
      <c r="H3" s="46">
        <v>69798</v>
      </c>
      <c r="I3" s="46">
        <v>81122</v>
      </c>
      <c r="J3" s="46">
        <v>98339</v>
      </c>
      <c r="K3" s="46">
        <v>87202</v>
      </c>
      <c r="L3" s="46">
        <v>44323</v>
      </c>
      <c r="M3" s="46">
        <v>13410</v>
      </c>
      <c r="N3" s="46">
        <v>61889</v>
      </c>
      <c r="O3" s="46">
        <v>42387</v>
      </c>
      <c r="P3" s="46">
        <v>75439</v>
      </c>
      <c r="Q3" s="46">
        <v>95946</v>
      </c>
      <c r="R3" s="46">
        <v>88294</v>
      </c>
      <c r="S3" s="46">
        <v>96030</v>
      </c>
    </row>
    <row r="4" spans="1:19" outlineLevel="2" x14ac:dyDescent="0.25">
      <c r="A4" s="45" t="s">
        <v>49</v>
      </c>
      <c r="B4" s="45" t="s">
        <v>68</v>
      </c>
      <c r="C4" s="46">
        <v>46291</v>
      </c>
      <c r="D4" s="46">
        <v>61601</v>
      </c>
      <c r="E4" s="46">
        <v>92945</v>
      </c>
      <c r="F4" s="46">
        <v>16209</v>
      </c>
      <c r="G4" s="46">
        <v>49142</v>
      </c>
      <c r="H4" s="46">
        <v>75378</v>
      </c>
      <c r="I4" s="46">
        <v>85763</v>
      </c>
      <c r="J4" s="46">
        <v>19756</v>
      </c>
      <c r="K4" s="46">
        <v>43598</v>
      </c>
      <c r="L4" s="46">
        <v>86038</v>
      </c>
      <c r="M4" s="46">
        <v>92573</v>
      </c>
      <c r="N4" s="46">
        <v>39716</v>
      </c>
      <c r="O4" s="46">
        <v>81093</v>
      </c>
      <c r="P4" s="46">
        <v>43433</v>
      </c>
      <c r="Q4" s="46">
        <v>74211</v>
      </c>
      <c r="R4" s="46">
        <v>43658</v>
      </c>
      <c r="S4" s="46">
        <v>14364</v>
      </c>
    </row>
    <row r="5" spans="1:19" outlineLevel="2" x14ac:dyDescent="0.25">
      <c r="A5" s="45" t="s">
        <v>49</v>
      </c>
      <c r="B5" s="45" t="s">
        <v>69</v>
      </c>
      <c r="C5" s="46">
        <v>95637</v>
      </c>
      <c r="D5" s="46">
        <v>13091</v>
      </c>
      <c r="E5" s="46">
        <v>47629</v>
      </c>
      <c r="F5" s="46">
        <v>65603</v>
      </c>
      <c r="G5" s="46">
        <v>46298</v>
      </c>
      <c r="H5" s="46">
        <v>50085</v>
      </c>
      <c r="I5" s="46">
        <v>19203</v>
      </c>
      <c r="J5" s="46">
        <v>20766</v>
      </c>
      <c r="K5" s="46">
        <v>62564</v>
      </c>
      <c r="L5" s="46">
        <v>69199</v>
      </c>
      <c r="M5" s="46">
        <v>47948</v>
      </c>
      <c r="N5" s="46">
        <v>97806</v>
      </c>
      <c r="O5" s="46">
        <v>90214</v>
      </c>
      <c r="P5" s="46">
        <v>12239</v>
      </c>
      <c r="Q5" s="46">
        <v>53454</v>
      </c>
      <c r="R5" s="46">
        <v>92475</v>
      </c>
      <c r="S5" s="46">
        <v>23707</v>
      </c>
    </row>
    <row r="6" spans="1:19" outlineLevel="1" x14ac:dyDescent="0.25">
      <c r="A6" s="60" t="s">
        <v>51</v>
      </c>
      <c r="B6" s="61"/>
      <c r="C6" s="62"/>
      <c r="D6" s="62"/>
      <c r="E6" s="62"/>
      <c r="F6" s="62"/>
      <c r="G6" s="63"/>
      <c r="H6" s="62"/>
      <c r="I6" s="62"/>
      <c r="J6" s="62"/>
      <c r="K6" s="63"/>
      <c r="L6" s="62"/>
      <c r="M6" s="62"/>
      <c r="N6" s="61"/>
      <c r="O6" s="63"/>
      <c r="P6" s="62"/>
      <c r="Q6" s="62"/>
      <c r="R6" s="62"/>
      <c r="S6" s="63"/>
    </row>
    <row r="7" spans="1:19" outlineLevel="2" x14ac:dyDescent="0.25">
      <c r="A7" s="45" t="s">
        <v>17</v>
      </c>
      <c r="B7" s="45" t="s">
        <v>17</v>
      </c>
      <c r="C7" s="46">
        <v>65807</v>
      </c>
      <c r="D7" s="46">
        <v>67765</v>
      </c>
      <c r="E7" s="46">
        <v>34977</v>
      </c>
      <c r="F7" s="46">
        <v>70796</v>
      </c>
      <c r="G7" s="46">
        <v>96602</v>
      </c>
      <c r="H7" s="46">
        <v>67944</v>
      </c>
      <c r="I7" s="46">
        <v>60909</v>
      </c>
      <c r="J7" s="46">
        <v>48525</v>
      </c>
      <c r="K7" s="46">
        <v>83643</v>
      </c>
      <c r="L7" s="46">
        <v>64062</v>
      </c>
      <c r="M7" s="46">
        <v>20815</v>
      </c>
      <c r="N7" s="46">
        <v>24803</v>
      </c>
      <c r="O7" s="46">
        <v>26509</v>
      </c>
      <c r="P7" s="46">
        <v>54156</v>
      </c>
      <c r="Q7" s="46">
        <v>53611</v>
      </c>
      <c r="R7" s="46">
        <v>29037</v>
      </c>
      <c r="S7" s="46">
        <v>28568</v>
      </c>
    </row>
    <row r="8" spans="1:19" outlineLevel="1" x14ac:dyDescent="0.25">
      <c r="A8" s="60" t="s">
        <v>20</v>
      </c>
      <c r="B8" s="61"/>
      <c r="C8" s="62"/>
      <c r="D8" s="62"/>
      <c r="E8" s="62"/>
      <c r="F8" s="62"/>
      <c r="G8" s="63"/>
      <c r="H8" s="62"/>
      <c r="I8" s="62"/>
      <c r="J8" s="62"/>
      <c r="K8" s="63"/>
      <c r="L8" s="62"/>
      <c r="M8" s="62"/>
      <c r="N8" s="62"/>
      <c r="O8" s="63"/>
      <c r="P8" s="62"/>
      <c r="Q8" s="62"/>
      <c r="R8" s="62"/>
      <c r="S8" s="63"/>
    </row>
    <row r="9" spans="1:19" outlineLevel="2" x14ac:dyDescent="0.25">
      <c r="A9" s="45" t="s">
        <v>21</v>
      </c>
      <c r="B9" s="45" t="s">
        <v>66</v>
      </c>
      <c r="C9" s="46">
        <v>65329</v>
      </c>
      <c r="D9" s="46">
        <v>94011</v>
      </c>
      <c r="E9" s="46">
        <v>66580</v>
      </c>
      <c r="F9" s="46">
        <v>30592</v>
      </c>
      <c r="G9" s="46">
        <v>10626</v>
      </c>
      <c r="H9" s="46">
        <v>26965</v>
      </c>
      <c r="I9" s="46">
        <v>46105</v>
      </c>
      <c r="J9" s="46">
        <v>67121</v>
      </c>
      <c r="K9" s="46">
        <v>58084</v>
      </c>
      <c r="L9" s="46">
        <v>78066</v>
      </c>
      <c r="M9" s="46">
        <v>43053</v>
      </c>
      <c r="N9" s="46">
        <v>41696</v>
      </c>
      <c r="O9" s="46">
        <v>75222</v>
      </c>
      <c r="P9" s="46">
        <v>36437</v>
      </c>
      <c r="Q9" s="46">
        <v>24938</v>
      </c>
      <c r="R9" s="46">
        <v>40921</v>
      </c>
      <c r="S9" s="46">
        <v>55493</v>
      </c>
    </row>
    <row r="10" spans="1:19" outlineLevel="2" x14ac:dyDescent="0.25">
      <c r="A10" s="45" t="s">
        <v>21</v>
      </c>
      <c r="B10" s="45" t="s">
        <v>24</v>
      </c>
      <c r="C10" s="46">
        <v>20901</v>
      </c>
      <c r="D10" s="46">
        <v>32933</v>
      </c>
      <c r="E10" s="46">
        <v>21644</v>
      </c>
      <c r="F10" s="46">
        <v>25384</v>
      </c>
      <c r="G10" s="46">
        <v>47519</v>
      </c>
      <c r="H10" s="46">
        <v>22349</v>
      </c>
      <c r="I10" s="46">
        <v>50498</v>
      </c>
      <c r="J10" s="46">
        <v>35824</v>
      </c>
      <c r="K10" s="46">
        <v>64840</v>
      </c>
      <c r="L10" s="46">
        <v>62068</v>
      </c>
      <c r="M10" s="46">
        <v>70302</v>
      </c>
      <c r="N10" s="46">
        <v>89277</v>
      </c>
      <c r="O10" s="46">
        <v>98656</v>
      </c>
      <c r="P10" s="46">
        <v>30394</v>
      </c>
      <c r="Q10" s="46">
        <v>66212</v>
      </c>
      <c r="R10" s="46">
        <v>72478</v>
      </c>
      <c r="S10" s="46">
        <v>11672</v>
      </c>
    </row>
    <row r="11" spans="1:19" outlineLevel="2" x14ac:dyDescent="0.25">
      <c r="A11" s="45" t="s">
        <v>21</v>
      </c>
      <c r="B11" s="45" t="s">
        <v>25</v>
      </c>
      <c r="C11" s="46">
        <v>59473</v>
      </c>
      <c r="D11" s="46">
        <v>46272</v>
      </c>
      <c r="E11" s="46">
        <v>39076</v>
      </c>
      <c r="F11" s="46">
        <v>51943</v>
      </c>
      <c r="G11" s="46">
        <v>61696</v>
      </c>
      <c r="H11" s="46">
        <v>26748</v>
      </c>
      <c r="I11" s="46">
        <v>99412</v>
      </c>
      <c r="J11" s="46">
        <v>66664</v>
      </c>
      <c r="K11" s="46">
        <v>19433</v>
      </c>
      <c r="L11" s="46">
        <v>83985</v>
      </c>
      <c r="M11" s="46">
        <v>27673</v>
      </c>
      <c r="N11" s="46">
        <v>27276</v>
      </c>
      <c r="O11" s="46">
        <v>68563</v>
      </c>
      <c r="P11" s="46">
        <v>20098</v>
      </c>
      <c r="Q11" s="46">
        <v>80549</v>
      </c>
      <c r="R11" s="46">
        <v>74039</v>
      </c>
      <c r="S11" s="46">
        <v>62100</v>
      </c>
    </row>
    <row r="12" spans="1:19" outlineLevel="2" x14ac:dyDescent="0.25">
      <c r="A12" s="45" t="s">
        <v>21</v>
      </c>
      <c r="B12" s="45" t="s">
        <v>26</v>
      </c>
      <c r="C12" s="46">
        <v>66315</v>
      </c>
      <c r="D12" s="46">
        <v>26724</v>
      </c>
      <c r="E12" s="46">
        <v>78975</v>
      </c>
      <c r="F12" s="46">
        <v>13438</v>
      </c>
      <c r="G12" s="46">
        <v>34778</v>
      </c>
      <c r="H12" s="46">
        <v>15962</v>
      </c>
      <c r="I12" s="46">
        <v>15824</v>
      </c>
      <c r="J12" s="46">
        <v>66790</v>
      </c>
      <c r="K12" s="46">
        <v>81029</v>
      </c>
      <c r="L12" s="46">
        <v>46657</v>
      </c>
      <c r="M12" s="46">
        <v>51320</v>
      </c>
      <c r="N12" s="46">
        <v>51586</v>
      </c>
      <c r="O12" s="46">
        <v>47878</v>
      </c>
      <c r="P12" s="46">
        <v>30953</v>
      </c>
      <c r="Q12" s="46">
        <v>38325</v>
      </c>
      <c r="R12" s="46">
        <v>93014</v>
      </c>
      <c r="S12" s="46">
        <v>35948</v>
      </c>
    </row>
    <row r="13" spans="1:19" outlineLevel="2" x14ac:dyDescent="0.25">
      <c r="A13" s="45" t="s">
        <v>21</v>
      </c>
      <c r="B13" s="45" t="s">
        <v>23</v>
      </c>
      <c r="C13" s="46">
        <v>92608</v>
      </c>
      <c r="D13" s="46">
        <v>99539</v>
      </c>
      <c r="E13" s="46">
        <v>83779</v>
      </c>
      <c r="F13" s="46">
        <v>65994</v>
      </c>
      <c r="G13" s="46">
        <v>25925</v>
      </c>
      <c r="H13" s="46">
        <v>88709</v>
      </c>
      <c r="I13" s="46">
        <v>76660</v>
      </c>
      <c r="J13" s="46">
        <v>57946</v>
      </c>
      <c r="K13" s="46">
        <v>23514</v>
      </c>
      <c r="L13" s="46">
        <v>54975</v>
      </c>
      <c r="M13" s="46">
        <v>51349</v>
      </c>
      <c r="N13" s="46">
        <v>58100</v>
      </c>
      <c r="O13" s="46">
        <v>18531</v>
      </c>
      <c r="P13" s="46">
        <v>38338</v>
      </c>
      <c r="Q13" s="46">
        <v>51068</v>
      </c>
      <c r="R13" s="46">
        <v>54422</v>
      </c>
      <c r="S13" s="46">
        <v>62588</v>
      </c>
    </row>
    <row r="14" spans="1:19" outlineLevel="2" x14ac:dyDescent="0.25">
      <c r="A14" s="45" t="s">
        <v>21</v>
      </c>
      <c r="B14" s="45" t="s">
        <v>57</v>
      </c>
      <c r="C14" s="46">
        <v>75427</v>
      </c>
      <c r="D14" s="46">
        <v>33847</v>
      </c>
      <c r="E14" s="46">
        <v>52815</v>
      </c>
      <c r="F14" s="46">
        <v>78735</v>
      </c>
      <c r="G14" s="46">
        <v>43227</v>
      </c>
      <c r="H14" s="46">
        <v>16337</v>
      </c>
      <c r="I14" s="46">
        <v>57982</v>
      </c>
      <c r="J14" s="46">
        <v>68360</v>
      </c>
      <c r="K14" s="46">
        <v>73014</v>
      </c>
      <c r="L14" s="46">
        <v>77069</v>
      </c>
      <c r="M14" s="46">
        <v>24382</v>
      </c>
      <c r="N14" s="46">
        <v>93067</v>
      </c>
      <c r="O14" s="46">
        <v>90672</v>
      </c>
      <c r="P14" s="46">
        <v>80139</v>
      </c>
      <c r="Q14" s="46">
        <v>84651</v>
      </c>
      <c r="R14" s="46">
        <v>44422</v>
      </c>
      <c r="S14" s="46">
        <v>39802</v>
      </c>
    </row>
    <row r="15" spans="1:19" outlineLevel="2" x14ac:dyDescent="0.25">
      <c r="A15" s="45" t="s">
        <v>21</v>
      </c>
      <c r="B15" s="45" t="s">
        <v>22</v>
      </c>
      <c r="C15" s="46">
        <v>17504</v>
      </c>
      <c r="D15" s="46">
        <v>66071</v>
      </c>
      <c r="E15" s="46">
        <v>83202</v>
      </c>
      <c r="F15" s="46">
        <v>32683</v>
      </c>
      <c r="G15" s="46">
        <v>67187</v>
      </c>
      <c r="H15" s="46">
        <v>41384</v>
      </c>
      <c r="I15" s="46">
        <v>80470</v>
      </c>
      <c r="J15" s="46">
        <v>50515</v>
      </c>
      <c r="K15" s="46">
        <v>20108</v>
      </c>
      <c r="L15" s="46">
        <v>42414</v>
      </c>
      <c r="M15" s="46">
        <v>37296</v>
      </c>
      <c r="N15" s="46">
        <v>21368</v>
      </c>
      <c r="O15" s="46">
        <v>98513</v>
      </c>
      <c r="P15" s="46">
        <v>87396</v>
      </c>
      <c r="Q15" s="46">
        <v>57245</v>
      </c>
      <c r="R15" s="46">
        <v>45912</v>
      </c>
      <c r="S15" s="46">
        <v>61103</v>
      </c>
    </row>
    <row r="16" spans="1:19" outlineLevel="1" x14ac:dyDescent="0.25">
      <c r="A16" s="60" t="s">
        <v>27</v>
      </c>
      <c r="B16" s="61"/>
      <c r="C16" s="62"/>
      <c r="D16" s="62"/>
      <c r="E16" s="62"/>
      <c r="F16" s="62"/>
      <c r="G16" s="63"/>
      <c r="H16" s="62"/>
      <c r="I16" s="62"/>
      <c r="J16" s="62"/>
      <c r="K16" s="63"/>
      <c r="L16" s="62"/>
      <c r="M16" s="62"/>
      <c r="N16" s="61"/>
      <c r="O16" s="64"/>
      <c r="P16" s="62"/>
      <c r="Q16" s="62"/>
      <c r="R16" s="62"/>
      <c r="S16" s="63"/>
    </row>
    <row r="17" spans="1:19" outlineLevel="2" x14ac:dyDescent="0.25">
      <c r="A17" s="45" t="s">
        <v>28</v>
      </c>
      <c r="B17" s="45" t="s">
        <v>45</v>
      </c>
      <c r="C17" s="46">
        <v>88000</v>
      </c>
      <c r="D17" s="46">
        <v>98989</v>
      </c>
      <c r="E17" s="46">
        <v>88020</v>
      </c>
      <c r="F17" s="46">
        <v>44735</v>
      </c>
      <c r="G17" s="46">
        <v>63979</v>
      </c>
      <c r="H17" s="46">
        <v>12819</v>
      </c>
      <c r="I17" s="46">
        <v>96083</v>
      </c>
      <c r="J17" s="46">
        <v>66573</v>
      </c>
      <c r="K17" s="46">
        <v>25996</v>
      </c>
      <c r="L17" s="46">
        <v>52472</v>
      </c>
      <c r="M17" s="46">
        <v>74028</v>
      </c>
      <c r="N17" s="46">
        <v>77416</v>
      </c>
      <c r="O17" s="46">
        <v>67416</v>
      </c>
      <c r="P17" s="46">
        <v>48603</v>
      </c>
      <c r="Q17" s="46">
        <v>41194</v>
      </c>
      <c r="R17" s="46">
        <v>47531</v>
      </c>
      <c r="S17" s="46">
        <v>15610</v>
      </c>
    </row>
    <row r="18" spans="1:19" outlineLevel="2" x14ac:dyDescent="0.25">
      <c r="A18" s="45" t="s">
        <v>28</v>
      </c>
      <c r="B18" s="45" t="s">
        <v>31</v>
      </c>
      <c r="C18" s="46">
        <v>10132</v>
      </c>
      <c r="D18" s="46">
        <v>93961</v>
      </c>
      <c r="E18" s="46">
        <v>61745</v>
      </c>
      <c r="F18" s="46">
        <v>69989</v>
      </c>
      <c r="G18" s="46">
        <v>31145</v>
      </c>
      <c r="H18" s="46">
        <v>35190</v>
      </c>
      <c r="I18" s="46">
        <v>86455</v>
      </c>
      <c r="J18" s="46">
        <v>83199</v>
      </c>
      <c r="K18" s="46">
        <v>59148</v>
      </c>
      <c r="L18" s="46">
        <v>90228</v>
      </c>
      <c r="M18" s="46">
        <v>96207</v>
      </c>
      <c r="N18" s="46">
        <v>61212</v>
      </c>
      <c r="O18" s="46">
        <v>14887</v>
      </c>
      <c r="P18" s="46">
        <v>22315</v>
      </c>
      <c r="Q18" s="46">
        <v>90275</v>
      </c>
      <c r="R18" s="46">
        <v>98337</v>
      </c>
      <c r="S18" s="46">
        <v>60751</v>
      </c>
    </row>
    <row r="19" spans="1:19" outlineLevel="2" x14ac:dyDescent="0.25">
      <c r="A19" s="45" t="s">
        <v>28</v>
      </c>
      <c r="B19" s="45" t="s">
        <v>32</v>
      </c>
      <c r="C19" s="46">
        <v>90026</v>
      </c>
      <c r="D19" s="46">
        <v>97028</v>
      </c>
      <c r="E19" s="46">
        <v>97276</v>
      </c>
      <c r="F19" s="46">
        <v>26804</v>
      </c>
      <c r="G19" s="46">
        <v>99296</v>
      </c>
      <c r="H19" s="46">
        <v>66184</v>
      </c>
      <c r="I19" s="46">
        <v>98476</v>
      </c>
      <c r="J19" s="46">
        <v>37635</v>
      </c>
      <c r="K19" s="46">
        <v>30290</v>
      </c>
      <c r="L19" s="46">
        <v>29426</v>
      </c>
      <c r="M19" s="46">
        <v>46922</v>
      </c>
      <c r="N19" s="46">
        <v>65265</v>
      </c>
      <c r="O19" s="46">
        <v>39714</v>
      </c>
      <c r="P19" s="46">
        <v>65406</v>
      </c>
      <c r="Q19" s="46">
        <v>23863</v>
      </c>
      <c r="R19" s="46">
        <v>15585</v>
      </c>
      <c r="S19" s="46">
        <v>35513</v>
      </c>
    </row>
    <row r="20" spans="1:19" outlineLevel="2" x14ac:dyDescent="0.25">
      <c r="A20" s="45" t="s">
        <v>28</v>
      </c>
      <c r="B20" s="45" t="s">
        <v>30</v>
      </c>
      <c r="C20" s="46">
        <v>59385</v>
      </c>
      <c r="D20" s="46">
        <v>50095</v>
      </c>
      <c r="E20" s="46">
        <v>34119</v>
      </c>
      <c r="F20" s="46">
        <v>33957</v>
      </c>
      <c r="G20" s="46">
        <v>23301</v>
      </c>
      <c r="H20" s="46">
        <v>49404</v>
      </c>
      <c r="I20" s="46">
        <v>32660</v>
      </c>
      <c r="J20" s="46">
        <v>35023</v>
      </c>
      <c r="K20" s="46">
        <v>60723</v>
      </c>
      <c r="L20" s="46">
        <v>37409</v>
      </c>
      <c r="M20" s="46">
        <v>66619</v>
      </c>
      <c r="N20" s="46">
        <v>28149</v>
      </c>
      <c r="O20" s="46">
        <v>17453</v>
      </c>
      <c r="P20" s="46">
        <v>88578</v>
      </c>
      <c r="Q20" s="46">
        <v>79360</v>
      </c>
      <c r="R20" s="46">
        <v>97860</v>
      </c>
      <c r="S20" s="46">
        <v>90357</v>
      </c>
    </row>
    <row r="21" spans="1:19" outlineLevel="2" x14ac:dyDescent="0.25">
      <c r="A21" s="45" t="s">
        <v>28</v>
      </c>
      <c r="B21" s="45" t="s">
        <v>29</v>
      </c>
      <c r="C21" s="46">
        <v>71860</v>
      </c>
      <c r="D21" s="46">
        <v>66557</v>
      </c>
      <c r="E21" s="46">
        <v>39248</v>
      </c>
      <c r="F21" s="46">
        <v>52023</v>
      </c>
      <c r="G21" s="46">
        <v>77466</v>
      </c>
      <c r="H21" s="46">
        <v>53368</v>
      </c>
      <c r="I21" s="46">
        <v>16542</v>
      </c>
      <c r="J21" s="46">
        <v>82393</v>
      </c>
      <c r="K21" s="46">
        <v>10654</v>
      </c>
      <c r="L21" s="46">
        <v>78969</v>
      </c>
      <c r="M21" s="46">
        <v>30143</v>
      </c>
      <c r="N21" s="46">
        <v>16121</v>
      </c>
      <c r="O21" s="46">
        <v>70537</v>
      </c>
      <c r="P21" s="46">
        <v>53981</v>
      </c>
      <c r="Q21" s="46">
        <v>77762</v>
      </c>
      <c r="R21" s="46">
        <v>53453</v>
      </c>
      <c r="S21" s="46">
        <v>94786</v>
      </c>
    </row>
    <row r="22" spans="1:19" outlineLevel="2" x14ac:dyDescent="0.25">
      <c r="A22" s="45" t="s">
        <v>28</v>
      </c>
      <c r="B22" s="45" t="s">
        <v>55</v>
      </c>
      <c r="C22" s="46">
        <v>47201</v>
      </c>
      <c r="D22" s="46">
        <v>56216</v>
      </c>
      <c r="E22" s="46">
        <v>96507</v>
      </c>
      <c r="F22" s="46">
        <v>60328</v>
      </c>
      <c r="G22" s="46">
        <v>42466</v>
      </c>
      <c r="H22" s="46">
        <v>26989</v>
      </c>
      <c r="I22" s="46">
        <v>40387</v>
      </c>
      <c r="J22" s="46">
        <v>64732</v>
      </c>
      <c r="K22" s="46">
        <v>86384</v>
      </c>
      <c r="L22" s="46">
        <v>94657</v>
      </c>
      <c r="M22" s="46">
        <v>81584</v>
      </c>
      <c r="N22" s="46">
        <v>15340</v>
      </c>
      <c r="O22" s="46">
        <v>42007</v>
      </c>
      <c r="P22" s="46">
        <v>82683</v>
      </c>
      <c r="Q22" s="46">
        <v>84884</v>
      </c>
      <c r="R22" s="46">
        <v>42568</v>
      </c>
      <c r="S22" s="46">
        <v>73667</v>
      </c>
    </row>
    <row r="23" spans="1:19" outlineLevel="1" x14ac:dyDescent="0.25">
      <c r="A23" s="60" t="s">
        <v>33</v>
      </c>
      <c r="B23" s="61"/>
      <c r="C23" s="62"/>
      <c r="D23" s="62"/>
      <c r="E23" s="62"/>
      <c r="F23" s="62"/>
      <c r="G23" s="63"/>
      <c r="H23" s="62"/>
      <c r="I23" s="62"/>
      <c r="J23" s="62"/>
      <c r="K23" s="63"/>
      <c r="L23" s="62"/>
      <c r="M23" s="62"/>
      <c r="N23" s="61"/>
      <c r="O23" s="64"/>
      <c r="P23" s="62"/>
      <c r="Q23" s="62"/>
      <c r="R23" s="62"/>
      <c r="S23" s="63"/>
    </row>
    <row r="24" spans="1:19" outlineLevel="2" x14ac:dyDescent="0.25">
      <c r="A24" s="45" t="s">
        <v>34</v>
      </c>
      <c r="B24" s="45" t="s">
        <v>37</v>
      </c>
      <c r="C24" s="46">
        <v>31396</v>
      </c>
      <c r="D24" s="46">
        <v>96902</v>
      </c>
      <c r="E24" s="46">
        <v>94617</v>
      </c>
      <c r="F24" s="46">
        <v>59560</v>
      </c>
      <c r="G24" s="46">
        <v>52822</v>
      </c>
      <c r="H24" s="46">
        <v>55596</v>
      </c>
      <c r="I24" s="46">
        <v>97838</v>
      </c>
      <c r="J24" s="46">
        <v>16299</v>
      </c>
      <c r="K24" s="46">
        <v>68718</v>
      </c>
      <c r="L24" s="46">
        <v>22026</v>
      </c>
      <c r="M24" s="46">
        <v>32204</v>
      </c>
      <c r="N24" s="46">
        <v>95482</v>
      </c>
      <c r="O24" s="46">
        <v>12312</v>
      </c>
      <c r="P24" s="46">
        <v>35804</v>
      </c>
      <c r="Q24" s="46">
        <v>78578</v>
      </c>
      <c r="R24" s="46">
        <v>89322</v>
      </c>
      <c r="S24" s="46">
        <v>56857</v>
      </c>
    </row>
    <row r="25" spans="1:19" outlineLevel="2" x14ac:dyDescent="0.25">
      <c r="A25" s="45" t="s">
        <v>34</v>
      </c>
      <c r="B25" s="45" t="s">
        <v>71</v>
      </c>
      <c r="C25" s="46">
        <v>75239</v>
      </c>
      <c r="D25" s="46">
        <v>11539</v>
      </c>
      <c r="E25" s="46">
        <v>98804</v>
      </c>
      <c r="F25" s="46">
        <v>97313</v>
      </c>
      <c r="G25" s="46">
        <v>89493</v>
      </c>
      <c r="H25" s="46">
        <v>86069</v>
      </c>
      <c r="I25" s="46">
        <v>16753</v>
      </c>
      <c r="J25" s="46">
        <v>11953</v>
      </c>
      <c r="K25" s="46">
        <v>69164</v>
      </c>
      <c r="L25" s="46">
        <v>29533</v>
      </c>
      <c r="M25" s="46">
        <v>84246</v>
      </c>
      <c r="N25" s="46">
        <v>86473</v>
      </c>
      <c r="O25" s="46">
        <v>90875</v>
      </c>
      <c r="P25" s="46">
        <v>89924</v>
      </c>
      <c r="Q25" s="46">
        <v>15196</v>
      </c>
      <c r="R25" s="46">
        <v>85193</v>
      </c>
      <c r="S25" s="46">
        <v>86396</v>
      </c>
    </row>
    <row r="26" spans="1:19" outlineLevel="2" x14ac:dyDescent="0.25">
      <c r="A26" s="45" t="s">
        <v>34</v>
      </c>
      <c r="B26" s="45" t="s">
        <v>35</v>
      </c>
      <c r="C26" s="46">
        <v>47884</v>
      </c>
      <c r="D26" s="46">
        <v>23799</v>
      </c>
      <c r="E26" s="46">
        <v>23561</v>
      </c>
      <c r="F26" s="46">
        <v>73160</v>
      </c>
      <c r="G26" s="46">
        <v>34614</v>
      </c>
      <c r="H26" s="46">
        <v>62148</v>
      </c>
      <c r="I26" s="46">
        <v>53288</v>
      </c>
      <c r="J26" s="46">
        <v>63876</v>
      </c>
      <c r="K26" s="46">
        <v>81611</v>
      </c>
      <c r="L26" s="46">
        <v>73640</v>
      </c>
      <c r="M26" s="46">
        <v>22759</v>
      </c>
      <c r="N26" s="46">
        <v>60593</v>
      </c>
      <c r="O26" s="46">
        <v>96226</v>
      </c>
      <c r="P26" s="46">
        <v>96134</v>
      </c>
      <c r="Q26" s="46">
        <v>60696</v>
      </c>
      <c r="R26" s="46">
        <v>45758</v>
      </c>
      <c r="S26" s="46">
        <v>88095</v>
      </c>
    </row>
    <row r="27" spans="1:19" outlineLevel="2" x14ac:dyDescent="0.25">
      <c r="A27" s="45" t="s">
        <v>34</v>
      </c>
      <c r="B27" s="45" t="s">
        <v>36</v>
      </c>
      <c r="C27" s="46">
        <v>76320</v>
      </c>
      <c r="D27" s="46">
        <v>48397</v>
      </c>
      <c r="E27" s="46">
        <v>84608</v>
      </c>
      <c r="F27" s="46">
        <v>77806</v>
      </c>
      <c r="G27" s="46">
        <v>57645</v>
      </c>
      <c r="H27" s="46">
        <v>46694</v>
      </c>
      <c r="I27" s="46">
        <v>58235</v>
      </c>
      <c r="J27" s="46">
        <v>46283</v>
      </c>
      <c r="K27" s="46">
        <v>79338</v>
      </c>
      <c r="L27" s="46">
        <v>47471</v>
      </c>
      <c r="M27" s="46">
        <v>46657</v>
      </c>
      <c r="N27" s="46">
        <v>46986</v>
      </c>
      <c r="O27" s="46">
        <v>48644</v>
      </c>
      <c r="P27" s="46">
        <v>23166</v>
      </c>
      <c r="Q27" s="46">
        <v>22821</v>
      </c>
      <c r="R27" s="46">
        <v>87700</v>
      </c>
      <c r="S27" s="46">
        <v>26225</v>
      </c>
    </row>
    <row r="28" spans="1:19" outlineLevel="2" x14ac:dyDescent="0.25">
      <c r="A28" s="45" t="s">
        <v>34</v>
      </c>
      <c r="B28" s="45" t="s">
        <v>56</v>
      </c>
      <c r="C28" s="46">
        <v>63561</v>
      </c>
      <c r="D28" s="46">
        <v>29801</v>
      </c>
      <c r="E28" s="46">
        <v>65107</v>
      </c>
      <c r="F28" s="46">
        <v>26957</v>
      </c>
      <c r="G28" s="46">
        <v>83111</v>
      </c>
      <c r="H28" s="46">
        <v>28534</v>
      </c>
      <c r="I28" s="46">
        <v>65828</v>
      </c>
      <c r="J28" s="46">
        <v>45997</v>
      </c>
      <c r="K28" s="46">
        <v>70556</v>
      </c>
      <c r="L28" s="46">
        <v>96643</v>
      </c>
      <c r="M28" s="46">
        <v>43070</v>
      </c>
      <c r="N28" s="46">
        <v>26398</v>
      </c>
      <c r="O28" s="46">
        <v>35701</v>
      </c>
      <c r="P28" s="46">
        <v>91442</v>
      </c>
      <c r="Q28" s="46">
        <v>12716</v>
      </c>
      <c r="R28" s="46">
        <v>67237</v>
      </c>
      <c r="S28" s="46">
        <v>42597</v>
      </c>
    </row>
    <row r="29" spans="1:19" outlineLevel="2" x14ac:dyDescent="0.25">
      <c r="A29" s="45" t="s">
        <v>34</v>
      </c>
      <c r="B29" s="45" t="s">
        <v>70</v>
      </c>
      <c r="C29" s="46">
        <v>71093</v>
      </c>
      <c r="D29" s="46">
        <v>88274</v>
      </c>
      <c r="E29" s="46">
        <v>76707</v>
      </c>
      <c r="F29" s="46">
        <v>77300</v>
      </c>
      <c r="G29" s="46">
        <v>47025</v>
      </c>
      <c r="H29" s="46">
        <v>23792</v>
      </c>
      <c r="I29" s="46">
        <v>14524</v>
      </c>
      <c r="J29" s="46">
        <v>47159</v>
      </c>
      <c r="K29" s="46">
        <v>20313</v>
      </c>
      <c r="L29" s="46">
        <v>78405</v>
      </c>
      <c r="M29" s="46">
        <v>66871</v>
      </c>
      <c r="N29" s="46">
        <v>12186</v>
      </c>
      <c r="O29" s="46">
        <v>30506</v>
      </c>
      <c r="P29" s="46">
        <v>59382</v>
      </c>
      <c r="Q29" s="46">
        <v>83864</v>
      </c>
      <c r="R29" s="46">
        <v>94831</v>
      </c>
      <c r="S29" s="46">
        <v>16266</v>
      </c>
    </row>
    <row r="30" spans="1:19" outlineLevel="2" x14ac:dyDescent="0.25">
      <c r="A30" s="45" t="s">
        <v>34</v>
      </c>
      <c r="B30" s="45" t="s">
        <v>58</v>
      </c>
      <c r="C30" s="46">
        <v>41567</v>
      </c>
      <c r="D30" s="46">
        <v>20667</v>
      </c>
      <c r="E30" s="46">
        <v>16494</v>
      </c>
      <c r="F30" s="46">
        <v>33426</v>
      </c>
      <c r="G30" s="46">
        <v>13525</v>
      </c>
      <c r="H30" s="46">
        <v>25453</v>
      </c>
      <c r="I30" s="46">
        <v>50599</v>
      </c>
      <c r="J30" s="46">
        <v>35732</v>
      </c>
      <c r="K30" s="46">
        <v>44187</v>
      </c>
      <c r="L30" s="46">
        <v>98034</v>
      </c>
      <c r="M30" s="46">
        <v>91125</v>
      </c>
      <c r="N30" s="46">
        <v>77664</v>
      </c>
      <c r="O30" s="46">
        <v>20550</v>
      </c>
      <c r="P30" s="46">
        <v>75753</v>
      </c>
      <c r="Q30" s="46">
        <v>51640</v>
      </c>
      <c r="R30" s="46">
        <v>80364</v>
      </c>
      <c r="S30" s="46">
        <v>44290</v>
      </c>
    </row>
    <row r="31" spans="1:19" outlineLevel="1" x14ac:dyDescent="0.25">
      <c r="A31" s="60" t="s">
        <v>39</v>
      </c>
      <c r="B31" s="61"/>
      <c r="C31" s="62"/>
      <c r="D31" s="62"/>
      <c r="E31" s="62"/>
      <c r="F31" s="62"/>
      <c r="G31" s="63"/>
      <c r="H31" s="62"/>
      <c r="I31" s="62"/>
      <c r="J31" s="62"/>
      <c r="K31" s="63"/>
      <c r="L31" s="62"/>
      <c r="M31" s="62"/>
      <c r="N31" s="61"/>
      <c r="O31" s="64"/>
      <c r="P31" s="62"/>
      <c r="Q31" s="62"/>
      <c r="R31" s="62"/>
      <c r="S31" s="63"/>
    </row>
    <row r="32" spans="1:19" s="44" customFormat="1" outlineLevel="1" x14ac:dyDescent="0.25">
      <c r="A32" s="47"/>
      <c r="B32" s="47"/>
      <c r="C32" s="48"/>
      <c r="D32" s="48"/>
      <c r="E32" s="48"/>
      <c r="F32" s="48"/>
      <c r="G32" s="55"/>
      <c r="H32" s="48"/>
      <c r="I32" s="48"/>
      <c r="J32" s="48"/>
      <c r="K32" s="55"/>
      <c r="L32" s="48"/>
      <c r="M32" s="48"/>
      <c r="N32" s="48"/>
      <c r="O32" s="55"/>
      <c r="P32" s="48"/>
      <c r="Q32" s="48"/>
      <c r="R32" s="48"/>
      <c r="S32" s="48"/>
    </row>
    <row r="33" spans="1:19" s="44" customFormat="1" outlineLevel="1" x14ac:dyDescent="0.25">
      <c r="A33" s="60" t="s">
        <v>54</v>
      </c>
      <c r="B33" s="60"/>
      <c r="C33" s="65"/>
      <c r="D33" s="65"/>
      <c r="E33" s="65"/>
      <c r="F33" s="65"/>
      <c r="G33" s="66"/>
      <c r="H33" s="65"/>
      <c r="I33" s="65"/>
      <c r="J33" s="65"/>
      <c r="K33" s="63"/>
      <c r="L33" s="65"/>
      <c r="M33" s="65"/>
      <c r="N33" s="60"/>
      <c r="O33" s="64"/>
      <c r="P33" s="65"/>
      <c r="Q33" s="65"/>
      <c r="R33" s="65"/>
      <c r="S33" s="59"/>
    </row>
    <row r="34" spans="1:19" s="44" customFormat="1" x14ac:dyDescent="0.25">
      <c r="A34" s="41"/>
      <c r="B34" s="41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7"/>
      <c r="P34" s="53"/>
      <c r="Q34" s="53"/>
      <c r="R34" s="53"/>
      <c r="S34" s="57"/>
    </row>
  </sheetData>
  <sortState xmlns:xlrd2="http://schemas.microsoft.com/office/spreadsheetml/2017/richdata2" ref="A3:S32">
    <sortCondition ref="A3:A32"/>
    <sortCondition ref="B3:B32"/>
  </sortState>
  <mergeCells count="4">
    <mergeCell ref="D1:G1"/>
    <mergeCell ref="H1:K1"/>
    <mergeCell ref="L1:O1"/>
    <mergeCell ref="P1:S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9EA9-FAF8-4CE5-A923-E6D3424A7918}">
  <dimension ref="A3:F29"/>
  <sheetViews>
    <sheetView topLeftCell="A9" workbookViewId="0">
      <selection activeCell="F26" sqref="F26"/>
    </sheetView>
  </sheetViews>
  <sheetFormatPr defaultRowHeight="15" x14ac:dyDescent="0.25"/>
  <cols>
    <col min="1" max="1" width="13.140625" customWidth="1"/>
    <col min="5" max="5" width="12.140625" customWidth="1"/>
  </cols>
  <sheetData>
    <row r="3" spans="1:6" x14ac:dyDescent="0.25">
      <c r="A3" t="s">
        <v>60</v>
      </c>
      <c r="B3" t="s">
        <v>74</v>
      </c>
      <c r="E3" t="s">
        <v>60</v>
      </c>
      <c r="F3" t="s">
        <v>74</v>
      </c>
    </row>
    <row r="4" spans="1:6" x14ac:dyDescent="0.25">
      <c r="A4" t="s">
        <v>45</v>
      </c>
      <c r="B4">
        <v>43</v>
      </c>
      <c r="E4" t="s">
        <v>45</v>
      </c>
      <c r="F4">
        <v>13</v>
      </c>
    </row>
    <row r="5" spans="1:6" x14ac:dyDescent="0.25">
      <c r="A5" t="s">
        <v>37</v>
      </c>
      <c r="B5">
        <v>375</v>
      </c>
      <c r="E5" t="s">
        <v>37</v>
      </c>
      <c r="F5">
        <v>36</v>
      </c>
    </row>
    <row r="6" spans="1:6" x14ac:dyDescent="0.25">
      <c r="A6" t="s">
        <v>35</v>
      </c>
      <c r="B6">
        <v>245</v>
      </c>
      <c r="E6" t="s">
        <v>35</v>
      </c>
      <c r="F6">
        <v>15</v>
      </c>
    </row>
    <row r="7" spans="1:6" x14ac:dyDescent="0.25">
      <c r="A7" t="s">
        <v>31</v>
      </c>
      <c r="B7">
        <v>27</v>
      </c>
      <c r="E7" t="s">
        <v>31</v>
      </c>
      <c r="F7">
        <v>1</v>
      </c>
    </row>
    <row r="8" spans="1:6" x14ac:dyDescent="0.25">
      <c r="A8" t="s">
        <v>36</v>
      </c>
      <c r="B8">
        <v>261</v>
      </c>
      <c r="E8" t="s">
        <v>36</v>
      </c>
      <c r="F8">
        <v>15</v>
      </c>
    </row>
    <row r="9" spans="1:6" x14ac:dyDescent="0.25">
      <c r="A9" t="s">
        <v>32</v>
      </c>
      <c r="B9">
        <v>236</v>
      </c>
      <c r="E9" t="s">
        <v>32</v>
      </c>
      <c r="F9">
        <v>8</v>
      </c>
    </row>
    <row r="10" spans="1:6" x14ac:dyDescent="0.25">
      <c r="A10" t="s">
        <v>30</v>
      </c>
      <c r="B10">
        <v>9</v>
      </c>
      <c r="E10" t="s">
        <v>81</v>
      </c>
      <c r="F10">
        <v>1</v>
      </c>
    </row>
    <row r="11" spans="1:6" x14ac:dyDescent="0.25">
      <c r="A11" t="s">
        <v>24</v>
      </c>
      <c r="B11">
        <v>1254</v>
      </c>
      <c r="E11" t="s">
        <v>30</v>
      </c>
      <c r="F11">
        <v>1</v>
      </c>
    </row>
    <row r="12" spans="1:6" x14ac:dyDescent="0.25">
      <c r="A12" t="s">
        <v>25</v>
      </c>
      <c r="B12">
        <v>1827</v>
      </c>
      <c r="E12" t="s">
        <v>24</v>
      </c>
      <c r="F12">
        <v>142</v>
      </c>
    </row>
    <row r="13" spans="1:6" x14ac:dyDescent="0.25">
      <c r="A13" t="s">
        <v>26</v>
      </c>
      <c r="B13">
        <v>597</v>
      </c>
      <c r="E13" t="s">
        <v>82</v>
      </c>
      <c r="F13" s="54">
        <v>1</v>
      </c>
    </row>
    <row r="14" spans="1:6" x14ac:dyDescent="0.25">
      <c r="A14" t="s">
        <v>23</v>
      </c>
      <c r="B14">
        <v>4294</v>
      </c>
      <c r="E14" t="s">
        <v>80</v>
      </c>
      <c r="F14" s="54">
        <v>1</v>
      </c>
    </row>
    <row r="15" spans="1:6" x14ac:dyDescent="0.25">
      <c r="A15" t="s">
        <v>29</v>
      </c>
      <c r="B15">
        <v>596</v>
      </c>
      <c r="E15" t="s">
        <v>25</v>
      </c>
      <c r="F15">
        <v>987</v>
      </c>
    </row>
    <row r="16" spans="1:6" x14ac:dyDescent="0.25">
      <c r="A16" t="s">
        <v>22</v>
      </c>
      <c r="B16">
        <v>2948</v>
      </c>
      <c r="E16" t="s">
        <v>26</v>
      </c>
      <c r="F16">
        <v>273</v>
      </c>
    </row>
    <row r="17" spans="1:6" x14ac:dyDescent="0.25">
      <c r="A17" t="s">
        <v>58</v>
      </c>
      <c r="B17">
        <v>473</v>
      </c>
      <c r="E17" t="s">
        <v>23</v>
      </c>
      <c r="F17">
        <v>91</v>
      </c>
    </row>
    <row r="18" spans="1:6" x14ac:dyDescent="0.25">
      <c r="A18" t="s">
        <v>75</v>
      </c>
      <c r="E18" t="s">
        <v>29</v>
      </c>
      <c r="F18">
        <v>110</v>
      </c>
    </row>
    <row r="19" spans="1:6" x14ac:dyDescent="0.25">
      <c r="A19" t="s">
        <v>76</v>
      </c>
      <c r="B19">
        <v>74</v>
      </c>
      <c r="E19" t="s">
        <v>78</v>
      </c>
      <c r="F19" s="54">
        <v>2</v>
      </c>
    </row>
    <row r="20" spans="1:6" x14ac:dyDescent="0.25">
      <c r="A20" t="s">
        <v>55</v>
      </c>
      <c r="B20">
        <v>5</v>
      </c>
      <c r="E20" t="s">
        <v>79</v>
      </c>
      <c r="F20">
        <v>1</v>
      </c>
    </row>
    <row r="21" spans="1:6" x14ac:dyDescent="0.25">
      <c r="A21" t="s">
        <v>77</v>
      </c>
      <c r="B21">
        <v>21</v>
      </c>
      <c r="E21" t="s">
        <v>77</v>
      </c>
      <c r="F21">
        <v>21</v>
      </c>
    </row>
    <row r="22" spans="1:6" x14ac:dyDescent="0.25">
      <c r="A22" t="s">
        <v>57</v>
      </c>
      <c r="B22">
        <v>9</v>
      </c>
      <c r="E22" t="s">
        <v>55</v>
      </c>
      <c r="F22">
        <v>5</v>
      </c>
    </row>
    <row r="23" spans="1:6" x14ac:dyDescent="0.25">
      <c r="A23" t="s">
        <v>78</v>
      </c>
      <c r="B23">
        <v>2</v>
      </c>
      <c r="E23" t="s">
        <v>56</v>
      </c>
      <c r="F23">
        <v>1</v>
      </c>
    </row>
    <row r="24" spans="1:6" x14ac:dyDescent="0.25">
      <c r="A24" t="s">
        <v>79</v>
      </c>
      <c r="B24">
        <v>1</v>
      </c>
      <c r="E24" t="s">
        <v>57</v>
      </c>
      <c r="F24">
        <v>9</v>
      </c>
    </row>
    <row r="25" spans="1:6" x14ac:dyDescent="0.25">
      <c r="A25" t="s">
        <v>80</v>
      </c>
      <c r="B25">
        <v>1</v>
      </c>
      <c r="E25" t="s">
        <v>22</v>
      </c>
      <c r="F25">
        <v>244</v>
      </c>
    </row>
    <row r="26" spans="1:6" x14ac:dyDescent="0.25">
      <c r="A26" t="s">
        <v>81</v>
      </c>
      <c r="B26">
        <v>1</v>
      </c>
      <c r="E26" t="s">
        <v>58</v>
      </c>
      <c r="F26">
        <v>82</v>
      </c>
    </row>
    <row r="27" spans="1:6" x14ac:dyDescent="0.25">
      <c r="A27" t="s">
        <v>82</v>
      </c>
      <c r="B27">
        <v>1</v>
      </c>
      <c r="E27" t="s">
        <v>75</v>
      </c>
    </row>
    <row r="28" spans="1:6" x14ac:dyDescent="0.25">
      <c r="A28" t="s">
        <v>56</v>
      </c>
      <c r="B28">
        <v>1</v>
      </c>
      <c r="E28" t="s">
        <v>54</v>
      </c>
      <c r="F28">
        <v>2060</v>
      </c>
    </row>
    <row r="29" spans="1:6" x14ac:dyDescent="0.25">
      <c r="A29" t="s">
        <v>54</v>
      </c>
      <c r="B29">
        <v>13301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0964-F685-4F6B-8FAD-84873BFFAC29}">
  <dimension ref="A1:N70"/>
  <sheetViews>
    <sheetView topLeftCell="B1" zoomScale="89" workbookViewId="0">
      <selection activeCell="K5" sqref="K5"/>
    </sheetView>
  </sheetViews>
  <sheetFormatPr defaultColWidth="8.7109375" defaultRowHeight="12.75" x14ac:dyDescent="0.2"/>
  <cols>
    <col min="1" max="1" width="20.85546875" style="4" customWidth="1"/>
    <col min="2" max="2" width="16.85546875" style="4" customWidth="1"/>
    <col min="3" max="3" width="22.42578125" style="4" customWidth="1"/>
    <col min="4" max="4" width="14.140625" style="35" customWidth="1"/>
    <col min="5" max="5" width="14.140625" style="35" hidden="1" customWidth="1"/>
    <col min="6" max="6" width="11.7109375" style="4" customWidth="1"/>
    <col min="7" max="7" width="10.42578125" style="35" customWidth="1"/>
    <col min="8" max="8" width="13.140625" style="4" customWidth="1"/>
    <col min="9" max="9" width="13.42578125" style="4" customWidth="1"/>
    <col min="10" max="10" width="11.7109375" style="4" customWidth="1"/>
    <col min="11" max="11" width="10.42578125" style="35" customWidth="1"/>
    <col min="12" max="12" width="13.140625" style="4" customWidth="1"/>
    <col min="13" max="13" width="24" style="4" customWidth="1"/>
    <col min="14" max="14" width="21.42578125" style="4" customWidth="1"/>
    <col min="15" max="16384" width="8.7109375" style="4"/>
  </cols>
  <sheetData>
    <row r="1" spans="1:14" s="1" customFormat="1" ht="21" x14ac:dyDescent="0.35">
      <c r="B1" s="2" t="s">
        <v>0</v>
      </c>
      <c r="D1" s="3"/>
      <c r="E1" s="3"/>
      <c r="G1" s="3"/>
      <c r="K1" s="3"/>
    </row>
    <row r="2" spans="1:14" x14ac:dyDescent="0.2">
      <c r="D2" s="75" t="s">
        <v>1</v>
      </c>
      <c r="E2" s="75"/>
      <c r="F2" s="75"/>
      <c r="G2" s="75"/>
      <c r="H2" s="75"/>
      <c r="I2" s="76" t="s">
        <v>2</v>
      </c>
      <c r="J2" s="76"/>
      <c r="K2" s="76"/>
      <c r="L2" s="76"/>
    </row>
    <row r="3" spans="1:14" s="11" customFormat="1" ht="27.6" customHeight="1" x14ac:dyDescent="0.2">
      <c r="A3" s="5" t="s">
        <v>3</v>
      </c>
      <c r="B3" s="5" t="s">
        <v>4</v>
      </c>
      <c r="C3" s="5" t="s">
        <v>5</v>
      </c>
      <c r="D3" s="6" t="s">
        <v>6</v>
      </c>
      <c r="E3" s="7" t="s">
        <v>7</v>
      </c>
      <c r="F3" s="6" t="s">
        <v>8</v>
      </c>
      <c r="G3" s="6" t="s">
        <v>9</v>
      </c>
      <c r="H3" s="7" t="s">
        <v>10</v>
      </c>
      <c r="I3" s="8" t="s">
        <v>11</v>
      </c>
      <c r="J3" s="9" t="s">
        <v>12</v>
      </c>
      <c r="K3" s="9" t="s">
        <v>13</v>
      </c>
      <c r="L3" s="9" t="s">
        <v>14</v>
      </c>
      <c r="M3" s="10" t="s">
        <v>15</v>
      </c>
      <c r="N3" s="10" t="s">
        <v>16</v>
      </c>
    </row>
    <row r="4" spans="1:14" x14ac:dyDescent="0.2">
      <c r="A4" s="12" t="s">
        <v>17</v>
      </c>
      <c r="B4" s="12" t="s">
        <v>18</v>
      </c>
      <c r="C4" s="12" t="s">
        <v>19</v>
      </c>
      <c r="D4" s="13">
        <v>20000</v>
      </c>
      <c r="E4" s="14">
        <f>D4/$D$22</f>
        <v>0.2596559558584875</v>
      </c>
      <c r="F4" s="13">
        <f>D4/31*28</f>
        <v>18064.516129032258</v>
      </c>
      <c r="G4" s="13">
        <f>331+598</f>
        <v>929</v>
      </c>
      <c r="H4" s="14">
        <f t="shared" ref="H4:H22" si="0">G4/F4</f>
        <v>5.1426785714285717E-2</v>
      </c>
      <c r="I4" s="13">
        <f>E4*'[1]Business targets'!$H$11/1000</f>
        <v>260993.99588878066</v>
      </c>
      <c r="J4" s="13">
        <f>I4/31*28</f>
        <v>235736.51241567283</v>
      </c>
      <c r="K4" s="13">
        <f>[1]Sirikwa!G17/1000</f>
        <v>975.13</v>
      </c>
      <c r="L4" s="14">
        <f>K4/J4</f>
        <v>4.1365250974806948E-3</v>
      </c>
      <c r="M4" s="15"/>
      <c r="N4" s="15"/>
    </row>
    <row r="5" spans="1:14" s="20" customFormat="1" x14ac:dyDescent="0.2">
      <c r="A5" s="16" t="s">
        <v>20</v>
      </c>
      <c r="B5" s="16"/>
      <c r="C5" s="16"/>
      <c r="D5" s="17">
        <f>D4</f>
        <v>20000</v>
      </c>
      <c r="E5" s="18">
        <f t="shared" ref="E5:E22" si="1">D5/$D$22</f>
        <v>0.2596559558584875</v>
      </c>
      <c r="F5" s="17">
        <f>F4</f>
        <v>18064.516129032258</v>
      </c>
      <c r="G5" s="17">
        <f>G4</f>
        <v>929</v>
      </c>
      <c r="H5" s="18">
        <f t="shared" si="0"/>
        <v>5.1426785714285717E-2</v>
      </c>
      <c r="I5" s="17">
        <f>E5*'[1]Business targets'!$H$11/1000</f>
        <v>260993.99588878066</v>
      </c>
      <c r="J5" s="17">
        <f t="shared" ref="J5:J22" si="2">I5/31*28</f>
        <v>235736.51241567283</v>
      </c>
      <c r="K5" s="17">
        <f>K4</f>
        <v>975.13</v>
      </c>
      <c r="L5" s="18">
        <f t="shared" ref="L5:L22" si="3">K5/J5</f>
        <v>4.1365250974806948E-3</v>
      </c>
      <c r="M5" s="19"/>
      <c r="N5" s="19"/>
    </row>
    <row r="6" spans="1:14" x14ac:dyDescent="0.2">
      <c r="A6" s="12" t="s">
        <v>21</v>
      </c>
      <c r="B6" s="12" t="s">
        <v>22</v>
      </c>
      <c r="C6" s="12" t="s">
        <v>19</v>
      </c>
      <c r="D6" s="13">
        <v>8025</v>
      </c>
      <c r="E6" s="14">
        <f t="shared" si="1"/>
        <v>0.10418695228821812</v>
      </c>
      <c r="F6" s="13">
        <f>D6/31*28</f>
        <v>7248.3870967741932</v>
      </c>
      <c r="G6" s="13">
        <v>1834</v>
      </c>
      <c r="H6" s="14">
        <f t="shared" si="0"/>
        <v>0.25302180685358255</v>
      </c>
      <c r="I6" s="13">
        <f>E6*'[1]Business targets'!$H$11/1000</f>
        <v>104723.84085037324</v>
      </c>
      <c r="J6" s="13">
        <f t="shared" si="2"/>
        <v>94589.275606788724</v>
      </c>
      <c r="K6" s="13">
        <f>VLOOKUP(B6,'[1]October paybill'!E:I,5,FALSE)/1000</f>
        <v>3334.252</v>
      </c>
      <c r="L6" s="14">
        <f t="shared" si="3"/>
        <v>3.5249788928087521E-2</v>
      </c>
      <c r="M6" s="15"/>
      <c r="N6" s="15"/>
    </row>
    <row r="7" spans="1:14" x14ac:dyDescent="0.2">
      <c r="A7" s="12" t="s">
        <v>21</v>
      </c>
      <c r="B7" s="12" t="s">
        <v>23</v>
      </c>
      <c r="C7" s="12" t="s">
        <v>19</v>
      </c>
      <c r="D7" s="13">
        <v>8025</v>
      </c>
      <c r="E7" s="14">
        <f t="shared" si="1"/>
        <v>0.10418695228821812</v>
      </c>
      <c r="F7" s="13">
        <f>D7/31*28</f>
        <v>7248.3870967741932</v>
      </c>
      <c r="G7" s="13">
        <v>4215</v>
      </c>
      <c r="H7" s="14">
        <f t="shared" si="0"/>
        <v>0.58150867823765018</v>
      </c>
      <c r="I7" s="13">
        <f>E7*'[1]Business targets'!$H$11/1000</f>
        <v>104723.84085037324</v>
      </c>
      <c r="J7" s="13">
        <f t="shared" si="2"/>
        <v>94589.275606788724</v>
      </c>
      <c r="K7" s="13">
        <f>VLOOKUP(B7,'[1]October paybill'!E:I,5,FALSE)/1000</f>
        <v>6632.6009999999997</v>
      </c>
      <c r="L7" s="14">
        <f t="shared" si="3"/>
        <v>7.0120010513369177E-2</v>
      </c>
      <c r="M7" s="15"/>
      <c r="N7" s="15"/>
    </row>
    <row r="8" spans="1:14" x14ac:dyDescent="0.2">
      <c r="A8" s="12" t="s">
        <v>21</v>
      </c>
      <c r="B8" s="12" t="s">
        <v>24</v>
      </c>
      <c r="C8" s="12" t="s">
        <v>19</v>
      </c>
      <c r="D8" s="13">
        <v>2500</v>
      </c>
      <c r="E8" s="14">
        <f t="shared" si="1"/>
        <v>3.2456994482310937E-2</v>
      </c>
      <c r="F8" s="13">
        <f>D8/31*28</f>
        <v>2258.0645161290322</v>
      </c>
      <c r="G8" s="13">
        <v>686</v>
      </c>
      <c r="H8" s="14">
        <f t="shared" si="0"/>
        <v>0.30380000000000001</v>
      </c>
      <c r="I8" s="13">
        <f>E8*'[1]Business targets'!$H$11/1000</f>
        <v>32624.249486097582</v>
      </c>
      <c r="J8" s="13">
        <f t="shared" si="2"/>
        <v>29467.064051959103</v>
      </c>
      <c r="K8" s="13">
        <f>VLOOKUP(B8,'[1]October paybill'!E:I,5,FALSE)/1000</f>
        <v>543.41899999999998</v>
      </c>
      <c r="L8" s="14">
        <f t="shared" si="3"/>
        <v>1.844157256528144E-2</v>
      </c>
      <c r="M8" s="15"/>
      <c r="N8" s="15"/>
    </row>
    <row r="9" spans="1:14" x14ac:dyDescent="0.2">
      <c r="A9" s="12" t="s">
        <v>21</v>
      </c>
      <c r="B9" s="12" t="s">
        <v>25</v>
      </c>
      <c r="C9" s="12" t="s">
        <v>19</v>
      </c>
      <c r="D9" s="13">
        <v>2500</v>
      </c>
      <c r="E9" s="14">
        <f t="shared" si="1"/>
        <v>3.2456994482310937E-2</v>
      </c>
      <c r="F9" s="13">
        <f>D9/31*28</f>
        <v>2258.0645161290322</v>
      </c>
      <c r="G9" s="13">
        <v>576</v>
      </c>
      <c r="H9" s="14">
        <f t="shared" si="0"/>
        <v>0.2550857142857143</v>
      </c>
      <c r="I9" s="13">
        <f>E9*'[1]Business targets'!$H$11/1000</f>
        <v>32624.249486097582</v>
      </c>
      <c r="J9" s="13">
        <f t="shared" si="2"/>
        <v>29467.064051959103</v>
      </c>
      <c r="K9" s="13">
        <f>VLOOKUP(B9,'[1]October paybill'!E:I,5,FALSE)/1000</f>
        <v>388.47199999999998</v>
      </c>
      <c r="L9" s="14">
        <f t="shared" si="3"/>
        <v>1.3183261125540351E-2</v>
      </c>
      <c r="M9" s="15"/>
      <c r="N9" s="15"/>
    </row>
    <row r="10" spans="1:14" x14ac:dyDescent="0.2">
      <c r="A10" s="12" t="s">
        <v>21</v>
      </c>
      <c r="B10" s="12" t="s">
        <v>26</v>
      </c>
      <c r="C10" s="12" t="s">
        <v>19</v>
      </c>
      <c r="D10" s="13">
        <v>2500</v>
      </c>
      <c r="E10" s="14">
        <f t="shared" si="1"/>
        <v>3.2456994482310937E-2</v>
      </c>
      <c r="F10" s="13">
        <f>D10/31*28</f>
        <v>2258.0645161290322</v>
      </c>
      <c r="G10" s="13">
        <v>158</v>
      </c>
      <c r="H10" s="14">
        <f t="shared" si="0"/>
        <v>6.9971428571428573E-2</v>
      </c>
      <c r="I10" s="13">
        <f>E10*'[1]Business targets'!$H$11/1000</f>
        <v>32624.249486097582</v>
      </c>
      <c r="J10" s="13">
        <f t="shared" si="2"/>
        <v>29467.064051959103</v>
      </c>
      <c r="K10" s="13">
        <f>VLOOKUP(B10,'[1]October paybill'!E:I,5,FALSE)/1000</f>
        <v>181.63399999999999</v>
      </c>
      <c r="L10" s="14">
        <f t="shared" si="3"/>
        <v>6.1639666469562697E-3</v>
      </c>
      <c r="M10" s="15"/>
      <c r="N10" s="15"/>
    </row>
    <row r="11" spans="1:14" s="20" customFormat="1" x14ac:dyDescent="0.2">
      <c r="A11" s="16" t="s">
        <v>27</v>
      </c>
      <c r="B11" s="16"/>
      <c r="C11" s="16"/>
      <c r="D11" s="17">
        <f>SUM(D6:D10)</f>
        <v>23550</v>
      </c>
      <c r="E11" s="18">
        <f t="shared" si="1"/>
        <v>0.30574488802336902</v>
      </c>
      <c r="F11" s="17">
        <f>SUM(F6:F10)</f>
        <v>21270.967741935478</v>
      </c>
      <c r="G11" s="17">
        <f>SUM(G6:G10)</f>
        <v>7469</v>
      </c>
      <c r="H11" s="18">
        <f t="shared" si="0"/>
        <v>0.3511358811040341</v>
      </c>
      <c r="I11" s="17">
        <f>E11*'[1]Business targets'!$H$11/1000</f>
        <v>307320.43015903921</v>
      </c>
      <c r="J11" s="17">
        <f t="shared" si="2"/>
        <v>277579.74336945475</v>
      </c>
      <c r="K11" s="17">
        <f>SUM(K6:K10)</f>
        <v>11080.377999999999</v>
      </c>
      <c r="L11" s="18">
        <f t="shared" si="3"/>
        <v>3.9917819166120388E-2</v>
      </c>
      <c r="M11" s="19"/>
      <c r="N11" s="19"/>
    </row>
    <row r="12" spans="1:14" x14ac:dyDescent="0.2">
      <c r="A12" s="12" t="s">
        <v>28</v>
      </c>
      <c r="B12" s="12" t="s">
        <v>29</v>
      </c>
      <c r="C12" s="12" t="s">
        <v>19</v>
      </c>
      <c r="D12" s="13">
        <v>8025</v>
      </c>
      <c r="E12" s="14">
        <f t="shared" si="1"/>
        <v>0.10418695228821812</v>
      </c>
      <c r="F12" s="13">
        <f>D12/31*28</f>
        <v>7248.3870967741932</v>
      </c>
      <c r="G12" s="13">
        <v>891</v>
      </c>
      <c r="H12" s="14">
        <f t="shared" si="0"/>
        <v>0.12292389853137517</v>
      </c>
      <c r="I12" s="13">
        <f>E12*'[1]Business targets'!$H$11/1000</f>
        <v>104723.84085037324</v>
      </c>
      <c r="J12" s="13">
        <f t="shared" si="2"/>
        <v>94589.275606788724</v>
      </c>
      <c r="K12" s="13">
        <f>VLOOKUP(B12,'[1]October paybill'!E:I,5,FALSE)/1000</f>
        <v>4204.8620000000001</v>
      </c>
      <c r="L12" s="14">
        <f t="shared" si="3"/>
        <v>4.44538978972603E-2</v>
      </c>
      <c r="M12" s="15"/>
      <c r="N12" s="15"/>
    </row>
    <row r="13" spans="1:14" x14ac:dyDescent="0.2">
      <c r="A13" s="12" t="s">
        <v>28</v>
      </c>
      <c r="B13" s="12" t="s">
        <v>30</v>
      </c>
      <c r="C13" s="12" t="s">
        <v>19</v>
      </c>
      <c r="D13" s="13">
        <v>1000</v>
      </c>
      <c r="E13" s="14">
        <f t="shared" si="1"/>
        <v>1.2982797792924375E-2</v>
      </c>
      <c r="F13" s="13">
        <f>D13/31*28</f>
        <v>903.22580645161293</v>
      </c>
      <c r="G13" s="13">
        <v>136</v>
      </c>
      <c r="H13" s="14">
        <f t="shared" si="0"/>
        <v>0.15057142857142858</v>
      </c>
      <c r="I13" s="13">
        <f>E13*'[1]Business targets'!$H$11/1000</f>
        <v>13049.699794439033</v>
      </c>
      <c r="J13" s="13">
        <f t="shared" si="2"/>
        <v>11786.825620783644</v>
      </c>
      <c r="K13" s="13">
        <f>VLOOKUP(B13,'[1]October paybill'!E:I,5,FALSE)/1000</f>
        <v>1065.6400000000001</v>
      </c>
      <c r="L13" s="14">
        <f t="shared" si="3"/>
        <v>9.0409414229473545E-2</v>
      </c>
      <c r="M13" s="15"/>
      <c r="N13" s="15"/>
    </row>
    <row r="14" spans="1:14" x14ac:dyDescent="0.2">
      <c r="A14" s="12" t="s">
        <v>28</v>
      </c>
      <c r="B14" s="12" t="s">
        <v>31</v>
      </c>
      <c r="C14" s="12" t="s">
        <v>19</v>
      </c>
      <c r="D14" s="13">
        <v>1500</v>
      </c>
      <c r="E14" s="14">
        <f t="shared" si="1"/>
        <v>1.9474196689386564E-2</v>
      </c>
      <c r="F14" s="13">
        <f>D14/31*28</f>
        <v>1354.8387096774195</v>
      </c>
      <c r="G14" s="13">
        <v>23</v>
      </c>
      <c r="H14" s="14">
        <f t="shared" si="0"/>
        <v>1.6976190476190475E-2</v>
      </c>
      <c r="I14" s="13">
        <f>E14*'[1]Business targets'!$H$11/1000</f>
        <v>19574.549691658554</v>
      </c>
      <c r="J14" s="13">
        <f t="shared" si="2"/>
        <v>17680.238431175469</v>
      </c>
      <c r="K14" s="13">
        <f>VLOOKUP(B14,'[1]October paybill'!E:I,5,FALSE)/1000</f>
        <v>34.313000000000002</v>
      </c>
      <c r="L14" s="14">
        <f t="shared" si="3"/>
        <v>1.9407543701161901E-3</v>
      </c>
      <c r="M14" s="15"/>
      <c r="N14" s="15"/>
    </row>
    <row r="15" spans="1:14" x14ac:dyDescent="0.2">
      <c r="A15" s="12" t="s">
        <v>28</v>
      </c>
      <c r="B15" s="12" t="s">
        <v>32</v>
      </c>
      <c r="C15" s="12" t="s">
        <v>19</v>
      </c>
      <c r="D15" s="13">
        <v>2200</v>
      </c>
      <c r="E15" s="14">
        <f t="shared" si="1"/>
        <v>2.8562155144433627E-2</v>
      </c>
      <c r="F15" s="13">
        <f>D15/31*28</f>
        <v>1987.0967741935483</v>
      </c>
      <c r="G15" s="13">
        <v>234</v>
      </c>
      <c r="H15" s="14">
        <f t="shared" si="0"/>
        <v>0.11775974025974026</v>
      </c>
      <c r="I15" s="13">
        <f>E15*'[1]Business targets'!$H$11/1000</f>
        <v>28709.339547765874</v>
      </c>
      <c r="J15" s="13">
        <f t="shared" si="2"/>
        <v>25931.016365724015</v>
      </c>
      <c r="K15" s="13">
        <f>VLOOKUP(B15,'[1]October paybill'!E:I,5,FALSE)/1000</f>
        <v>358.12</v>
      </c>
      <c r="L15" s="14">
        <f t="shared" si="3"/>
        <v>1.3810488372270981E-2</v>
      </c>
      <c r="M15" s="15"/>
      <c r="N15" s="15"/>
    </row>
    <row r="16" spans="1:14" s="20" customFormat="1" x14ac:dyDescent="0.2">
      <c r="A16" s="16" t="s">
        <v>33</v>
      </c>
      <c r="B16" s="16"/>
      <c r="C16" s="16"/>
      <c r="D16" s="17">
        <f>SUM(D12:D15)</f>
        <v>12725</v>
      </c>
      <c r="E16" s="18">
        <f t="shared" si="1"/>
        <v>0.16520610191496268</v>
      </c>
      <c r="F16" s="17">
        <f>SUM(F12:F15)</f>
        <v>11493.548387096773</v>
      </c>
      <c r="G16" s="17">
        <f>SUM(G12:G15)</f>
        <v>1284</v>
      </c>
      <c r="H16" s="18">
        <f t="shared" si="0"/>
        <v>0.11171484703901208</v>
      </c>
      <c r="I16" s="17">
        <f>E16*'[1]Business targets'!$H$11/1000</f>
        <v>166057.42988423668</v>
      </c>
      <c r="J16" s="17">
        <f t="shared" si="2"/>
        <v>149987.35602447187</v>
      </c>
      <c r="K16" s="17">
        <f>SUM(K12:K15)</f>
        <v>5662.9350000000004</v>
      </c>
      <c r="L16" s="18">
        <f t="shared" si="3"/>
        <v>3.7756082579894525E-2</v>
      </c>
      <c r="M16" s="19"/>
      <c r="N16" s="19"/>
    </row>
    <row r="17" spans="1:14" x14ac:dyDescent="0.2">
      <c r="A17" s="12" t="s">
        <v>34</v>
      </c>
      <c r="B17" s="12" t="s">
        <v>35</v>
      </c>
      <c r="C17" s="12" t="s">
        <v>19</v>
      </c>
      <c r="D17" s="13">
        <v>500</v>
      </c>
      <c r="E17" s="14">
        <f t="shared" si="1"/>
        <v>6.4913988964621873E-3</v>
      </c>
      <c r="F17" s="13">
        <f>D17/31*28</f>
        <v>451.61290322580646</v>
      </c>
      <c r="G17" s="13">
        <v>383</v>
      </c>
      <c r="H17" s="14">
        <f t="shared" si="0"/>
        <v>0.84807142857142859</v>
      </c>
      <c r="I17" s="13">
        <f>E17*'[1]Business targets'!$H$11/1000</f>
        <v>6524.8498972195166</v>
      </c>
      <c r="J17" s="13">
        <f t="shared" si="2"/>
        <v>5893.4128103918219</v>
      </c>
      <c r="K17" s="13">
        <f>VLOOKUP(B17,'[1]October paybill'!E:I,5,FALSE)/1000</f>
        <v>4714.723</v>
      </c>
      <c r="L17" s="14">
        <f t="shared" si="3"/>
        <v>0.79999877009914444</v>
      </c>
      <c r="M17" s="15"/>
      <c r="N17" s="15"/>
    </row>
    <row r="18" spans="1:14" x14ac:dyDescent="0.2">
      <c r="A18" s="12" t="s">
        <v>34</v>
      </c>
      <c r="B18" s="12" t="s">
        <v>36</v>
      </c>
      <c r="C18" s="12" t="s">
        <v>19</v>
      </c>
      <c r="D18" s="13">
        <v>8025</v>
      </c>
      <c r="E18" s="14">
        <f t="shared" si="1"/>
        <v>0.10418695228821812</v>
      </c>
      <c r="F18" s="13">
        <f>D18/31*28</f>
        <v>7248.3870967741932</v>
      </c>
      <c r="G18" s="13">
        <v>312</v>
      </c>
      <c r="H18" s="14">
        <f t="shared" si="0"/>
        <v>4.3044058744993327E-2</v>
      </c>
      <c r="I18" s="13">
        <f>E18*'[1]Business targets'!$H$11/1000</f>
        <v>104723.84085037324</v>
      </c>
      <c r="J18" s="13">
        <f t="shared" si="2"/>
        <v>94589.275606788724</v>
      </c>
      <c r="K18" s="13">
        <f>VLOOKUP(B18,'[1]October paybill'!E:I,5,FALSE)/1000</f>
        <v>427.39</v>
      </c>
      <c r="L18" s="14">
        <f t="shared" si="3"/>
        <v>4.5183769223128079E-3</v>
      </c>
      <c r="M18" s="15"/>
      <c r="N18" s="15"/>
    </row>
    <row r="19" spans="1:14" x14ac:dyDescent="0.2">
      <c r="A19" s="12" t="s">
        <v>34</v>
      </c>
      <c r="B19" s="12" t="s">
        <v>37</v>
      </c>
      <c r="C19" s="12" t="s">
        <v>19</v>
      </c>
      <c r="D19" s="13">
        <v>4200</v>
      </c>
      <c r="E19" s="14">
        <f t="shared" si="1"/>
        <v>5.4527750730282376E-2</v>
      </c>
      <c r="F19" s="13">
        <f>D19/31*28</f>
        <v>3793.5483870967737</v>
      </c>
      <c r="G19" s="13">
        <v>200</v>
      </c>
      <c r="H19" s="14">
        <f t="shared" si="0"/>
        <v>5.272108843537416E-2</v>
      </c>
      <c r="I19" s="13">
        <f>E19*'[1]Business targets'!$H$11/1000</f>
        <v>54808.739136643941</v>
      </c>
      <c r="J19" s="13">
        <f t="shared" si="2"/>
        <v>49504.667607291303</v>
      </c>
      <c r="K19" s="13">
        <f>VLOOKUP(B19,'[1]October paybill'!E:I,5,FALSE)/1000</f>
        <v>509.77499999999998</v>
      </c>
      <c r="L19" s="14">
        <f t="shared" si="3"/>
        <v>1.0297513843420245E-2</v>
      </c>
      <c r="M19" s="15"/>
      <c r="N19" s="15"/>
    </row>
    <row r="20" spans="1:14" x14ac:dyDescent="0.2">
      <c r="A20" s="12" t="s">
        <v>34</v>
      </c>
      <c r="B20" s="12" t="s">
        <v>38</v>
      </c>
      <c r="C20" s="12" t="s">
        <v>19</v>
      </c>
      <c r="D20" s="13">
        <v>8025</v>
      </c>
      <c r="E20" s="14">
        <f t="shared" si="1"/>
        <v>0.10418695228821812</v>
      </c>
      <c r="F20" s="13">
        <f>D20/31*28</f>
        <v>7248.3870967741932</v>
      </c>
      <c r="G20" s="13"/>
      <c r="H20" s="14">
        <f t="shared" si="0"/>
        <v>0</v>
      </c>
      <c r="I20" s="13">
        <f>E20*'[1]Business targets'!$H$11/1000</f>
        <v>104723.84085037324</v>
      </c>
      <c r="J20" s="13">
        <f t="shared" si="2"/>
        <v>94589.275606788724</v>
      </c>
      <c r="K20" s="13">
        <f>VLOOKUP(B20,'[1]October paybill'!E:I,5,FALSE)/1000</f>
        <v>0</v>
      </c>
      <c r="L20" s="14">
        <f t="shared" si="3"/>
        <v>0</v>
      </c>
      <c r="M20" s="15"/>
      <c r="N20" s="15"/>
    </row>
    <row r="21" spans="1:14" s="20" customFormat="1" x14ac:dyDescent="0.2">
      <c r="A21" s="16" t="s">
        <v>39</v>
      </c>
      <c r="B21" s="16" t="s">
        <v>40</v>
      </c>
      <c r="C21" s="16"/>
      <c r="D21" s="17">
        <f>SUM(D17:D20)</f>
        <v>20750</v>
      </c>
      <c r="E21" s="18">
        <f t="shared" si="1"/>
        <v>0.26939305420318077</v>
      </c>
      <c r="F21" s="17">
        <f>SUM(F17:F20)</f>
        <v>18741.935483870966</v>
      </c>
      <c r="G21" s="17">
        <f>SUM(G17:G20)</f>
        <v>895</v>
      </c>
      <c r="H21" s="18">
        <f t="shared" si="0"/>
        <v>4.7753872633390711E-2</v>
      </c>
      <c r="I21" s="17">
        <f>E21*'[1]Business targets'!$H$11/1000</f>
        <v>270781.27073460992</v>
      </c>
      <c r="J21" s="17">
        <f t="shared" si="2"/>
        <v>244576.63163126059</v>
      </c>
      <c r="K21" s="17">
        <f>SUM(K17:K20)</f>
        <v>5651.8879999999999</v>
      </c>
      <c r="L21" s="18">
        <f t="shared" si="3"/>
        <v>2.3108863517758919E-2</v>
      </c>
      <c r="M21" s="19"/>
      <c r="N21" s="19"/>
    </row>
    <row r="22" spans="1:14" s="20" customFormat="1" x14ac:dyDescent="0.2">
      <c r="A22" s="21" t="s">
        <v>41</v>
      </c>
      <c r="B22" s="21"/>
      <c r="C22" s="21"/>
      <c r="D22" s="22">
        <f>SUM(D5,D11,D16,D21)</f>
        <v>77025</v>
      </c>
      <c r="E22" s="23">
        <f t="shared" si="1"/>
        <v>1</v>
      </c>
      <c r="F22" s="22">
        <f>SUM(F5,F11,F16,F21)</f>
        <v>69570.96774193547</v>
      </c>
      <c r="G22" s="22">
        <f>SUM(G5,G11,G16,G21)</f>
        <v>10577</v>
      </c>
      <c r="H22" s="23">
        <f t="shared" si="0"/>
        <v>0.15203180785459269</v>
      </c>
      <c r="I22" s="22">
        <f>E22*'[1]Business targets'!$H$11/1000</f>
        <v>1005153.1266666665</v>
      </c>
      <c r="J22" s="22">
        <f t="shared" si="2"/>
        <v>907880.24344086007</v>
      </c>
      <c r="K22" s="22">
        <f>SUM(K5,K11,K16,K21)</f>
        <v>23370.330999999998</v>
      </c>
      <c r="L22" s="23">
        <f t="shared" si="3"/>
        <v>2.574164507801888E-2</v>
      </c>
      <c r="M22" s="19"/>
      <c r="N22" s="19"/>
    </row>
    <row r="24" spans="1:14" s="1" customFormat="1" ht="21" x14ac:dyDescent="0.35">
      <c r="B24" s="2" t="s">
        <v>42</v>
      </c>
      <c r="D24" s="3"/>
      <c r="E24" s="3"/>
      <c r="G24" s="3"/>
      <c r="K24" s="3"/>
    </row>
    <row r="25" spans="1:14" ht="26.1" customHeight="1" x14ac:dyDescent="0.2">
      <c r="A25" s="5" t="s">
        <v>3</v>
      </c>
      <c r="B25" s="5" t="s">
        <v>4</v>
      </c>
      <c r="C25" s="5" t="s">
        <v>5</v>
      </c>
      <c r="D25" s="6" t="s">
        <v>6</v>
      </c>
      <c r="E25" s="7" t="s">
        <v>7</v>
      </c>
      <c r="F25" s="6" t="s">
        <v>8</v>
      </c>
      <c r="G25" s="6" t="s">
        <v>9</v>
      </c>
      <c r="H25" s="7" t="s">
        <v>10</v>
      </c>
      <c r="I25" s="8" t="s">
        <v>43</v>
      </c>
      <c r="J25" s="9" t="s">
        <v>12</v>
      </c>
      <c r="K25" s="9" t="s">
        <v>13</v>
      </c>
      <c r="L25" s="24" t="s">
        <v>14</v>
      </c>
      <c r="M25" s="10" t="s">
        <v>15</v>
      </c>
      <c r="N25" s="10" t="s">
        <v>16</v>
      </c>
    </row>
    <row r="26" spans="1:14" hidden="1" x14ac:dyDescent="0.2">
      <c r="A26" s="12" t="s">
        <v>21</v>
      </c>
      <c r="B26" s="12" t="s">
        <v>22</v>
      </c>
      <c r="C26" s="12" t="s">
        <v>44</v>
      </c>
      <c r="D26" s="13"/>
      <c r="E26" s="14"/>
      <c r="F26" s="13">
        <f>D26/31*28</f>
        <v>0</v>
      </c>
      <c r="G26" s="13"/>
      <c r="H26" s="14"/>
      <c r="I26" s="13"/>
      <c r="J26" s="13"/>
      <c r="K26" s="25"/>
      <c r="L26" s="26"/>
      <c r="M26" s="15"/>
      <c r="N26" s="15"/>
    </row>
    <row r="27" spans="1:14" x14ac:dyDescent="0.2">
      <c r="A27" s="12" t="s">
        <v>21</v>
      </c>
      <c r="B27" s="12" t="s">
        <v>23</v>
      </c>
      <c r="C27" s="12" t="s">
        <v>44</v>
      </c>
      <c r="D27" s="13"/>
      <c r="E27" s="14"/>
      <c r="F27" s="13">
        <v>2</v>
      </c>
      <c r="G27" s="13"/>
      <c r="H27" s="14"/>
      <c r="J27" s="13"/>
      <c r="K27" s="13">
        <v>1031</v>
      </c>
      <c r="L27" s="14"/>
      <c r="M27" s="15"/>
      <c r="N27" s="15"/>
    </row>
    <row r="28" spans="1:14" hidden="1" x14ac:dyDescent="0.2">
      <c r="A28" s="12" t="s">
        <v>21</v>
      </c>
      <c r="B28" s="12" t="s">
        <v>24</v>
      </c>
      <c r="C28" s="12" t="s">
        <v>44</v>
      </c>
      <c r="D28" s="13"/>
      <c r="E28" s="14"/>
      <c r="F28" s="13">
        <f>D28/31*28</f>
        <v>0</v>
      </c>
      <c r="G28" s="13"/>
      <c r="H28" s="14"/>
      <c r="I28" s="13"/>
      <c r="J28" s="13"/>
      <c r="K28" s="25"/>
      <c r="L28" s="14"/>
      <c r="M28" s="15"/>
      <c r="N28" s="15"/>
    </row>
    <row r="29" spans="1:14" hidden="1" x14ac:dyDescent="0.2">
      <c r="A29" s="12" t="s">
        <v>21</v>
      </c>
      <c r="B29" s="12" t="s">
        <v>25</v>
      </c>
      <c r="C29" s="12" t="s">
        <v>44</v>
      </c>
      <c r="D29" s="13"/>
      <c r="E29" s="14"/>
      <c r="F29" s="13">
        <f>D29/31*28</f>
        <v>0</v>
      </c>
      <c r="G29" s="13"/>
      <c r="H29" s="14"/>
      <c r="I29" s="13"/>
      <c r="J29" s="13"/>
      <c r="K29" s="25"/>
      <c r="L29" s="14"/>
      <c r="M29" s="15"/>
      <c r="N29" s="15"/>
    </row>
    <row r="30" spans="1:14" hidden="1" x14ac:dyDescent="0.2">
      <c r="A30" s="12" t="s">
        <v>21</v>
      </c>
      <c r="B30" s="12" t="s">
        <v>26</v>
      </c>
      <c r="C30" s="12" t="s">
        <v>44</v>
      </c>
      <c r="D30" s="13"/>
      <c r="E30" s="14"/>
      <c r="F30" s="13">
        <f>D30/31*28</f>
        <v>0</v>
      </c>
      <c r="G30" s="13"/>
      <c r="H30" s="14"/>
      <c r="I30" s="13"/>
      <c r="J30" s="13"/>
      <c r="K30" s="25"/>
      <c r="L30" s="14"/>
      <c r="M30" s="15"/>
      <c r="N30" s="15"/>
    </row>
    <row r="31" spans="1:14" s="20" customFormat="1" x14ac:dyDescent="0.2">
      <c r="A31" s="16" t="s">
        <v>27</v>
      </c>
      <c r="B31" s="16"/>
      <c r="C31" s="16"/>
      <c r="D31" s="17">
        <f>SUM(D26:D30)</f>
        <v>0</v>
      </c>
      <c r="E31" s="18"/>
      <c r="F31" s="17">
        <f t="shared" ref="F31:L31" si="4">SUM(F26:F30)</f>
        <v>2</v>
      </c>
      <c r="G31" s="17">
        <f t="shared" si="4"/>
        <v>0</v>
      </c>
      <c r="H31" s="17">
        <f t="shared" si="4"/>
        <v>0</v>
      </c>
      <c r="I31" s="17">
        <f t="shared" si="4"/>
        <v>0</v>
      </c>
      <c r="J31" s="17">
        <f t="shared" si="4"/>
        <v>0</v>
      </c>
      <c r="K31" s="27">
        <f t="shared" si="4"/>
        <v>1031</v>
      </c>
      <c r="L31" s="17">
        <f t="shared" si="4"/>
        <v>0</v>
      </c>
      <c r="M31" s="19"/>
      <c r="N31" s="19"/>
    </row>
    <row r="32" spans="1:14" x14ac:dyDescent="0.2">
      <c r="A32" s="12" t="s">
        <v>28</v>
      </c>
      <c r="B32" s="12" t="s">
        <v>29</v>
      </c>
      <c r="C32" s="12" t="s">
        <v>44</v>
      </c>
      <c r="D32" s="13">
        <v>4600</v>
      </c>
      <c r="E32" s="14">
        <f t="shared" ref="E32:E43" si="5">D32/$D$43</f>
        <v>0.27710843373493976</v>
      </c>
      <c r="F32" s="28">
        <f>D32/31*28</f>
        <v>4154.8387096774186</v>
      </c>
      <c r="G32" s="13">
        <v>0</v>
      </c>
      <c r="H32" s="14">
        <f t="shared" ref="H32" si="6">G32/F32</f>
        <v>0</v>
      </c>
      <c r="I32" s="13">
        <f>E32*'[1]Business targets'!$H$13/1000</f>
        <v>492488.17576720967</v>
      </c>
      <c r="J32" s="13">
        <f>I32/31*28</f>
        <v>444828.02972522163</v>
      </c>
      <c r="K32" s="25">
        <v>0</v>
      </c>
      <c r="L32" s="14">
        <f>K32/J32</f>
        <v>0</v>
      </c>
      <c r="M32" s="29"/>
      <c r="N32" s="15"/>
    </row>
    <row r="33" spans="1:14" hidden="1" x14ac:dyDescent="0.2">
      <c r="A33" s="12" t="s">
        <v>28</v>
      </c>
      <c r="B33" s="12" t="s">
        <v>30</v>
      </c>
      <c r="C33" s="12" t="s">
        <v>44</v>
      </c>
      <c r="D33" s="13"/>
      <c r="E33" s="14">
        <f t="shared" si="5"/>
        <v>0</v>
      </c>
      <c r="F33" s="13">
        <f>D33/31*28</f>
        <v>0</v>
      </c>
      <c r="G33" s="13"/>
      <c r="H33" s="14"/>
      <c r="I33" s="13">
        <f>E33*'[1]Business targets'!$H$13/1000</f>
        <v>0</v>
      </c>
      <c r="J33" s="13">
        <f t="shared" ref="J33:J42" si="7">I33/31*28</f>
        <v>0</v>
      </c>
      <c r="K33" s="25"/>
      <c r="L33" s="14" t="e">
        <f t="shared" ref="L33:L42" si="8">K33/J33</f>
        <v>#DIV/0!</v>
      </c>
      <c r="M33" s="29"/>
      <c r="N33" s="15"/>
    </row>
    <row r="34" spans="1:14" hidden="1" x14ac:dyDescent="0.2">
      <c r="A34" s="12" t="s">
        <v>28</v>
      </c>
      <c r="B34" s="12" t="s">
        <v>31</v>
      </c>
      <c r="C34" s="12" t="s">
        <v>44</v>
      </c>
      <c r="D34" s="13"/>
      <c r="E34" s="14">
        <f t="shared" si="5"/>
        <v>0</v>
      </c>
      <c r="F34" s="13">
        <f>D34/31*28</f>
        <v>0</v>
      </c>
      <c r="G34" s="13"/>
      <c r="H34" s="14"/>
      <c r="I34" s="13">
        <f>E34*'[1]Business targets'!$H$13/1000</f>
        <v>0</v>
      </c>
      <c r="J34" s="13">
        <f t="shared" si="7"/>
        <v>0</v>
      </c>
      <c r="K34" s="25"/>
      <c r="L34" s="14" t="e">
        <f t="shared" si="8"/>
        <v>#DIV/0!</v>
      </c>
      <c r="M34" s="29"/>
      <c r="N34" s="15"/>
    </row>
    <row r="35" spans="1:14" hidden="1" x14ac:dyDescent="0.2">
      <c r="A35" s="12" t="s">
        <v>28</v>
      </c>
      <c r="B35" s="12" t="s">
        <v>45</v>
      </c>
      <c r="C35" s="12" t="s">
        <v>44</v>
      </c>
      <c r="D35" s="13"/>
      <c r="E35" s="14">
        <f t="shared" si="5"/>
        <v>0</v>
      </c>
      <c r="F35" s="13"/>
      <c r="G35" s="13"/>
      <c r="H35" s="14"/>
      <c r="I35" s="13">
        <f>E35*'[1]Business targets'!$H$13/1000</f>
        <v>0</v>
      </c>
      <c r="J35" s="13">
        <f t="shared" si="7"/>
        <v>0</v>
      </c>
      <c r="K35" s="25"/>
      <c r="L35" s="14" t="e">
        <f t="shared" si="8"/>
        <v>#DIV/0!</v>
      </c>
      <c r="M35" s="29"/>
      <c r="N35" s="15"/>
    </row>
    <row r="36" spans="1:14" x14ac:dyDescent="0.2">
      <c r="A36" s="12" t="s">
        <v>28</v>
      </c>
      <c r="B36" s="12" t="s">
        <v>32</v>
      </c>
      <c r="C36" s="12" t="s">
        <v>44</v>
      </c>
      <c r="D36" s="13">
        <v>2200</v>
      </c>
      <c r="E36" s="14">
        <f t="shared" si="5"/>
        <v>0.13253012048192772</v>
      </c>
      <c r="F36" s="13">
        <f>D36/31*28</f>
        <v>1987.0967741935483</v>
      </c>
      <c r="G36" s="13">
        <v>67</v>
      </c>
      <c r="H36" s="14">
        <f t="shared" ref="H36:H42" si="9">G36/F36</f>
        <v>3.3717532467532466E-2</v>
      </c>
      <c r="I36" s="13">
        <f>E36*'[1]Business targets'!$H$13/1000</f>
        <v>235537.82319301332</v>
      </c>
      <c r="J36" s="13">
        <f t="shared" si="7"/>
        <v>212743.84030336689</v>
      </c>
      <c r="K36" s="25">
        <f>325852/1000</f>
        <v>325.85199999999998</v>
      </c>
      <c r="L36" s="14">
        <f t="shared" si="8"/>
        <v>1.5316636173124635E-3</v>
      </c>
      <c r="M36" s="29"/>
      <c r="N36" s="15"/>
    </row>
    <row r="37" spans="1:14" s="20" customFormat="1" x14ac:dyDescent="0.2">
      <c r="A37" s="16" t="s">
        <v>33</v>
      </c>
      <c r="B37" s="16"/>
      <c r="C37" s="16"/>
      <c r="D37" s="17">
        <f>SUM(D32:D36)</f>
        <v>6800</v>
      </c>
      <c r="E37" s="18">
        <f t="shared" si="5"/>
        <v>0.40963855421686746</v>
      </c>
      <c r="F37" s="17">
        <f>SUM(F32:F36)</f>
        <v>6141.9354838709669</v>
      </c>
      <c r="G37" s="17">
        <f>SUM(G32:G36)</f>
        <v>67</v>
      </c>
      <c r="H37" s="18">
        <f t="shared" si="9"/>
        <v>1.0908613445378152E-2</v>
      </c>
      <c r="I37" s="17">
        <f>E37*'[1]Business targets'!$H$13/1000</f>
        <v>728025.99896022282</v>
      </c>
      <c r="J37" s="17">
        <f t="shared" si="7"/>
        <v>657571.87002858834</v>
      </c>
      <c r="K37" s="27">
        <f>SUM(K32:K36)</f>
        <v>325.85199999999998</v>
      </c>
      <c r="L37" s="18">
        <f t="shared" si="8"/>
        <v>4.9553822913050299E-4</v>
      </c>
      <c r="M37" s="30"/>
      <c r="N37" s="19"/>
    </row>
    <row r="38" spans="1:14" x14ac:dyDescent="0.2">
      <c r="A38" s="12" t="s">
        <v>34</v>
      </c>
      <c r="B38" s="12" t="s">
        <v>35</v>
      </c>
      <c r="C38" s="12" t="s">
        <v>44</v>
      </c>
      <c r="D38" s="13">
        <v>500</v>
      </c>
      <c r="E38" s="14">
        <f t="shared" si="5"/>
        <v>3.0120481927710843E-2</v>
      </c>
      <c r="F38" s="13">
        <f>D38/31*28</f>
        <v>451.61290322580646</v>
      </c>
      <c r="G38" s="13">
        <v>8</v>
      </c>
      <c r="H38" s="14">
        <f t="shared" si="9"/>
        <v>1.7714285714285714E-2</v>
      </c>
      <c r="I38" s="13">
        <f>E38*'[1]Business targets'!$H$13/1000</f>
        <v>53531.323452957564</v>
      </c>
      <c r="J38" s="13">
        <f t="shared" si="7"/>
        <v>48350.872796219737</v>
      </c>
      <c r="K38" s="25">
        <f>426000/1000</f>
        <v>426</v>
      </c>
      <c r="L38" s="14">
        <f t="shared" si="8"/>
        <v>8.8105958664991546E-3</v>
      </c>
      <c r="M38" s="29"/>
      <c r="N38" s="15"/>
    </row>
    <row r="39" spans="1:14" x14ac:dyDescent="0.2">
      <c r="A39" s="12" t="s">
        <v>34</v>
      </c>
      <c r="B39" s="12" t="s">
        <v>36</v>
      </c>
      <c r="C39" s="12" t="s">
        <v>44</v>
      </c>
      <c r="D39" s="13">
        <v>5100</v>
      </c>
      <c r="E39" s="14">
        <f t="shared" si="5"/>
        <v>0.30722891566265059</v>
      </c>
      <c r="F39" s="13">
        <f>D39/31*28</f>
        <v>4606.4516129032263</v>
      </c>
      <c r="G39" s="13">
        <v>59</v>
      </c>
      <c r="H39" s="14">
        <f t="shared" si="9"/>
        <v>1.2808123249299719E-2</v>
      </c>
      <c r="I39" s="13">
        <f>E39*'[1]Business targets'!$H$13/1000</f>
        <v>546019.49922016717</v>
      </c>
      <c r="J39" s="13">
        <f t="shared" si="7"/>
        <v>493178.90252144134</v>
      </c>
      <c r="K39" s="25">
        <f>377463/1000</f>
        <v>377.46300000000002</v>
      </c>
      <c r="L39" s="14">
        <f t="shared" si="8"/>
        <v>7.653672897809928E-4</v>
      </c>
      <c r="M39" s="29"/>
      <c r="N39" s="15"/>
    </row>
    <row r="40" spans="1:14" x14ac:dyDescent="0.2">
      <c r="A40" s="12" t="s">
        <v>34</v>
      </c>
      <c r="B40" s="12" t="s">
        <v>37</v>
      </c>
      <c r="C40" s="12" t="s">
        <v>44</v>
      </c>
      <c r="D40" s="13">
        <v>4200</v>
      </c>
      <c r="E40" s="14">
        <f t="shared" si="5"/>
        <v>0.25301204819277107</v>
      </c>
      <c r="F40" s="13">
        <f>D40/31*28</f>
        <v>3793.5483870967737</v>
      </c>
      <c r="G40" s="13">
        <v>3</v>
      </c>
      <c r="H40" s="14">
        <f t="shared" si="9"/>
        <v>7.908163265306124E-4</v>
      </c>
      <c r="I40" s="13">
        <f>E40*'[1]Business targets'!$H$13/1000</f>
        <v>449663.11700484355</v>
      </c>
      <c r="J40" s="13">
        <f t="shared" si="7"/>
        <v>406147.33148824581</v>
      </c>
      <c r="K40" s="25">
        <f>16357/1000</f>
        <v>16.356999999999999</v>
      </c>
      <c r="L40" s="14">
        <f t="shared" si="8"/>
        <v>4.0273562650437809E-5</v>
      </c>
      <c r="M40" s="29"/>
      <c r="N40" s="15"/>
    </row>
    <row r="41" spans="1:14" hidden="1" x14ac:dyDescent="0.2">
      <c r="A41" s="12" t="s">
        <v>34</v>
      </c>
      <c r="B41" s="12" t="s">
        <v>38</v>
      </c>
      <c r="C41" s="12" t="s">
        <v>44</v>
      </c>
      <c r="D41" s="13"/>
      <c r="E41" s="14">
        <f t="shared" si="5"/>
        <v>0</v>
      </c>
      <c r="F41" s="13">
        <f>D41/31*28</f>
        <v>0</v>
      </c>
      <c r="G41" s="13"/>
      <c r="H41" s="14" t="e">
        <f t="shared" si="9"/>
        <v>#DIV/0!</v>
      </c>
      <c r="I41" s="13">
        <f>E41*'[1]Business targets'!$H$13/1000</f>
        <v>0</v>
      </c>
      <c r="J41" s="13">
        <f t="shared" si="7"/>
        <v>0</v>
      </c>
      <c r="K41" s="25"/>
      <c r="L41" s="14" t="e">
        <f t="shared" si="8"/>
        <v>#DIV/0!</v>
      </c>
      <c r="M41" s="29"/>
      <c r="N41" s="15"/>
    </row>
    <row r="42" spans="1:14" s="20" customFormat="1" x14ac:dyDescent="0.2">
      <c r="A42" s="16" t="s">
        <v>39</v>
      </c>
      <c r="B42" s="16" t="s">
        <v>40</v>
      </c>
      <c r="C42" s="16"/>
      <c r="D42" s="17">
        <f>SUM(D38:D41)</f>
        <v>9800</v>
      </c>
      <c r="E42" s="18">
        <f t="shared" si="5"/>
        <v>0.59036144578313254</v>
      </c>
      <c r="F42" s="17">
        <f>SUM(F38:F41)</f>
        <v>8851.6129032258068</v>
      </c>
      <c r="G42" s="17">
        <f>SUM(G38:G41)</f>
        <v>70</v>
      </c>
      <c r="H42" s="18">
        <f t="shared" si="9"/>
        <v>7.9081632653061219E-3</v>
      </c>
      <c r="I42" s="17">
        <f>E42*'[1]Business targets'!$H$13/1000</f>
        <v>1049213.9396779684</v>
      </c>
      <c r="J42" s="17">
        <f t="shared" si="7"/>
        <v>947677.10680590698</v>
      </c>
      <c r="K42" s="27">
        <f>SUM(K38:K40)</f>
        <v>819.81999999999994</v>
      </c>
      <c r="L42" s="18">
        <f t="shared" si="8"/>
        <v>8.6508368104739567E-4</v>
      </c>
      <c r="M42" s="30"/>
      <c r="N42" s="19"/>
    </row>
    <row r="43" spans="1:14" x14ac:dyDescent="0.2">
      <c r="A43" s="21" t="s">
        <v>46</v>
      </c>
      <c r="B43" s="31"/>
      <c r="C43" s="31"/>
      <c r="D43" s="22">
        <f>SUM(D31,D37,D42)</f>
        <v>16600</v>
      </c>
      <c r="E43" s="23">
        <f t="shared" si="5"/>
        <v>1</v>
      </c>
      <c r="F43" s="22">
        <f t="shared" ref="F43:K43" si="10">SUM(F31,F37,F42)</f>
        <v>14995.548387096773</v>
      </c>
      <c r="G43" s="22">
        <f t="shared" si="10"/>
        <v>137</v>
      </c>
      <c r="H43" s="23">
        <f t="shared" si="10"/>
        <v>1.8816776710684276E-2</v>
      </c>
      <c r="I43" s="22">
        <f t="shared" si="10"/>
        <v>1777239.9386381912</v>
      </c>
      <c r="J43" s="22">
        <f t="shared" si="10"/>
        <v>1605248.9768344953</v>
      </c>
      <c r="K43" s="22">
        <f t="shared" si="10"/>
        <v>2176.6719999999996</v>
      </c>
      <c r="L43" s="23">
        <f>K43/J43</f>
        <v>1.3559715853501643E-3</v>
      </c>
      <c r="M43" s="29"/>
      <c r="N43" s="15"/>
    </row>
    <row r="45" spans="1:14" s="20" customFormat="1" ht="16.5" customHeight="1" x14ac:dyDescent="0.2">
      <c r="A45" s="32" t="s">
        <v>47</v>
      </c>
      <c r="B45" s="32"/>
      <c r="C45" s="32"/>
      <c r="D45" s="33">
        <f>SUM(D22,D43)</f>
        <v>93625</v>
      </c>
      <c r="E45" s="33"/>
      <c r="F45" s="33">
        <f>SUM(F22,F43)</f>
        <v>84566.516129032243</v>
      </c>
      <c r="G45" s="33">
        <f>SUM(G22,G43)</f>
        <v>10714</v>
      </c>
      <c r="H45" s="34">
        <f>G45/F45</f>
        <v>0.12669316994982383</v>
      </c>
      <c r="I45" s="33">
        <f>SUM(I22,I43)</f>
        <v>2782393.0653048577</v>
      </c>
      <c r="J45" s="33">
        <f>SUM(J22,J43)</f>
        <v>2513129.2202753555</v>
      </c>
      <c r="K45" s="33">
        <f>SUM(K22,K43)</f>
        <v>25547.002999999997</v>
      </c>
      <c r="L45" s="34">
        <f>K45/J45</f>
        <v>1.0165415607718291E-2</v>
      </c>
      <c r="M45" s="32"/>
      <c r="N45" s="32"/>
    </row>
    <row r="47" spans="1:14" hidden="1" x14ac:dyDescent="0.2"/>
    <row r="48" spans="1:14" ht="38.25" hidden="1" x14ac:dyDescent="0.2">
      <c r="A48" s="11" t="s">
        <v>3</v>
      </c>
      <c r="B48" s="11" t="s">
        <v>4</v>
      </c>
      <c r="C48" s="11" t="s">
        <v>5</v>
      </c>
      <c r="D48" s="36" t="s">
        <v>6</v>
      </c>
      <c r="E48" s="36"/>
      <c r="F48" s="11" t="s">
        <v>8</v>
      </c>
      <c r="G48" s="36" t="s">
        <v>9</v>
      </c>
      <c r="H48" s="11" t="s">
        <v>10</v>
      </c>
      <c r="I48" s="11" t="s">
        <v>11</v>
      </c>
      <c r="J48" s="11"/>
      <c r="K48" s="36" t="s">
        <v>13</v>
      </c>
      <c r="L48" s="11" t="s">
        <v>14</v>
      </c>
      <c r="M48" s="11" t="s">
        <v>48</v>
      </c>
      <c r="N48" s="11" t="s">
        <v>16</v>
      </c>
    </row>
    <row r="49" spans="1:14" hidden="1" x14ac:dyDescent="0.2">
      <c r="A49" s="4" t="s">
        <v>49</v>
      </c>
      <c r="B49" s="4" t="s">
        <v>49</v>
      </c>
      <c r="C49" s="4" t="s">
        <v>50</v>
      </c>
      <c r="D49" s="35">
        <v>10000</v>
      </c>
      <c r="F49" s="35">
        <f>D49/31*28</f>
        <v>9032.2580645161288</v>
      </c>
      <c r="G49" s="35">
        <v>1</v>
      </c>
      <c r="H49" s="37">
        <f t="shared" ref="H49:H69" si="11">G49/F49</f>
        <v>1.1071428571428571E-4</v>
      </c>
      <c r="I49" s="35"/>
      <c r="J49" s="35"/>
      <c r="L49" s="37"/>
    </row>
    <row r="50" spans="1:14" hidden="1" x14ac:dyDescent="0.2">
      <c r="A50" s="20" t="s">
        <v>51</v>
      </c>
      <c r="B50" s="20"/>
      <c r="C50" s="20"/>
      <c r="D50" s="38">
        <f>D49</f>
        <v>10000</v>
      </c>
      <c r="E50" s="38"/>
      <c r="F50" s="38">
        <f>F49</f>
        <v>9032.2580645161288</v>
      </c>
      <c r="G50" s="38">
        <f>G49</f>
        <v>1</v>
      </c>
      <c r="H50" s="39">
        <f t="shared" si="11"/>
        <v>1.1071428571428571E-4</v>
      </c>
      <c r="I50" s="38"/>
      <c r="J50" s="38"/>
      <c r="K50" s="38"/>
      <c r="L50" s="39"/>
      <c r="M50" s="20"/>
      <c r="N50" s="20"/>
    </row>
    <row r="51" spans="1:14" hidden="1" x14ac:dyDescent="0.2">
      <c r="A51" s="4" t="s">
        <v>17</v>
      </c>
      <c r="B51" s="4" t="s">
        <v>18</v>
      </c>
      <c r="C51" s="4" t="s">
        <v>50</v>
      </c>
      <c r="D51" s="35">
        <v>20000</v>
      </c>
      <c r="F51" s="35">
        <f>D51/31*28</f>
        <v>18064.516129032258</v>
      </c>
      <c r="G51" s="35">
        <f>331+598</f>
        <v>929</v>
      </c>
      <c r="H51" s="37">
        <f t="shared" si="11"/>
        <v>5.1426785714285717E-2</v>
      </c>
      <c r="I51" s="35"/>
      <c r="J51" s="35"/>
      <c r="L51" s="37"/>
    </row>
    <row r="52" spans="1:14" hidden="1" x14ac:dyDescent="0.2">
      <c r="A52" s="20" t="s">
        <v>20</v>
      </c>
      <c r="B52" s="20"/>
      <c r="C52" s="20"/>
      <c r="D52" s="38">
        <f>D51</f>
        <v>20000</v>
      </c>
      <c r="E52" s="38"/>
      <c r="F52" s="38">
        <f>F51</f>
        <v>18064.516129032258</v>
      </c>
      <c r="G52" s="38">
        <f>G51</f>
        <v>929</v>
      </c>
      <c r="H52" s="39">
        <f t="shared" si="11"/>
        <v>5.1426785714285717E-2</v>
      </c>
      <c r="I52" s="38"/>
      <c r="J52" s="38"/>
      <c r="K52" s="38"/>
      <c r="L52" s="39"/>
      <c r="M52" s="20"/>
      <c r="N52" s="20"/>
    </row>
    <row r="53" spans="1:14" hidden="1" x14ac:dyDescent="0.2">
      <c r="A53" s="4" t="s">
        <v>21</v>
      </c>
      <c r="B53" s="4" t="s">
        <v>22</v>
      </c>
      <c r="C53" s="4" t="s">
        <v>50</v>
      </c>
      <c r="D53" s="35">
        <v>13025</v>
      </c>
      <c r="F53" s="35">
        <f>D53/31*28</f>
        <v>11764.516129032259</v>
      </c>
      <c r="G53" s="35">
        <v>1834</v>
      </c>
      <c r="H53" s="37">
        <f t="shared" si="11"/>
        <v>0.15589251439539345</v>
      </c>
      <c r="I53" s="35"/>
      <c r="J53" s="35"/>
      <c r="L53" s="37"/>
    </row>
    <row r="54" spans="1:14" hidden="1" x14ac:dyDescent="0.2">
      <c r="A54" s="4" t="s">
        <v>21</v>
      </c>
      <c r="B54" s="4" t="s">
        <v>23</v>
      </c>
      <c r="C54" s="4" t="s">
        <v>50</v>
      </c>
      <c r="D54" s="35">
        <v>13025</v>
      </c>
      <c r="F54" s="35">
        <f>D54/31*28</f>
        <v>11764.516129032259</v>
      </c>
      <c r="G54" s="35">
        <v>4215</v>
      </c>
      <c r="H54" s="37">
        <f t="shared" si="11"/>
        <v>0.3582807787222374</v>
      </c>
      <c r="I54" s="35"/>
      <c r="J54" s="35"/>
      <c r="L54" s="37"/>
    </row>
    <row r="55" spans="1:14" hidden="1" x14ac:dyDescent="0.2">
      <c r="A55" s="4" t="s">
        <v>21</v>
      </c>
      <c r="B55" s="4" t="s">
        <v>24</v>
      </c>
      <c r="C55" s="4" t="s">
        <v>50</v>
      </c>
      <c r="D55" s="35">
        <v>2500</v>
      </c>
      <c r="F55" s="35">
        <f>D55/31*28</f>
        <v>2258.0645161290322</v>
      </c>
      <c r="G55" s="35">
        <v>686</v>
      </c>
      <c r="H55" s="37">
        <f t="shared" si="11"/>
        <v>0.30380000000000001</v>
      </c>
      <c r="I55" s="35"/>
      <c r="J55" s="35"/>
      <c r="L55" s="37"/>
    </row>
    <row r="56" spans="1:14" hidden="1" x14ac:dyDescent="0.2">
      <c r="A56" s="4" t="s">
        <v>21</v>
      </c>
      <c r="B56" s="4" t="s">
        <v>25</v>
      </c>
      <c r="C56" s="4" t="s">
        <v>50</v>
      </c>
      <c r="D56" s="35">
        <v>2500</v>
      </c>
      <c r="F56" s="35">
        <f>D56/31*28</f>
        <v>2258.0645161290322</v>
      </c>
      <c r="G56" s="35">
        <v>576</v>
      </c>
      <c r="H56" s="37">
        <f t="shared" si="11"/>
        <v>0.2550857142857143</v>
      </c>
      <c r="I56" s="35"/>
      <c r="J56" s="35"/>
      <c r="L56" s="37"/>
    </row>
    <row r="57" spans="1:14" hidden="1" x14ac:dyDescent="0.2">
      <c r="A57" s="4" t="s">
        <v>21</v>
      </c>
      <c r="B57" s="4" t="s">
        <v>26</v>
      </c>
      <c r="C57" s="4" t="s">
        <v>50</v>
      </c>
      <c r="D57" s="35">
        <v>2500</v>
      </c>
      <c r="F57" s="35">
        <f>D57/31*28</f>
        <v>2258.0645161290322</v>
      </c>
      <c r="G57" s="35">
        <v>158</v>
      </c>
      <c r="H57" s="37">
        <f t="shared" si="11"/>
        <v>6.9971428571428573E-2</v>
      </c>
      <c r="I57" s="35"/>
      <c r="J57" s="35"/>
      <c r="L57" s="37"/>
    </row>
    <row r="58" spans="1:14" hidden="1" x14ac:dyDescent="0.2">
      <c r="A58" s="20" t="s">
        <v>27</v>
      </c>
      <c r="B58" s="20"/>
      <c r="C58" s="20"/>
      <c r="D58" s="38">
        <f>SUM(D53:D57)</f>
        <v>33550</v>
      </c>
      <c r="E58" s="38"/>
      <c r="F58" s="38">
        <f>SUM(F53:F57)</f>
        <v>30303.225806451614</v>
      </c>
      <c r="G58" s="38">
        <f>SUM(G53:G57)</f>
        <v>7469</v>
      </c>
      <c r="H58" s="39">
        <f t="shared" si="11"/>
        <v>0.24647540983606556</v>
      </c>
      <c r="I58" s="38"/>
      <c r="J58" s="38"/>
      <c r="K58" s="38"/>
      <c r="L58" s="39"/>
      <c r="M58" s="20"/>
      <c r="N58" s="20"/>
    </row>
    <row r="59" spans="1:14" hidden="1" x14ac:dyDescent="0.2">
      <c r="A59" s="4" t="s">
        <v>28</v>
      </c>
      <c r="B59" s="4" t="s">
        <v>29</v>
      </c>
      <c r="C59" s="4" t="s">
        <v>50</v>
      </c>
      <c r="D59" s="35">
        <v>8025</v>
      </c>
      <c r="F59" s="35">
        <f>D59/31*28</f>
        <v>7248.3870967741932</v>
      </c>
      <c r="G59" s="35">
        <v>891</v>
      </c>
      <c r="H59" s="37">
        <f t="shared" si="11"/>
        <v>0.12292389853137517</v>
      </c>
      <c r="I59" s="35"/>
      <c r="J59" s="35"/>
      <c r="L59" s="37"/>
    </row>
    <row r="60" spans="1:14" hidden="1" x14ac:dyDescent="0.2">
      <c r="A60" s="4" t="s">
        <v>28</v>
      </c>
      <c r="B60" s="4" t="s">
        <v>30</v>
      </c>
      <c r="C60" s="4" t="s">
        <v>50</v>
      </c>
      <c r="D60" s="35">
        <v>1000</v>
      </c>
      <c r="F60" s="35">
        <f>D60/31*28</f>
        <v>903.22580645161293</v>
      </c>
      <c r="G60" s="35">
        <v>136</v>
      </c>
      <c r="H60" s="37">
        <f t="shared" si="11"/>
        <v>0.15057142857142858</v>
      </c>
      <c r="I60" s="35"/>
      <c r="J60" s="35"/>
      <c r="L60" s="37"/>
    </row>
    <row r="61" spans="1:14" hidden="1" x14ac:dyDescent="0.2">
      <c r="A61" s="4" t="s">
        <v>28</v>
      </c>
      <c r="B61" s="4" t="s">
        <v>31</v>
      </c>
      <c r="C61" s="4" t="s">
        <v>50</v>
      </c>
      <c r="D61" s="35">
        <v>1500</v>
      </c>
      <c r="F61" s="35">
        <f>D61/31*28</f>
        <v>1354.8387096774195</v>
      </c>
      <c r="G61" s="35">
        <v>23</v>
      </c>
      <c r="H61" s="37">
        <f t="shared" si="11"/>
        <v>1.6976190476190475E-2</v>
      </c>
      <c r="I61" s="35"/>
      <c r="J61" s="35"/>
      <c r="L61" s="37"/>
    </row>
    <row r="62" spans="1:14" hidden="1" x14ac:dyDescent="0.2">
      <c r="A62" s="4" t="s">
        <v>28</v>
      </c>
      <c r="B62" s="4" t="s">
        <v>32</v>
      </c>
      <c r="C62" s="4" t="s">
        <v>50</v>
      </c>
      <c r="D62" s="35">
        <v>2200</v>
      </c>
      <c r="F62" s="35">
        <f>D62/31*28</f>
        <v>1987.0967741935483</v>
      </c>
      <c r="G62" s="35">
        <v>234</v>
      </c>
      <c r="H62" s="37">
        <f t="shared" si="11"/>
        <v>0.11775974025974026</v>
      </c>
      <c r="I62" s="35"/>
      <c r="J62" s="35"/>
      <c r="L62" s="37"/>
    </row>
    <row r="63" spans="1:14" hidden="1" x14ac:dyDescent="0.2">
      <c r="A63" s="20" t="s">
        <v>33</v>
      </c>
      <c r="B63" s="20"/>
      <c r="C63" s="20"/>
      <c r="D63" s="38">
        <f>SUM(D59:D62)</f>
        <v>12725</v>
      </c>
      <c r="E63" s="38"/>
      <c r="F63" s="38">
        <f>SUM(F59:F62)</f>
        <v>11493.548387096773</v>
      </c>
      <c r="G63" s="38">
        <f>SUM(G59:G62)</f>
        <v>1284</v>
      </c>
      <c r="H63" s="39">
        <f t="shared" si="11"/>
        <v>0.11171484703901208</v>
      </c>
      <c r="I63" s="38"/>
      <c r="J63" s="38"/>
      <c r="K63" s="38"/>
      <c r="L63" s="39"/>
      <c r="M63" s="20"/>
      <c r="N63" s="20"/>
    </row>
    <row r="64" spans="1:14" hidden="1" x14ac:dyDescent="0.2">
      <c r="A64" s="4" t="s">
        <v>34</v>
      </c>
      <c r="B64" s="4" t="s">
        <v>35</v>
      </c>
      <c r="C64" s="4" t="s">
        <v>50</v>
      </c>
      <c r="D64" s="35">
        <v>500</v>
      </c>
      <c r="F64" s="35">
        <f>D64/31*28</f>
        <v>451.61290322580646</v>
      </c>
      <c r="G64" s="35">
        <v>383</v>
      </c>
      <c r="H64" s="37">
        <f t="shared" si="11"/>
        <v>0.84807142857142859</v>
      </c>
      <c r="I64" s="35"/>
      <c r="J64" s="35"/>
      <c r="L64" s="37"/>
    </row>
    <row r="65" spans="1:14" hidden="1" x14ac:dyDescent="0.2">
      <c r="A65" s="4" t="s">
        <v>34</v>
      </c>
      <c r="B65" s="4" t="s">
        <v>36</v>
      </c>
      <c r="C65" s="4" t="s">
        <v>50</v>
      </c>
      <c r="D65" s="35">
        <v>8025</v>
      </c>
      <c r="F65" s="35">
        <f>D65/31*28</f>
        <v>7248.3870967741932</v>
      </c>
      <c r="G65" s="35">
        <v>312</v>
      </c>
      <c r="H65" s="37">
        <f t="shared" si="11"/>
        <v>4.3044058744993327E-2</v>
      </c>
      <c r="I65" s="35"/>
      <c r="J65" s="35"/>
      <c r="L65" s="37"/>
    </row>
    <row r="66" spans="1:14" hidden="1" x14ac:dyDescent="0.2">
      <c r="A66" s="4" t="s">
        <v>34</v>
      </c>
      <c r="B66" s="4" t="s">
        <v>37</v>
      </c>
      <c r="C66" s="4" t="s">
        <v>50</v>
      </c>
      <c r="D66" s="35">
        <v>4200</v>
      </c>
      <c r="F66" s="35">
        <f>D66/31*28</f>
        <v>3793.5483870967737</v>
      </c>
      <c r="G66" s="35">
        <v>200</v>
      </c>
      <c r="H66" s="37">
        <f t="shared" si="11"/>
        <v>5.272108843537416E-2</v>
      </c>
      <c r="I66" s="35"/>
      <c r="J66" s="35"/>
      <c r="L66" s="37"/>
    </row>
    <row r="67" spans="1:14" hidden="1" x14ac:dyDescent="0.2">
      <c r="A67" s="4" t="s">
        <v>34</v>
      </c>
      <c r="B67" s="4" t="s">
        <v>38</v>
      </c>
      <c r="C67" s="4" t="s">
        <v>50</v>
      </c>
      <c r="D67" s="35">
        <v>8025</v>
      </c>
      <c r="F67" s="35">
        <f>D67/31*28</f>
        <v>7248.3870967741932</v>
      </c>
      <c r="H67" s="37">
        <f t="shared" si="11"/>
        <v>0</v>
      </c>
      <c r="I67" s="35"/>
      <c r="J67" s="35"/>
      <c r="L67" s="37"/>
    </row>
    <row r="68" spans="1:14" hidden="1" x14ac:dyDescent="0.2">
      <c r="A68" s="20" t="s">
        <v>39</v>
      </c>
      <c r="B68" s="20" t="s">
        <v>40</v>
      </c>
      <c r="C68" s="20"/>
      <c r="D68" s="38">
        <f>SUM(D64:D67)</f>
        <v>20750</v>
      </c>
      <c r="E68" s="38"/>
      <c r="F68" s="38">
        <f>SUM(F64:F67)</f>
        <v>18741.935483870966</v>
      </c>
      <c r="G68" s="38">
        <f>SUM(G64:G67)</f>
        <v>895</v>
      </c>
      <c r="H68" s="39">
        <f t="shared" si="11"/>
        <v>4.7753872633390711E-2</v>
      </c>
      <c r="I68" s="38"/>
      <c r="J68" s="38"/>
      <c r="K68" s="38"/>
      <c r="L68" s="39"/>
      <c r="M68" s="20"/>
      <c r="N68" s="20"/>
    </row>
    <row r="69" spans="1:14" hidden="1" x14ac:dyDescent="0.2">
      <c r="A69" s="20" t="s">
        <v>41</v>
      </c>
      <c r="B69" s="20"/>
      <c r="C69" s="20"/>
      <c r="D69" s="38">
        <f>SUM(D52,D58,D63,D68)</f>
        <v>87025</v>
      </c>
      <c r="E69" s="38"/>
      <c r="F69" s="38">
        <f>SUM(F52,F58,F63,F68)</f>
        <v>78603.225806451606</v>
      </c>
      <c r="G69" s="38">
        <f>SUM(G52,G58,G63,G68)</f>
        <v>10577</v>
      </c>
      <c r="H69" s="39">
        <f t="shared" si="11"/>
        <v>0.13456190749784547</v>
      </c>
      <c r="I69" s="38"/>
      <c r="J69" s="38"/>
      <c r="K69" s="38"/>
      <c r="L69" s="39"/>
      <c r="M69" s="20"/>
      <c r="N69" s="20"/>
    </row>
    <row r="70" spans="1:14" hidden="1" x14ac:dyDescent="0.2"/>
  </sheetData>
  <mergeCells count="2">
    <mergeCell ref="D2:H2"/>
    <mergeCell ref="I2:L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6E2A-CC4A-4F65-9D08-320D58E29EC3}">
  <dimension ref="A1:N70"/>
  <sheetViews>
    <sheetView zoomScale="89" workbookViewId="0">
      <selection activeCell="A17" sqref="A17"/>
    </sheetView>
  </sheetViews>
  <sheetFormatPr defaultColWidth="8.7109375" defaultRowHeight="12.75" x14ac:dyDescent="0.2"/>
  <cols>
    <col min="1" max="1" width="20.85546875" style="4" customWidth="1"/>
    <col min="2" max="2" width="16.85546875" style="4" customWidth="1"/>
    <col min="3" max="3" width="22.42578125" style="4" customWidth="1"/>
    <col min="4" max="4" width="14.140625" style="35" customWidth="1"/>
    <col min="5" max="5" width="14.140625" style="35" hidden="1" customWidth="1"/>
    <col min="6" max="6" width="11.7109375" style="4" customWidth="1"/>
    <col min="7" max="7" width="10.42578125" style="35" customWidth="1"/>
    <col min="8" max="8" width="13.140625" style="4" customWidth="1"/>
    <col min="9" max="9" width="13.42578125" style="4" customWidth="1"/>
    <col min="10" max="10" width="11.7109375" style="4" customWidth="1"/>
    <col min="11" max="11" width="10.42578125" style="35" customWidth="1"/>
    <col min="12" max="12" width="13.140625" style="4" customWidth="1"/>
    <col min="13" max="13" width="24" style="4" customWidth="1"/>
    <col min="14" max="14" width="21.42578125" style="4" customWidth="1"/>
    <col min="15" max="16384" width="8.7109375" style="4"/>
  </cols>
  <sheetData>
    <row r="1" spans="1:14" s="1" customFormat="1" ht="21" x14ac:dyDescent="0.35">
      <c r="B1" s="2" t="s">
        <v>0</v>
      </c>
      <c r="D1" s="3"/>
      <c r="E1" s="3"/>
      <c r="G1" s="3"/>
      <c r="K1" s="3"/>
    </row>
    <row r="2" spans="1:14" x14ac:dyDescent="0.2">
      <c r="D2" s="75" t="s">
        <v>1</v>
      </c>
      <c r="E2" s="75"/>
      <c r="F2" s="75"/>
      <c r="G2" s="75"/>
      <c r="H2" s="75"/>
      <c r="I2" s="76" t="s">
        <v>2</v>
      </c>
      <c r="J2" s="76"/>
      <c r="K2" s="76"/>
      <c r="L2" s="76"/>
    </row>
    <row r="3" spans="1:14" s="11" customFormat="1" ht="27.6" customHeight="1" x14ac:dyDescent="0.2">
      <c r="A3" s="5" t="s">
        <v>3</v>
      </c>
      <c r="B3" s="5" t="s">
        <v>4</v>
      </c>
      <c r="C3" s="5" t="s">
        <v>5</v>
      </c>
      <c r="D3" s="6" t="s">
        <v>6</v>
      </c>
      <c r="E3" s="7" t="s">
        <v>7</v>
      </c>
      <c r="F3" s="6" t="s">
        <v>8</v>
      </c>
      <c r="G3" s="6" t="s">
        <v>9</v>
      </c>
      <c r="H3" s="7" t="s">
        <v>10</v>
      </c>
      <c r="I3" s="8" t="s">
        <v>11</v>
      </c>
      <c r="J3" s="9" t="s">
        <v>12</v>
      </c>
      <c r="K3" s="9" t="s">
        <v>13</v>
      </c>
      <c r="L3" s="9" t="s">
        <v>14</v>
      </c>
      <c r="M3" s="10" t="s">
        <v>15</v>
      </c>
      <c r="N3" s="10" t="s">
        <v>16</v>
      </c>
    </row>
    <row r="4" spans="1:14" x14ac:dyDescent="0.2">
      <c r="A4" s="12" t="s">
        <v>17</v>
      </c>
      <c r="B4" s="12" t="s">
        <v>18</v>
      </c>
      <c r="C4" s="12" t="s">
        <v>19</v>
      </c>
      <c r="D4" s="13">
        <v>20000</v>
      </c>
      <c r="E4" s="14">
        <f>D4/$D$22</f>
        <v>0.2596559558584875</v>
      </c>
      <c r="F4" s="13">
        <f>D4/31*28</f>
        <v>18064.516129032258</v>
      </c>
      <c r="G4" s="13">
        <f>331+598</f>
        <v>929</v>
      </c>
      <c r="H4" s="14">
        <f t="shared" ref="H4:H22" si="0">G4/F4</f>
        <v>5.1426785714285717E-2</v>
      </c>
      <c r="I4" s="13">
        <f>E4*'[1]Business targets'!$H$11/1000</f>
        <v>260993.99588878066</v>
      </c>
      <c r="J4" s="13">
        <f>I4/31*28</f>
        <v>235736.51241567283</v>
      </c>
      <c r="K4" s="13">
        <f>[1]Sirikwa!G17/1000</f>
        <v>975.13</v>
      </c>
      <c r="L4" s="14">
        <f>K4/J4</f>
        <v>4.1365250974806948E-3</v>
      </c>
      <c r="M4" s="15"/>
      <c r="N4" s="15"/>
    </row>
    <row r="5" spans="1:14" s="20" customFormat="1" x14ac:dyDescent="0.2">
      <c r="A5" s="16" t="s">
        <v>20</v>
      </c>
      <c r="B5" s="16"/>
      <c r="C5" s="16"/>
      <c r="D5" s="17">
        <f>D4</f>
        <v>20000</v>
      </c>
      <c r="E5" s="18">
        <f t="shared" ref="E5:E22" si="1">D5/$D$22</f>
        <v>0.2596559558584875</v>
      </c>
      <c r="F5" s="17">
        <f>F4</f>
        <v>18064.516129032258</v>
      </c>
      <c r="G5" s="17">
        <f>G4</f>
        <v>929</v>
      </c>
      <c r="H5" s="18">
        <f t="shared" si="0"/>
        <v>5.1426785714285717E-2</v>
      </c>
      <c r="I5" s="17">
        <f>E5*'[1]Business targets'!$H$11/1000</f>
        <v>260993.99588878066</v>
      </c>
      <c r="J5" s="17">
        <f t="shared" ref="J5:J22" si="2">I5/31*28</f>
        <v>235736.51241567283</v>
      </c>
      <c r="K5" s="17">
        <f>K4</f>
        <v>975.13</v>
      </c>
      <c r="L5" s="18">
        <f t="shared" ref="L5:L22" si="3">K5/J5</f>
        <v>4.1365250974806948E-3</v>
      </c>
      <c r="M5" s="19"/>
      <c r="N5" s="19"/>
    </row>
    <row r="6" spans="1:14" x14ac:dyDescent="0.2">
      <c r="A6" s="12" t="s">
        <v>21</v>
      </c>
      <c r="B6" s="12" t="s">
        <v>22</v>
      </c>
      <c r="C6" s="12" t="s">
        <v>19</v>
      </c>
      <c r="D6" s="13">
        <v>8025</v>
      </c>
      <c r="E6" s="14">
        <f t="shared" si="1"/>
        <v>0.10418695228821812</v>
      </c>
      <c r="F6" s="13">
        <f>D6/31*28</f>
        <v>7248.3870967741932</v>
      </c>
      <c r="G6" s="13">
        <v>1834</v>
      </c>
      <c r="H6" s="14">
        <f t="shared" si="0"/>
        <v>0.25302180685358255</v>
      </c>
      <c r="I6" s="13">
        <f>E6*'[1]Business targets'!$H$11/1000</f>
        <v>104723.84085037324</v>
      </c>
      <c r="J6" s="13">
        <f t="shared" si="2"/>
        <v>94589.275606788724</v>
      </c>
      <c r="K6" s="13">
        <f>VLOOKUP(B6,'[1]October paybill'!E:I,5,FALSE)/1000</f>
        <v>3334.252</v>
      </c>
      <c r="L6" s="14">
        <f t="shared" si="3"/>
        <v>3.5249788928087521E-2</v>
      </c>
      <c r="M6" s="15"/>
      <c r="N6" s="15"/>
    </row>
    <row r="7" spans="1:14" x14ac:dyDescent="0.2">
      <c r="A7" s="12" t="s">
        <v>21</v>
      </c>
      <c r="B7" s="12" t="s">
        <v>23</v>
      </c>
      <c r="C7" s="12" t="s">
        <v>19</v>
      </c>
      <c r="D7" s="13">
        <v>8025</v>
      </c>
      <c r="E7" s="14">
        <f t="shared" si="1"/>
        <v>0.10418695228821812</v>
      </c>
      <c r="F7" s="13">
        <f>D7/31*28</f>
        <v>7248.3870967741932</v>
      </c>
      <c r="G7" s="13">
        <v>4215</v>
      </c>
      <c r="H7" s="14">
        <f t="shared" si="0"/>
        <v>0.58150867823765018</v>
      </c>
      <c r="I7" s="13">
        <f>E7*'[1]Business targets'!$H$11/1000</f>
        <v>104723.84085037324</v>
      </c>
      <c r="J7" s="13">
        <f t="shared" si="2"/>
        <v>94589.275606788724</v>
      </c>
      <c r="K7" s="13">
        <f>VLOOKUP(B7,'[1]October paybill'!E:I,5,FALSE)/1000</f>
        <v>6632.6009999999997</v>
      </c>
      <c r="L7" s="14">
        <f t="shared" si="3"/>
        <v>7.0120010513369177E-2</v>
      </c>
      <c r="M7" s="15"/>
      <c r="N7" s="15"/>
    </row>
    <row r="8" spans="1:14" x14ac:dyDescent="0.2">
      <c r="A8" s="12" t="s">
        <v>21</v>
      </c>
      <c r="B8" s="12" t="s">
        <v>24</v>
      </c>
      <c r="C8" s="12" t="s">
        <v>19</v>
      </c>
      <c r="D8" s="13">
        <v>2500</v>
      </c>
      <c r="E8" s="14">
        <f t="shared" si="1"/>
        <v>3.2456994482310937E-2</v>
      </c>
      <c r="F8" s="13">
        <f>D8/31*28</f>
        <v>2258.0645161290322</v>
      </c>
      <c r="G8" s="13">
        <v>686</v>
      </c>
      <c r="H8" s="14">
        <f t="shared" si="0"/>
        <v>0.30380000000000001</v>
      </c>
      <c r="I8" s="13">
        <f>E8*'[1]Business targets'!$H$11/1000</f>
        <v>32624.249486097582</v>
      </c>
      <c r="J8" s="13">
        <f t="shared" si="2"/>
        <v>29467.064051959103</v>
      </c>
      <c r="K8" s="13">
        <f>VLOOKUP(B8,'[1]October paybill'!E:I,5,FALSE)/1000</f>
        <v>543.41899999999998</v>
      </c>
      <c r="L8" s="14">
        <f t="shared" si="3"/>
        <v>1.844157256528144E-2</v>
      </c>
      <c r="M8" s="15"/>
      <c r="N8" s="15"/>
    </row>
    <row r="9" spans="1:14" x14ac:dyDescent="0.2">
      <c r="A9" s="12" t="s">
        <v>21</v>
      </c>
      <c r="B9" s="12" t="s">
        <v>25</v>
      </c>
      <c r="C9" s="12" t="s">
        <v>19</v>
      </c>
      <c r="D9" s="13">
        <v>2500</v>
      </c>
      <c r="E9" s="14">
        <f t="shared" si="1"/>
        <v>3.2456994482310937E-2</v>
      </c>
      <c r="F9" s="13">
        <f>D9/31*28</f>
        <v>2258.0645161290322</v>
      </c>
      <c r="G9" s="13">
        <v>576</v>
      </c>
      <c r="H9" s="14">
        <f t="shared" si="0"/>
        <v>0.2550857142857143</v>
      </c>
      <c r="I9" s="13">
        <f>E9*'[1]Business targets'!$H$11/1000</f>
        <v>32624.249486097582</v>
      </c>
      <c r="J9" s="13">
        <f t="shared" si="2"/>
        <v>29467.064051959103</v>
      </c>
      <c r="K9" s="13">
        <f>VLOOKUP(B9,'[1]October paybill'!E:I,5,FALSE)/1000</f>
        <v>388.47199999999998</v>
      </c>
      <c r="L9" s="14">
        <f t="shared" si="3"/>
        <v>1.3183261125540351E-2</v>
      </c>
      <c r="M9" s="15"/>
      <c r="N9" s="15"/>
    </row>
    <row r="10" spans="1:14" x14ac:dyDescent="0.2">
      <c r="A10" s="12" t="s">
        <v>21</v>
      </c>
      <c r="B10" s="12" t="s">
        <v>26</v>
      </c>
      <c r="C10" s="12" t="s">
        <v>19</v>
      </c>
      <c r="D10" s="13">
        <v>2500</v>
      </c>
      <c r="E10" s="14">
        <f t="shared" si="1"/>
        <v>3.2456994482310937E-2</v>
      </c>
      <c r="F10" s="13">
        <f>D10/31*28</f>
        <v>2258.0645161290322</v>
      </c>
      <c r="G10" s="13">
        <v>158</v>
      </c>
      <c r="H10" s="14">
        <f t="shared" si="0"/>
        <v>6.9971428571428573E-2</v>
      </c>
      <c r="I10" s="13">
        <f>E10*'[1]Business targets'!$H$11/1000</f>
        <v>32624.249486097582</v>
      </c>
      <c r="J10" s="13">
        <f t="shared" si="2"/>
        <v>29467.064051959103</v>
      </c>
      <c r="K10" s="13">
        <f>VLOOKUP(B10,'[1]October paybill'!E:I,5,FALSE)/1000</f>
        <v>181.63399999999999</v>
      </c>
      <c r="L10" s="14">
        <f t="shared" si="3"/>
        <v>6.1639666469562697E-3</v>
      </c>
      <c r="M10" s="15"/>
      <c r="N10" s="15"/>
    </row>
    <row r="11" spans="1:14" s="20" customFormat="1" x14ac:dyDescent="0.2">
      <c r="A11" s="16" t="s">
        <v>27</v>
      </c>
      <c r="B11" s="16"/>
      <c r="C11" s="16"/>
      <c r="D11" s="17">
        <f>SUM(D6:D10)</f>
        <v>23550</v>
      </c>
      <c r="E11" s="18">
        <f t="shared" si="1"/>
        <v>0.30574488802336902</v>
      </c>
      <c r="F11" s="17">
        <f>SUM(F6:F10)</f>
        <v>21270.967741935478</v>
      </c>
      <c r="G11" s="17">
        <f>SUM(G6:G10)</f>
        <v>7469</v>
      </c>
      <c r="H11" s="18">
        <f t="shared" si="0"/>
        <v>0.3511358811040341</v>
      </c>
      <c r="I11" s="17">
        <f>E11*'[1]Business targets'!$H$11/1000</f>
        <v>307320.43015903921</v>
      </c>
      <c r="J11" s="17">
        <f t="shared" si="2"/>
        <v>277579.74336945475</v>
      </c>
      <c r="K11" s="17">
        <f>SUM(K6:K10)</f>
        <v>11080.377999999999</v>
      </c>
      <c r="L11" s="18">
        <f t="shared" si="3"/>
        <v>3.9917819166120388E-2</v>
      </c>
      <c r="M11" s="19"/>
      <c r="N11" s="19"/>
    </row>
    <row r="12" spans="1:14" x14ac:dyDescent="0.2">
      <c r="A12" s="12" t="s">
        <v>28</v>
      </c>
      <c r="B12" s="12" t="s">
        <v>29</v>
      </c>
      <c r="C12" s="12" t="s">
        <v>19</v>
      </c>
      <c r="D12" s="13">
        <v>8025</v>
      </c>
      <c r="E12" s="14">
        <f t="shared" si="1"/>
        <v>0.10418695228821812</v>
      </c>
      <c r="F12" s="13">
        <f>D12/31*28</f>
        <v>7248.3870967741932</v>
      </c>
      <c r="G12" s="13">
        <v>891</v>
      </c>
      <c r="H12" s="14">
        <f t="shared" si="0"/>
        <v>0.12292389853137517</v>
      </c>
      <c r="I12" s="13">
        <f>E12*'[1]Business targets'!$H$11/1000</f>
        <v>104723.84085037324</v>
      </c>
      <c r="J12" s="13">
        <f t="shared" si="2"/>
        <v>94589.275606788724</v>
      </c>
      <c r="K12" s="13">
        <f>VLOOKUP(B12,'[1]October paybill'!E:I,5,FALSE)/1000</f>
        <v>4204.8620000000001</v>
      </c>
      <c r="L12" s="14">
        <f t="shared" si="3"/>
        <v>4.44538978972603E-2</v>
      </c>
      <c r="M12" s="15"/>
      <c r="N12" s="15"/>
    </row>
    <row r="13" spans="1:14" x14ac:dyDescent="0.2">
      <c r="A13" s="12" t="s">
        <v>28</v>
      </c>
      <c r="B13" s="12" t="s">
        <v>30</v>
      </c>
      <c r="C13" s="12" t="s">
        <v>19</v>
      </c>
      <c r="D13" s="13">
        <v>1000</v>
      </c>
      <c r="E13" s="14">
        <f t="shared" si="1"/>
        <v>1.2982797792924375E-2</v>
      </c>
      <c r="F13" s="13">
        <f>D13/31*28</f>
        <v>903.22580645161293</v>
      </c>
      <c r="G13" s="13">
        <v>136</v>
      </c>
      <c r="H13" s="14">
        <f t="shared" si="0"/>
        <v>0.15057142857142858</v>
      </c>
      <c r="I13" s="13">
        <f>E13*'[1]Business targets'!$H$11/1000</f>
        <v>13049.699794439033</v>
      </c>
      <c r="J13" s="13">
        <f t="shared" si="2"/>
        <v>11786.825620783644</v>
      </c>
      <c r="K13" s="13">
        <f>VLOOKUP(B13,'[1]October paybill'!E:I,5,FALSE)/1000</f>
        <v>1065.6400000000001</v>
      </c>
      <c r="L13" s="14">
        <f t="shared" si="3"/>
        <v>9.0409414229473545E-2</v>
      </c>
      <c r="M13" s="15"/>
      <c r="N13" s="15"/>
    </row>
    <row r="14" spans="1:14" x14ac:dyDescent="0.2">
      <c r="A14" s="12" t="s">
        <v>28</v>
      </c>
      <c r="B14" s="12" t="s">
        <v>31</v>
      </c>
      <c r="C14" s="12" t="s">
        <v>19</v>
      </c>
      <c r="D14" s="13">
        <v>1500</v>
      </c>
      <c r="E14" s="14">
        <f t="shared" si="1"/>
        <v>1.9474196689386564E-2</v>
      </c>
      <c r="F14" s="13">
        <f>D14/31*28</f>
        <v>1354.8387096774195</v>
      </c>
      <c r="G14" s="13">
        <v>23</v>
      </c>
      <c r="H14" s="14">
        <f t="shared" si="0"/>
        <v>1.6976190476190475E-2</v>
      </c>
      <c r="I14" s="13">
        <f>E14*'[1]Business targets'!$H$11/1000</f>
        <v>19574.549691658554</v>
      </c>
      <c r="J14" s="13">
        <f t="shared" si="2"/>
        <v>17680.238431175469</v>
      </c>
      <c r="K14" s="13">
        <f>VLOOKUP(B14,'[1]October paybill'!E:I,5,FALSE)/1000</f>
        <v>34.313000000000002</v>
      </c>
      <c r="L14" s="14">
        <f t="shared" si="3"/>
        <v>1.9407543701161901E-3</v>
      </c>
      <c r="M14" s="15"/>
      <c r="N14" s="15"/>
    </row>
    <row r="15" spans="1:14" x14ac:dyDescent="0.2">
      <c r="A15" s="12" t="s">
        <v>28</v>
      </c>
      <c r="B15" s="12" t="s">
        <v>32</v>
      </c>
      <c r="C15" s="12" t="s">
        <v>19</v>
      </c>
      <c r="D15" s="13">
        <v>2200</v>
      </c>
      <c r="E15" s="14">
        <f t="shared" si="1"/>
        <v>2.8562155144433627E-2</v>
      </c>
      <c r="F15" s="13">
        <f>D15/31*28</f>
        <v>1987.0967741935483</v>
      </c>
      <c r="G15" s="13">
        <v>234</v>
      </c>
      <c r="H15" s="14">
        <f t="shared" si="0"/>
        <v>0.11775974025974026</v>
      </c>
      <c r="I15" s="13">
        <f>E15*'[1]Business targets'!$H$11/1000</f>
        <v>28709.339547765874</v>
      </c>
      <c r="J15" s="13">
        <f t="shared" si="2"/>
        <v>25931.016365724015</v>
      </c>
      <c r="K15" s="13">
        <f>VLOOKUP(B15,'[1]October paybill'!E:I,5,FALSE)/1000</f>
        <v>358.12</v>
      </c>
      <c r="L15" s="14">
        <f t="shared" si="3"/>
        <v>1.3810488372270981E-2</v>
      </c>
      <c r="M15" s="15"/>
      <c r="N15" s="15"/>
    </row>
    <row r="16" spans="1:14" s="20" customFormat="1" x14ac:dyDescent="0.2">
      <c r="A16" s="16" t="s">
        <v>33</v>
      </c>
      <c r="B16" s="16"/>
      <c r="C16" s="16"/>
      <c r="D16" s="17">
        <f>SUM(D12:D15)</f>
        <v>12725</v>
      </c>
      <c r="E16" s="18">
        <f t="shared" si="1"/>
        <v>0.16520610191496268</v>
      </c>
      <c r="F16" s="17">
        <f>SUM(F12:F15)</f>
        <v>11493.548387096773</v>
      </c>
      <c r="G16" s="17">
        <f>SUM(G12:G15)</f>
        <v>1284</v>
      </c>
      <c r="H16" s="18">
        <f t="shared" si="0"/>
        <v>0.11171484703901208</v>
      </c>
      <c r="I16" s="17">
        <f>E16*'[1]Business targets'!$H$11/1000</f>
        <v>166057.42988423668</v>
      </c>
      <c r="J16" s="17">
        <f t="shared" si="2"/>
        <v>149987.35602447187</v>
      </c>
      <c r="K16" s="17">
        <f>SUM(K12:K15)</f>
        <v>5662.9350000000004</v>
      </c>
      <c r="L16" s="18">
        <f t="shared" si="3"/>
        <v>3.7756082579894525E-2</v>
      </c>
      <c r="M16" s="19"/>
      <c r="N16" s="19"/>
    </row>
    <row r="17" spans="1:14" x14ac:dyDescent="0.2">
      <c r="A17" s="12" t="s">
        <v>34</v>
      </c>
      <c r="B17" s="12" t="s">
        <v>35</v>
      </c>
      <c r="C17" s="12" t="s">
        <v>19</v>
      </c>
      <c r="D17" s="13">
        <v>500</v>
      </c>
      <c r="E17" s="14">
        <f t="shared" si="1"/>
        <v>6.4913988964621873E-3</v>
      </c>
      <c r="F17" s="13">
        <f>D17/31*28</f>
        <v>451.61290322580646</v>
      </c>
      <c r="G17" s="13">
        <v>383</v>
      </c>
      <c r="H17" s="14">
        <f t="shared" si="0"/>
        <v>0.84807142857142859</v>
      </c>
      <c r="I17" s="13">
        <f>E17*'[1]Business targets'!$H$11/1000</f>
        <v>6524.8498972195166</v>
      </c>
      <c r="J17" s="13">
        <f t="shared" si="2"/>
        <v>5893.4128103918219</v>
      </c>
      <c r="K17" s="13">
        <f>VLOOKUP(B17,'[1]October paybill'!E:I,5,FALSE)/1000</f>
        <v>4714.723</v>
      </c>
      <c r="L17" s="14">
        <f t="shared" si="3"/>
        <v>0.79999877009914444</v>
      </c>
      <c r="M17" s="15"/>
      <c r="N17" s="15"/>
    </row>
    <row r="18" spans="1:14" x14ac:dyDescent="0.2">
      <c r="A18" s="12" t="s">
        <v>34</v>
      </c>
      <c r="B18" s="12" t="s">
        <v>36</v>
      </c>
      <c r="C18" s="12" t="s">
        <v>19</v>
      </c>
      <c r="D18" s="13">
        <v>8025</v>
      </c>
      <c r="E18" s="14">
        <f t="shared" si="1"/>
        <v>0.10418695228821812</v>
      </c>
      <c r="F18" s="13">
        <f>D18/31*28</f>
        <v>7248.3870967741932</v>
      </c>
      <c r="G18" s="13">
        <v>312</v>
      </c>
      <c r="H18" s="14">
        <f t="shared" si="0"/>
        <v>4.3044058744993327E-2</v>
      </c>
      <c r="I18" s="13">
        <f>E18*'[1]Business targets'!$H$11/1000</f>
        <v>104723.84085037324</v>
      </c>
      <c r="J18" s="13">
        <f t="shared" si="2"/>
        <v>94589.275606788724</v>
      </c>
      <c r="K18" s="13">
        <f>VLOOKUP(B18,'[1]October paybill'!E:I,5,FALSE)/1000</f>
        <v>427.39</v>
      </c>
      <c r="L18" s="14">
        <f t="shared" si="3"/>
        <v>4.5183769223128079E-3</v>
      </c>
      <c r="M18" s="15"/>
      <c r="N18" s="15"/>
    </row>
    <row r="19" spans="1:14" x14ac:dyDescent="0.2">
      <c r="A19" s="12" t="s">
        <v>34</v>
      </c>
      <c r="B19" s="12" t="s">
        <v>37</v>
      </c>
      <c r="C19" s="12" t="s">
        <v>19</v>
      </c>
      <c r="D19" s="13">
        <v>4200</v>
      </c>
      <c r="E19" s="14">
        <f t="shared" si="1"/>
        <v>5.4527750730282376E-2</v>
      </c>
      <c r="F19" s="13">
        <f>D19/31*28</f>
        <v>3793.5483870967737</v>
      </c>
      <c r="G19" s="13">
        <v>200</v>
      </c>
      <c r="H19" s="14">
        <f t="shared" si="0"/>
        <v>5.272108843537416E-2</v>
      </c>
      <c r="I19" s="13">
        <f>E19*'[1]Business targets'!$H$11/1000</f>
        <v>54808.739136643941</v>
      </c>
      <c r="J19" s="13">
        <f t="shared" si="2"/>
        <v>49504.667607291303</v>
      </c>
      <c r="K19" s="13">
        <f>VLOOKUP(B19,'[1]October paybill'!E:I,5,FALSE)/1000</f>
        <v>509.77499999999998</v>
      </c>
      <c r="L19" s="14">
        <f t="shared" si="3"/>
        <v>1.0297513843420245E-2</v>
      </c>
      <c r="M19" s="15"/>
      <c r="N19" s="15"/>
    </row>
    <row r="20" spans="1:14" x14ac:dyDescent="0.2">
      <c r="A20" s="12" t="s">
        <v>34</v>
      </c>
      <c r="B20" s="12" t="s">
        <v>38</v>
      </c>
      <c r="C20" s="12" t="s">
        <v>19</v>
      </c>
      <c r="D20" s="13">
        <v>8025</v>
      </c>
      <c r="E20" s="14">
        <f t="shared" si="1"/>
        <v>0.10418695228821812</v>
      </c>
      <c r="F20" s="13">
        <f>D20/31*28</f>
        <v>7248.3870967741932</v>
      </c>
      <c r="G20" s="13"/>
      <c r="H20" s="14">
        <f t="shared" si="0"/>
        <v>0</v>
      </c>
      <c r="I20" s="13">
        <f>E20*'[1]Business targets'!$H$11/1000</f>
        <v>104723.84085037324</v>
      </c>
      <c r="J20" s="13">
        <f t="shared" si="2"/>
        <v>94589.275606788724</v>
      </c>
      <c r="K20" s="13">
        <f>VLOOKUP(B20,'[1]October paybill'!E:I,5,FALSE)/1000</f>
        <v>0</v>
      </c>
      <c r="L20" s="14">
        <f t="shared" si="3"/>
        <v>0</v>
      </c>
      <c r="M20" s="15"/>
      <c r="N20" s="15"/>
    </row>
    <row r="21" spans="1:14" s="20" customFormat="1" x14ac:dyDescent="0.2">
      <c r="A21" s="16" t="s">
        <v>39</v>
      </c>
      <c r="B21" s="16" t="s">
        <v>40</v>
      </c>
      <c r="C21" s="16"/>
      <c r="D21" s="17">
        <f>SUM(D17:D20)</f>
        <v>20750</v>
      </c>
      <c r="E21" s="18">
        <f t="shared" si="1"/>
        <v>0.26939305420318077</v>
      </c>
      <c r="F21" s="17">
        <f>SUM(F17:F20)</f>
        <v>18741.935483870966</v>
      </c>
      <c r="G21" s="17">
        <f>SUM(G17:G20)</f>
        <v>895</v>
      </c>
      <c r="H21" s="18">
        <f t="shared" si="0"/>
        <v>4.7753872633390711E-2</v>
      </c>
      <c r="I21" s="17">
        <f>E21*'[1]Business targets'!$H$11/1000</f>
        <v>270781.27073460992</v>
      </c>
      <c r="J21" s="17">
        <f t="shared" si="2"/>
        <v>244576.63163126059</v>
      </c>
      <c r="K21" s="17">
        <f>SUM(K17:K20)</f>
        <v>5651.8879999999999</v>
      </c>
      <c r="L21" s="18">
        <f t="shared" si="3"/>
        <v>2.3108863517758919E-2</v>
      </c>
      <c r="M21" s="19"/>
      <c r="N21" s="19"/>
    </row>
    <row r="22" spans="1:14" s="20" customFormat="1" x14ac:dyDescent="0.2">
      <c r="A22" s="21" t="s">
        <v>41</v>
      </c>
      <c r="B22" s="21"/>
      <c r="C22" s="21"/>
      <c r="D22" s="22">
        <f>SUM(D5,D11,D16,D21)</f>
        <v>77025</v>
      </c>
      <c r="E22" s="23">
        <f t="shared" si="1"/>
        <v>1</v>
      </c>
      <c r="F22" s="22">
        <f>SUM(F5,F11,F16,F21)</f>
        <v>69570.96774193547</v>
      </c>
      <c r="G22" s="22">
        <f>SUM(G5,G11,G16,G21)</f>
        <v>10577</v>
      </c>
      <c r="H22" s="23">
        <f t="shared" si="0"/>
        <v>0.15203180785459269</v>
      </c>
      <c r="I22" s="22">
        <f>E22*'[1]Business targets'!$H$11/1000</f>
        <v>1005153.1266666665</v>
      </c>
      <c r="J22" s="22">
        <f t="shared" si="2"/>
        <v>907880.24344086007</v>
      </c>
      <c r="K22" s="22">
        <f>SUM(K5,K11,K16,K21)</f>
        <v>23370.330999999998</v>
      </c>
      <c r="L22" s="23">
        <f t="shared" si="3"/>
        <v>2.574164507801888E-2</v>
      </c>
      <c r="M22" s="19"/>
      <c r="N22" s="19"/>
    </row>
    <row r="24" spans="1:14" s="1" customFormat="1" ht="21" x14ac:dyDescent="0.35">
      <c r="B24" s="2" t="s">
        <v>42</v>
      </c>
      <c r="D24" s="3"/>
      <c r="E24" s="3"/>
      <c r="G24" s="3"/>
      <c r="K24" s="3"/>
    </row>
    <row r="25" spans="1:14" ht="26.1" customHeight="1" x14ac:dyDescent="0.2">
      <c r="A25" s="5" t="s">
        <v>3</v>
      </c>
      <c r="B25" s="5" t="s">
        <v>4</v>
      </c>
      <c r="C25" s="5" t="s">
        <v>5</v>
      </c>
      <c r="D25" s="6" t="s">
        <v>6</v>
      </c>
      <c r="E25" s="7" t="s">
        <v>7</v>
      </c>
      <c r="F25" s="6" t="s">
        <v>8</v>
      </c>
      <c r="G25" s="6" t="s">
        <v>9</v>
      </c>
      <c r="H25" s="7" t="s">
        <v>10</v>
      </c>
      <c r="I25" s="8" t="s">
        <v>43</v>
      </c>
      <c r="J25" s="9" t="s">
        <v>12</v>
      </c>
      <c r="K25" s="9" t="s">
        <v>13</v>
      </c>
      <c r="L25" s="24" t="s">
        <v>14</v>
      </c>
      <c r="M25" s="10" t="s">
        <v>15</v>
      </c>
      <c r="N25" s="10" t="s">
        <v>16</v>
      </c>
    </row>
    <row r="26" spans="1:14" hidden="1" x14ac:dyDescent="0.2">
      <c r="A26" s="12" t="s">
        <v>21</v>
      </c>
      <c r="B26" s="12" t="s">
        <v>22</v>
      </c>
      <c r="C26" s="12" t="s">
        <v>44</v>
      </c>
      <c r="D26" s="13"/>
      <c r="E26" s="14"/>
      <c r="F26" s="13">
        <f>D26/31*28</f>
        <v>0</v>
      </c>
      <c r="G26" s="13"/>
      <c r="H26" s="14"/>
      <c r="I26" s="13"/>
      <c r="J26" s="13"/>
      <c r="K26" s="25"/>
      <c r="L26" s="26"/>
      <c r="M26" s="15"/>
      <c r="N26" s="15"/>
    </row>
    <row r="27" spans="1:14" x14ac:dyDescent="0.2">
      <c r="A27" s="12" t="s">
        <v>21</v>
      </c>
      <c r="B27" s="12" t="s">
        <v>23</v>
      </c>
      <c r="C27" s="12" t="s">
        <v>44</v>
      </c>
      <c r="D27" s="13"/>
      <c r="E27" s="14"/>
      <c r="F27" s="13">
        <v>2</v>
      </c>
      <c r="G27" s="13"/>
      <c r="H27" s="14"/>
      <c r="J27" s="13"/>
      <c r="K27" s="13">
        <v>1031</v>
      </c>
      <c r="L27" s="14"/>
      <c r="M27" s="15"/>
      <c r="N27" s="15"/>
    </row>
    <row r="28" spans="1:14" hidden="1" x14ac:dyDescent="0.2">
      <c r="A28" s="12" t="s">
        <v>21</v>
      </c>
      <c r="B28" s="12" t="s">
        <v>24</v>
      </c>
      <c r="C28" s="12" t="s">
        <v>44</v>
      </c>
      <c r="D28" s="13"/>
      <c r="E28" s="14"/>
      <c r="F28" s="13">
        <f>D28/31*28</f>
        <v>0</v>
      </c>
      <c r="G28" s="13"/>
      <c r="H28" s="14"/>
      <c r="I28" s="13"/>
      <c r="J28" s="13"/>
      <c r="K28" s="25"/>
      <c r="L28" s="14"/>
      <c r="M28" s="15"/>
      <c r="N28" s="15"/>
    </row>
    <row r="29" spans="1:14" hidden="1" x14ac:dyDescent="0.2">
      <c r="A29" s="12" t="s">
        <v>21</v>
      </c>
      <c r="B29" s="12" t="s">
        <v>25</v>
      </c>
      <c r="C29" s="12" t="s">
        <v>44</v>
      </c>
      <c r="D29" s="13"/>
      <c r="E29" s="14"/>
      <c r="F29" s="13">
        <f>D29/31*28</f>
        <v>0</v>
      </c>
      <c r="G29" s="13"/>
      <c r="H29" s="14"/>
      <c r="I29" s="13"/>
      <c r="J29" s="13"/>
      <c r="K29" s="25"/>
      <c r="L29" s="14"/>
      <c r="M29" s="15"/>
      <c r="N29" s="15"/>
    </row>
    <row r="30" spans="1:14" hidden="1" x14ac:dyDescent="0.2">
      <c r="A30" s="12" t="s">
        <v>21</v>
      </c>
      <c r="B30" s="12" t="s">
        <v>26</v>
      </c>
      <c r="C30" s="12" t="s">
        <v>44</v>
      </c>
      <c r="D30" s="13"/>
      <c r="E30" s="14"/>
      <c r="F30" s="13">
        <f>D30/31*28</f>
        <v>0</v>
      </c>
      <c r="G30" s="13"/>
      <c r="H30" s="14"/>
      <c r="I30" s="13"/>
      <c r="J30" s="13"/>
      <c r="K30" s="25"/>
      <c r="L30" s="14"/>
      <c r="M30" s="15"/>
      <c r="N30" s="15"/>
    </row>
    <row r="31" spans="1:14" s="20" customFormat="1" x14ac:dyDescent="0.2">
      <c r="A31" s="16" t="s">
        <v>27</v>
      </c>
      <c r="B31" s="16"/>
      <c r="C31" s="16"/>
      <c r="D31" s="17">
        <f>SUM(D26:D30)</f>
        <v>0</v>
      </c>
      <c r="E31" s="18"/>
      <c r="F31" s="17">
        <f t="shared" ref="F31:L31" si="4">SUM(F26:F30)</f>
        <v>2</v>
      </c>
      <c r="G31" s="17">
        <f t="shared" si="4"/>
        <v>0</v>
      </c>
      <c r="H31" s="17">
        <f t="shared" si="4"/>
        <v>0</v>
      </c>
      <c r="I31" s="17">
        <f t="shared" si="4"/>
        <v>0</v>
      </c>
      <c r="J31" s="17">
        <f t="shared" si="4"/>
        <v>0</v>
      </c>
      <c r="K31" s="27">
        <f t="shared" si="4"/>
        <v>1031</v>
      </c>
      <c r="L31" s="17">
        <f t="shared" si="4"/>
        <v>0</v>
      </c>
      <c r="M31" s="19"/>
      <c r="N31" s="19"/>
    </row>
    <row r="32" spans="1:14" x14ac:dyDescent="0.2">
      <c r="A32" s="12" t="s">
        <v>28</v>
      </c>
      <c r="B32" s="12" t="s">
        <v>29</v>
      </c>
      <c r="C32" s="12" t="s">
        <v>44</v>
      </c>
      <c r="D32" s="13">
        <v>4600</v>
      </c>
      <c r="E32" s="14">
        <f t="shared" ref="E32:E43" si="5">D32/$D$43</f>
        <v>0.27710843373493976</v>
      </c>
      <c r="F32" s="28">
        <f>D32/31*28</f>
        <v>4154.8387096774186</v>
      </c>
      <c r="G32" s="13">
        <v>0</v>
      </c>
      <c r="H32" s="14">
        <f t="shared" ref="H32" si="6">G32/F32</f>
        <v>0</v>
      </c>
      <c r="I32" s="13">
        <f>E32*'[1]Business targets'!$H$13/1000</f>
        <v>492488.17576720967</v>
      </c>
      <c r="J32" s="13">
        <f>I32/31*28</f>
        <v>444828.02972522163</v>
      </c>
      <c r="K32" s="25">
        <v>0</v>
      </c>
      <c r="L32" s="14">
        <f>K32/J32</f>
        <v>0</v>
      </c>
      <c r="M32" s="29"/>
      <c r="N32" s="15"/>
    </row>
    <row r="33" spans="1:14" hidden="1" x14ac:dyDescent="0.2">
      <c r="A33" s="12" t="s">
        <v>28</v>
      </c>
      <c r="B33" s="12" t="s">
        <v>30</v>
      </c>
      <c r="C33" s="12" t="s">
        <v>44</v>
      </c>
      <c r="D33" s="13"/>
      <c r="E33" s="14">
        <f t="shared" si="5"/>
        <v>0</v>
      </c>
      <c r="F33" s="13">
        <f>D33/31*28</f>
        <v>0</v>
      </c>
      <c r="G33" s="13"/>
      <c r="H33" s="14"/>
      <c r="I33" s="13">
        <f>E33*'[1]Business targets'!$H$13/1000</f>
        <v>0</v>
      </c>
      <c r="J33" s="13">
        <f t="shared" ref="J33:J42" si="7">I33/31*28</f>
        <v>0</v>
      </c>
      <c r="K33" s="25"/>
      <c r="L33" s="14" t="e">
        <f t="shared" ref="L33:L42" si="8">K33/J33</f>
        <v>#DIV/0!</v>
      </c>
      <c r="M33" s="29"/>
      <c r="N33" s="15"/>
    </row>
    <row r="34" spans="1:14" hidden="1" x14ac:dyDescent="0.2">
      <c r="A34" s="12" t="s">
        <v>28</v>
      </c>
      <c r="B34" s="12" t="s">
        <v>31</v>
      </c>
      <c r="C34" s="12" t="s">
        <v>44</v>
      </c>
      <c r="D34" s="13"/>
      <c r="E34" s="14">
        <f t="shared" si="5"/>
        <v>0</v>
      </c>
      <c r="F34" s="13">
        <f>D34/31*28</f>
        <v>0</v>
      </c>
      <c r="G34" s="13"/>
      <c r="H34" s="14"/>
      <c r="I34" s="13">
        <f>E34*'[1]Business targets'!$H$13/1000</f>
        <v>0</v>
      </c>
      <c r="J34" s="13">
        <f t="shared" si="7"/>
        <v>0</v>
      </c>
      <c r="K34" s="25"/>
      <c r="L34" s="14" t="e">
        <f t="shared" si="8"/>
        <v>#DIV/0!</v>
      </c>
      <c r="M34" s="29"/>
      <c r="N34" s="15"/>
    </row>
    <row r="35" spans="1:14" hidden="1" x14ac:dyDescent="0.2">
      <c r="A35" s="12" t="s">
        <v>28</v>
      </c>
      <c r="B35" s="12" t="s">
        <v>45</v>
      </c>
      <c r="C35" s="12" t="s">
        <v>44</v>
      </c>
      <c r="D35" s="13"/>
      <c r="E35" s="14">
        <f t="shared" si="5"/>
        <v>0</v>
      </c>
      <c r="F35" s="13"/>
      <c r="G35" s="13"/>
      <c r="H35" s="14"/>
      <c r="I35" s="13">
        <f>E35*'[1]Business targets'!$H$13/1000</f>
        <v>0</v>
      </c>
      <c r="J35" s="13">
        <f t="shared" si="7"/>
        <v>0</v>
      </c>
      <c r="K35" s="25"/>
      <c r="L35" s="14" t="e">
        <f t="shared" si="8"/>
        <v>#DIV/0!</v>
      </c>
      <c r="M35" s="29"/>
      <c r="N35" s="15"/>
    </row>
    <row r="36" spans="1:14" x14ac:dyDescent="0.2">
      <c r="A36" s="12" t="s">
        <v>28</v>
      </c>
      <c r="B36" s="12" t="s">
        <v>32</v>
      </c>
      <c r="C36" s="12" t="s">
        <v>44</v>
      </c>
      <c r="D36" s="13">
        <v>2200</v>
      </c>
      <c r="E36" s="14">
        <f t="shared" si="5"/>
        <v>0.13253012048192772</v>
      </c>
      <c r="F36" s="13">
        <f>D36/31*28</f>
        <v>1987.0967741935483</v>
      </c>
      <c r="G36" s="13">
        <v>67</v>
      </c>
      <c r="H36" s="14">
        <f t="shared" ref="H36:H42" si="9">G36/F36</f>
        <v>3.3717532467532466E-2</v>
      </c>
      <c r="I36" s="13">
        <f>E36*'[1]Business targets'!$H$13/1000</f>
        <v>235537.82319301332</v>
      </c>
      <c r="J36" s="13">
        <f t="shared" si="7"/>
        <v>212743.84030336689</v>
      </c>
      <c r="K36" s="25">
        <f>325852/1000</f>
        <v>325.85199999999998</v>
      </c>
      <c r="L36" s="14">
        <f t="shared" si="8"/>
        <v>1.5316636173124635E-3</v>
      </c>
      <c r="M36" s="29"/>
      <c r="N36" s="15"/>
    </row>
    <row r="37" spans="1:14" s="20" customFormat="1" x14ac:dyDescent="0.2">
      <c r="A37" s="16" t="s">
        <v>33</v>
      </c>
      <c r="B37" s="16"/>
      <c r="C37" s="16"/>
      <c r="D37" s="17">
        <f>SUM(D32:D36)</f>
        <v>6800</v>
      </c>
      <c r="E37" s="18">
        <f t="shared" si="5"/>
        <v>0.40963855421686746</v>
      </c>
      <c r="F37" s="17">
        <f>SUM(F32:F36)</f>
        <v>6141.9354838709669</v>
      </c>
      <c r="G37" s="17">
        <f>SUM(G32:G36)</f>
        <v>67</v>
      </c>
      <c r="H37" s="18">
        <f t="shared" si="9"/>
        <v>1.0908613445378152E-2</v>
      </c>
      <c r="I37" s="17">
        <f>E37*'[1]Business targets'!$H$13/1000</f>
        <v>728025.99896022282</v>
      </c>
      <c r="J37" s="17">
        <f t="shared" si="7"/>
        <v>657571.87002858834</v>
      </c>
      <c r="K37" s="27">
        <f>SUM(K32:K36)</f>
        <v>325.85199999999998</v>
      </c>
      <c r="L37" s="18">
        <f t="shared" si="8"/>
        <v>4.9553822913050299E-4</v>
      </c>
      <c r="M37" s="30"/>
      <c r="N37" s="19"/>
    </row>
    <row r="38" spans="1:14" x14ac:dyDescent="0.2">
      <c r="A38" s="12" t="s">
        <v>34</v>
      </c>
      <c r="B38" s="12" t="s">
        <v>35</v>
      </c>
      <c r="C38" s="12" t="s">
        <v>44</v>
      </c>
      <c r="D38" s="13">
        <v>500</v>
      </c>
      <c r="E38" s="14">
        <f t="shared" si="5"/>
        <v>3.0120481927710843E-2</v>
      </c>
      <c r="F38" s="13">
        <f>D38/31*28</f>
        <v>451.61290322580646</v>
      </c>
      <c r="G38" s="13">
        <v>8</v>
      </c>
      <c r="H38" s="14">
        <f t="shared" si="9"/>
        <v>1.7714285714285714E-2</v>
      </c>
      <c r="I38" s="13">
        <f>E38*'[1]Business targets'!$H$13/1000</f>
        <v>53531.323452957564</v>
      </c>
      <c r="J38" s="13">
        <f t="shared" si="7"/>
        <v>48350.872796219737</v>
      </c>
      <c r="K38" s="25">
        <f>426000/1000</f>
        <v>426</v>
      </c>
      <c r="L38" s="14">
        <f t="shared" si="8"/>
        <v>8.8105958664991546E-3</v>
      </c>
      <c r="M38" s="29"/>
      <c r="N38" s="15"/>
    </row>
    <row r="39" spans="1:14" x14ac:dyDescent="0.2">
      <c r="A39" s="12" t="s">
        <v>34</v>
      </c>
      <c r="B39" s="12" t="s">
        <v>36</v>
      </c>
      <c r="C39" s="12" t="s">
        <v>44</v>
      </c>
      <c r="D39" s="13">
        <v>5100</v>
      </c>
      <c r="E39" s="14">
        <f t="shared" si="5"/>
        <v>0.30722891566265059</v>
      </c>
      <c r="F39" s="13">
        <f>D39/31*28</f>
        <v>4606.4516129032263</v>
      </c>
      <c r="G39" s="13">
        <v>59</v>
      </c>
      <c r="H39" s="14">
        <f t="shared" si="9"/>
        <v>1.2808123249299719E-2</v>
      </c>
      <c r="I39" s="13">
        <f>E39*'[1]Business targets'!$H$13/1000</f>
        <v>546019.49922016717</v>
      </c>
      <c r="J39" s="13">
        <f t="shared" si="7"/>
        <v>493178.90252144134</v>
      </c>
      <c r="K39" s="25">
        <f>377463/1000</f>
        <v>377.46300000000002</v>
      </c>
      <c r="L39" s="14">
        <f t="shared" si="8"/>
        <v>7.653672897809928E-4</v>
      </c>
      <c r="M39" s="29"/>
      <c r="N39" s="15"/>
    </row>
    <row r="40" spans="1:14" x14ac:dyDescent="0.2">
      <c r="A40" s="12" t="s">
        <v>34</v>
      </c>
      <c r="B40" s="12" t="s">
        <v>37</v>
      </c>
      <c r="C40" s="12" t="s">
        <v>44</v>
      </c>
      <c r="D40" s="13">
        <v>4200</v>
      </c>
      <c r="E40" s="14">
        <f t="shared" si="5"/>
        <v>0.25301204819277107</v>
      </c>
      <c r="F40" s="13">
        <f>D40/31*28</f>
        <v>3793.5483870967737</v>
      </c>
      <c r="G40" s="13">
        <v>3</v>
      </c>
      <c r="H40" s="14">
        <f t="shared" si="9"/>
        <v>7.908163265306124E-4</v>
      </c>
      <c r="I40" s="13">
        <f>E40*'[1]Business targets'!$H$13/1000</f>
        <v>449663.11700484355</v>
      </c>
      <c r="J40" s="13">
        <f t="shared" si="7"/>
        <v>406147.33148824581</v>
      </c>
      <c r="K40" s="25">
        <f>16357/1000</f>
        <v>16.356999999999999</v>
      </c>
      <c r="L40" s="14">
        <f t="shared" si="8"/>
        <v>4.0273562650437809E-5</v>
      </c>
      <c r="M40" s="29"/>
      <c r="N40" s="15"/>
    </row>
    <row r="41" spans="1:14" hidden="1" x14ac:dyDescent="0.2">
      <c r="A41" s="12" t="s">
        <v>34</v>
      </c>
      <c r="B41" s="12" t="s">
        <v>38</v>
      </c>
      <c r="C41" s="12" t="s">
        <v>44</v>
      </c>
      <c r="D41" s="13"/>
      <c r="E41" s="14">
        <f t="shared" si="5"/>
        <v>0</v>
      </c>
      <c r="F41" s="13">
        <f>D41/31*28</f>
        <v>0</v>
      </c>
      <c r="G41" s="13"/>
      <c r="H41" s="14" t="e">
        <f t="shared" si="9"/>
        <v>#DIV/0!</v>
      </c>
      <c r="I41" s="13">
        <f>E41*'[1]Business targets'!$H$13/1000</f>
        <v>0</v>
      </c>
      <c r="J41" s="13">
        <f t="shared" si="7"/>
        <v>0</v>
      </c>
      <c r="K41" s="25"/>
      <c r="L41" s="14" t="e">
        <f t="shared" si="8"/>
        <v>#DIV/0!</v>
      </c>
      <c r="M41" s="29"/>
      <c r="N41" s="15"/>
    </row>
    <row r="42" spans="1:14" s="20" customFormat="1" x14ac:dyDescent="0.2">
      <c r="A42" s="16" t="s">
        <v>39</v>
      </c>
      <c r="B42" s="16" t="s">
        <v>40</v>
      </c>
      <c r="C42" s="16"/>
      <c r="D42" s="17">
        <f>SUM(D38:D41)</f>
        <v>9800</v>
      </c>
      <c r="E42" s="18">
        <f t="shared" si="5"/>
        <v>0.59036144578313254</v>
      </c>
      <c r="F42" s="17">
        <f>SUM(F38:F41)</f>
        <v>8851.6129032258068</v>
      </c>
      <c r="G42" s="17">
        <f>SUM(G38:G41)</f>
        <v>70</v>
      </c>
      <c r="H42" s="18">
        <f t="shared" si="9"/>
        <v>7.9081632653061219E-3</v>
      </c>
      <c r="I42" s="17">
        <f>E42*'[1]Business targets'!$H$13/1000</f>
        <v>1049213.9396779684</v>
      </c>
      <c r="J42" s="17">
        <f t="shared" si="7"/>
        <v>947677.10680590698</v>
      </c>
      <c r="K42" s="27">
        <f>SUM(K38:K40)</f>
        <v>819.81999999999994</v>
      </c>
      <c r="L42" s="18">
        <f t="shared" si="8"/>
        <v>8.6508368104739567E-4</v>
      </c>
      <c r="M42" s="30"/>
      <c r="N42" s="19"/>
    </row>
    <row r="43" spans="1:14" x14ac:dyDescent="0.2">
      <c r="A43" s="21" t="s">
        <v>46</v>
      </c>
      <c r="B43" s="31"/>
      <c r="C43" s="31"/>
      <c r="D43" s="22">
        <f>SUM(D31,D37,D42)</f>
        <v>16600</v>
      </c>
      <c r="E43" s="23">
        <f t="shared" si="5"/>
        <v>1</v>
      </c>
      <c r="F43" s="22">
        <f t="shared" ref="F43:K43" si="10">SUM(F31,F37,F42)</f>
        <v>14995.548387096773</v>
      </c>
      <c r="G43" s="22">
        <f t="shared" si="10"/>
        <v>137</v>
      </c>
      <c r="H43" s="23">
        <f t="shared" si="10"/>
        <v>1.8816776710684276E-2</v>
      </c>
      <c r="I43" s="22">
        <f t="shared" si="10"/>
        <v>1777239.9386381912</v>
      </c>
      <c r="J43" s="22">
        <f t="shared" si="10"/>
        <v>1605248.9768344953</v>
      </c>
      <c r="K43" s="22">
        <f t="shared" si="10"/>
        <v>2176.6719999999996</v>
      </c>
      <c r="L43" s="23">
        <f>K43/J43</f>
        <v>1.3559715853501643E-3</v>
      </c>
      <c r="M43" s="29"/>
      <c r="N43" s="15"/>
    </row>
    <row r="45" spans="1:14" s="20" customFormat="1" ht="16.5" customHeight="1" x14ac:dyDescent="0.2">
      <c r="A45" s="32" t="s">
        <v>47</v>
      </c>
      <c r="B45" s="32"/>
      <c r="C45" s="32"/>
      <c r="D45" s="33">
        <f>SUM(D22,D43)</f>
        <v>93625</v>
      </c>
      <c r="E45" s="33"/>
      <c r="F45" s="33">
        <f>SUM(F22,F43)</f>
        <v>84566.516129032243</v>
      </c>
      <c r="G45" s="33">
        <f>SUM(G22,G43)</f>
        <v>10714</v>
      </c>
      <c r="H45" s="34">
        <f>G45/F45</f>
        <v>0.12669316994982383</v>
      </c>
      <c r="I45" s="33">
        <f>SUM(I22,I43)</f>
        <v>2782393.0653048577</v>
      </c>
      <c r="J45" s="33">
        <f>SUM(J22,J43)</f>
        <v>2513129.2202753555</v>
      </c>
      <c r="K45" s="33">
        <f>SUM(K22,K43)</f>
        <v>25547.002999999997</v>
      </c>
      <c r="L45" s="34">
        <f>K45/J45</f>
        <v>1.0165415607718291E-2</v>
      </c>
      <c r="M45" s="32"/>
      <c r="N45" s="32"/>
    </row>
    <row r="47" spans="1:14" hidden="1" x14ac:dyDescent="0.2"/>
    <row r="48" spans="1:14" ht="38.25" hidden="1" x14ac:dyDescent="0.2">
      <c r="A48" s="11" t="s">
        <v>3</v>
      </c>
      <c r="B48" s="11" t="s">
        <v>4</v>
      </c>
      <c r="C48" s="11" t="s">
        <v>5</v>
      </c>
      <c r="D48" s="36" t="s">
        <v>6</v>
      </c>
      <c r="E48" s="36"/>
      <c r="F48" s="11" t="s">
        <v>8</v>
      </c>
      <c r="G48" s="36" t="s">
        <v>9</v>
      </c>
      <c r="H48" s="11" t="s">
        <v>10</v>
      </c>
      <c r="I48" s="11" t="s">
        <v>11</v>
      </c>
      <c r="J48" s="11"/>
      <c r="K48" s="36" t="s">
        <v>13</v>
      </c>
      <c r="L48" s="11" t="s">
        <v>14</v>
      </c>
      <c r="M48" s="11" t="s">
        <v>48</v>
      </c>
      <c r="N48" s="11" t="s">
        <v>16</v>
      </c>
    </row>
    <row r="49" spans="1:14" hidden="1" x14ac:dyDescent="0.2">
      <c r="A49" s="4" t="s">
        <v>49</v>
      </c>
      <c r="B49" s="4" t="s">
        <v>49</v>
      </c>
      <c r="C49" s="4" t="s">
        <v>50</v>
      </c>
      <c r="D49" s="35">
        <v>10000</v>
      </c>
      <c r="F49" s="35">
        <f>D49/31*28</f>
        <v>9032.2580645161288</v>
      </c>
      <c r="G49" s="35">
        <v>1</v>
      </c>
      <c r="H49" s="37">
        <f t="shared" ref="H49:H69" si="11">G49/F49</f>
        <v>1.1071428571428571E-4</v>
      </c>
      <c r="I49" s="35"/>
      <c r="J49" s="35"/>
      <c r="L49" s="37"/>
    </row>
    <row r="50" spans="1:14" hidden="1" x14ac:dyDescent="0.2">
      <c r="A50" s="20" t="s">
        <v>51</v>
      </c>
      <c r="B50" s="20"/>
      <c r="C50" s="20"/>
      <c r="D50" s="38">
        <f>D49</f>
        <v>10000</v>
      </c>
      <c r="E50" s="38"/>
      <c r="F50" s="38">
        <f>F49</f>
        <v>9032.2580645161288</v>
      </c>
      <c r="G50" s="38">
        <f>G49</f>
        <v>1</v>
      </c>
      <c r="H50" s="39">
        <f t="shared" si="11"/>
        <v>1.1071428571428571E-4</v>
      </c>
      <c r="I50" s="38"/>
      <c r="J50" s="38"/>
      <c r="K50" s="38"/>
      <c r="L50" s="39"/>
      <c r="M50" s="20"/>
      <c r="N50" s="20"/>
    </row>
    <row r="51" spans="1:14" hidden="1" x14ac:dyDescent="0.2">
      <c r="A51" s="4" t="s">
        <v>17</v>
      </c>
      <c r="B51" s="4" t="s">
        <v>18</v>
      </c>
      <c r="C51" s="4" t="s">
        <v>50</v>
      </c>
      <c r="D51" s="35">
        <v>20000</v>
      </c>
      <c r="F51" s="35">
        <f>D51/31*28</f>
        <v>18064.516129032258</v>
      </c>
      <c r="G51" s="35">
        <f>331+598</f>
        <v>929</v>
      </c>
      <c r="H51" s="37">
        <f t="shared" si="11"/>
        <v>5.1426785714285717E-2</v>
      </c>
      <c r="I51" s="35"/>
      <c r="J51" s="35"/>
      <c r="L51" s="37"/>
    </row>
    <row r="52" spans="1:14" hidden="1" x14ac:dyDescent="0.2">
      <c r="A52" s="20" t="s">
        <v>20</v>
      </c>
      <c r="B52" s="20"/>
      <c r="C52" s="20"/>
      <c r="D52" s="38">
        <f>D51</f>
        <v>20000</v>
      </c>
      <c r="E52" s="38"/>
      <c r="F52" s="38">
        <f>F51</f>
        <v>18064.516129032258</v>
      </c>
      <c r="G52" s="38">
        <f>G51</f>
        <v>929</v>
      </c>
      <c r="H52" s="39">
        <f t="shared" si="11"/>
        <v>5.1426785714285717E-2</v>
      </c>
      <c r="I52" s="38"/>
      <c r="J52" s="38"/>
      <c r="K52" s="38"/>
      <c r="L52" s="39"/>
      <c r="M52" s="20"/>
      <c r="N52" s="20"/>
    </row>
    <row r="53" spans="1:14" hidden="1" x14ac:dyDescent="0.2">
      <c r="A53" s="4" t="s">
        <v>21</v>
      </c>
      <c r="B53" s="4" t="s">
        <v>22</v>
      </c>
      <c r="C53" s="4" t="s">
        <v>50</v>
      </c>
      <c r="D53" s="35">
        <v>13025</v>
      </c>
      <c r="F53" s="35">
        <f>D53/31*28</f>
        <v>11764.516129032259</v>
      </c>
      <c r="G53" s="35">
        <v>1834</v>
      </c>
      <c r="H53" s="37">
        <f t="shared" si="11"/>
        <v>0.15589251439539345</v>
      </c>
      <c r="I53" s="35"/>
      <c r="J53" s="35"/>
      <c r="L53" s="37"/>
    </row>
    <row r="54" spans="1:14" hidden="1" x14ac:dyDescent="0.2">
      <c r="A54" s="4" t="s">
        <v>21</v>
      </c>
      <c r="B54" s="4" t="s">
        <v>23</v>
      </c>
      <c r="C54" s="4" t="s">
        <v>50</v>
      </c>
      <c r="D54" s="35">
        <v>13025</v>
      </c>
      <c r="F54" s="35">
        <f>D54/31*28</f>
        <v>11764.516129032259</v>
      </c>
      <c r="G54" s="35">
        <v>4215</v>
      </c>
      <c r="H54" s="37">
        <f t="shared" si="11"/>
        <v>0.3582807787222374</v>
      </c>
      <c r="I54" s="35"/>
      <c r="J54" s="35"/>
      <c r="L54" s="37"/>
    </row>
    <row r="55" spans="1:14" hidden="1" x14ac:dyDescent="0.2">
      <c r="A55" s="4" t="s">
        <v>21</v>
      </c>
      <c r="B55" s="4" t="s">
        <v>24</v>
      </c>
      <c r="C55" s="4" t="s">
        <v>50</v>
      </c>
      <c r="D55" s="35">
        <v>2500</v>
      </c>
      <c r="F55" s="35">
        <f>D55/31*28</f>
        <v>2258.0645161290322</v>
      </c>
      <c r="G55" s="35">
        <v>686</v>
      </c>
      <c r="H55" s="37">
        <f t="shared" si="11"/>
        <v>0.30380000000000001</v>
      </c>
      <c r="I55" s="35"/>
      <c r="J55" s="35"/>
      <c r="L55" s="37"/>
    </row>
    <row r="56" spans="1:14" hidden="1" x14ac:dyDescent="0.2">
      <c r="A56" s="4" t="s">
        <v>21</v>
      </c>
      <c r="B56" s="4" t="s">
        <v>25</v>
      </c>
      <c r="C56" s="4" t="s">
        <v>50</v>
      </c>
      <c r="D56" s="35">
        <v>2500</v>
      </c>
      <c r="F56" s="35">
        <f>D56/31*28</f>
        <v>2258.0645161290322</v>
      </c>
      <c r="G56" s="35">
        <v>576</v>
      </c>
      <c r="H56" s="37">
        <f t="shared" si="11"/>
        <v>0.2550857142857143</v>
      </c>
      <c r="I56" s="35"/>
      <c r="J56" s="35"/>
      <c r="L56" s="37"/>
    </row>
    <row r="57" spans="1:14" hidden="1" x14ac:dyDescent="0.2">
      <c r="A57" s="4" t="s">
        <v>21</v>
      </c>
      <c r="B57" s="4" t="s">
        <v>26</v>
      </c>
      <c r="C57" s="4" t="s">
        <v>50</v>
      </c>
      <c r="D57" s="35">
        <v>2500</v>
      </c>
      <c r="F57" s="35">
        <f>D57/31*28</f>
        <v>2258.0645161290322</v>
      </c>
      <c r="G57" s="35">
        <v>158</v>
      </c>
      <c r="H57" s="37">
        <f t="shared" si="11"/>
        <v>6.9971428571428573E-2</v>
      </c>
      <c r="I57" s="35"/>
      <c r="J57" s="35"/>
      <c r="L57" s="37"/>
    </row>
    <row r="58" spans="1:14" hidden="1" x14ac:dyDescent="0.2">
      <c r="A58" s="20" t="s">
        <v>27</v>
      </c>
      <c r="B58" s="20"/>
      <c r="C58" s="20"/>
      <c r="D58" s="38">
        <f>SUM(D53:D57)</f>
        <v>33550</v>
      </c>
      <c r="E58" s="38"/>
      <c r="F58" s="38">
        <f>SUM(F53:F57)</f>
        <v>30303.225806451614</v>
      </c>
      <c r="G58" s="38">
        <f>SUM(G53:G57)</f>
        <v>7469</v>
      </c>
      <c r="H58" s="39">
        <f t="shared" si="11"/>
        <v>0.24647540983606556</v>
      </c>
      <c r="I58" s="38"/>
      <c r="J58" s="38"/>
      <c r="K58" s="38"/>
      <c r="L58" s="39"/>
      <c r="M58" s="20"/>
      <c r="N58" s="20"/>
    </row>
    <row r="59" spans="1:14" hidden="1" x14ac:dyDescent="0.2">
      <c r="A59" s="4" t="s">
        <v>28</v>
      </c>
      <c r="B59" s="4" t="s">
        <v>29</v>
      </c>
      <c r="C59" s="4" t="s">
        <v>50</v>
      </c>
      <c r="D59" s="35">
        <v>8025</v>
      </c>
      <c r="F59" s="35">
        <f>D59/31*28</f>
        <v>7248.3870967741932</v>
      </c>
      <c r="G59" s="35">
        <v>891</v>
      </c>
      <c r="H59" s="37">
        <f t="shared" si="11"/>
        <v>0.12292389853137517</v>
      </c>
      <c r="I59" s="35"/>
      <c r="J59" s="35"/>
      <c r="L59" s="37"/>
    </row>
    <row r="60" spans="1:14" hidden="1" x14ac:dyDescent="0.2">
      <c r="A60" s="4" t="s">
        <v>28</v>
      </c>
      <c r="B60" s="4" t="s">
        <v>30</v>
      </c>
      <c r="C60" s="4" t="s">
        <v>50</v>
      </c>
      <c r="D60" s="35">
        <v>1000</v>
      </c>
      <c r="F60" s="35">
        <f>D60/31*28</f>
        <v>903.22580645161293</v>
      </c>
      <c r="G60" s="35">
        <v>136</v>
      </c>
      <c r="H60" s="37">
        <f t="shared" si="11"/>
        <v>0.15057142857142858</v>
      </c>
      <c r="I60" s="35"/>
      <c r="J60" s="35"/>
      <c r="L60" s="37"/>
    </row>
    <row r="61" spans="1:14" hidden="1" x14ac:dyDescent="0.2">
      <c r="A61" s="4" t="s">
        <v>28</v>
      </c>
      <c r="B61" s="4" t="s">
        <v>31</v>
      </c>
      <c r="C61" s="4" t="s">
        <v>50</v>
      </c>
      <c r="D61" s="35">
        <v>1500</v>
      </c>
      <c r="F61" s="35">
        <f>D61/31*28</f>
        <v>1354.8387096774195</v>
      </c>
      <c r="G61" s="35">
        <v>23</v>
      </c>
      <c r="H61" s="37">
        <f t="shared" si="11"/>
        <v>1.6976190476190475E-2</v>
      </c>
      <c r="I61" s="35"/>
      <c r="J61" s="35"/>
      <c r="L61" s="37"/>
    </row>
    <row r="62" spans="1:14" hidden="1" x14ac:dyDescent="0.2">
      <c r="A62" s="4" t="s">
        <v>28</v>
      </c>
      <c r="B62" s="4" t="s">
        <v>32</v>
      </c>
      <c r="C62" s="4" t="s">
        <v>50</v>
      </c>
      <c r="D62" s="35">
        <v>2200</v>
      </c>
      <c r="F62" s="35">
        <f>D62/31*28</f>
        <v>1987.0967741935483</v>
      </c>
      <c r="G62" s="35">
        <v>234</v>
      </c>
      <c r="H62" s="37">
        <f t="shared" si="11"/>
        <v>0.11775974025974026</v>
      </c>
      <c r="I62" s="35"/>
      <c r="J62" s="35"/>
      <c r="L62" s="37"/>
    </row>
    <row r="63" spans="1:14" hidden="1" x14ac:dyDescent="0.2">
      <c r="A63" s="20" t="s">
        <v>33</v>
      </c>
      <c r="B63" s="20"/>
      <c r="C63" s="20"/>
      <c r="D63" s="38">
        <f>SUM(D59:D62)</f>
        <v>12725</v>
      </c>
      <c r="E63" s="38"/>
      <c r="F63" s="38">
        <f>SUM(F59:F62)</f>
        <v>11493.548387096773</v>
      </c>
      <c r="G63" s="38">
        <f>SUM(G59:G62)</f>
        <v>1284</v>
      </c>
      <c r="H63" s="39">
        <f t="shared" si="11"/>
        <v>0.11171484703901208</v>
      </c>
      <c r="I63" s="38"/>
      <c r="J63" s="38"/>
      <c r="K63" s="38"/>
      <c r="L63" s="39"/>
      <c r="M63" s="20"/>
      <c r="N63" s="20"/>
    </row>
    <row r="64" spans="1:14" hidden="1" x14ac:dyDescent="0.2">
      <c r="A64" s="4" t="s">
        <v>34</v>
      </c>
      <c r="B64" s="4" t="s">
        <v>35</v>
      </c>
      <c r="C64" s="4" t="s">
        <v>50</v>
      </c>
      <c r="D64" s="35">
        <v>500</v>
      </c>
      <c r="F64" s="35">
        <f>D64/31*28</f>
        <v>451.61290322580646</v>
      </c>
      <c r="G64" s="35">
        <v>383</v>
      </c>
      <c r="H64" s="37">
        <f t="shared" si="11"/>
        <v>0.84807142857142859</v>
      </c>
      <c r="I64" s="35"/>
      <c r="J64" s="35"/>
      <c r="L64" s="37"/>
    </row>
    <row r="65" spans="1:14" hidden="1" x14ac:dyDescent="0.2">
      <c r="A65" s="4" t="s">
        <v>34</v>
      </c>
      <c r="B65" s="4" t="s">
        <v>36</v>
      </c>
      <c r="C65" s="4" t="s">
        <v>50</v>
      </c>
      <c r="D65" s="35">
        <v>8025</v>
      </c>
      <c r="F65" s="35">
        <f>D65/31*28</f>
        <v>7248.3870967741932</v>
      </c>
      <c r="G65" s="35">
        <v>312</v>
      </c>
      <c r="H65" s="37">
        <f t="shared" si="11"/>
        <v>4.3044058744993327E-2</v>
      </c>
      <c r="I65" s="35"/>
      <c r="J65" s="35"/>
      <c r="L65" s="37"/>
    </row>
    <row r="66" spans="1:14" hidden="1" x14ac:dyDescent="0.2">
      <c r="A66" s="4" t="s">
        <v>34</v>
      </c>
      <c r="B66" s="4" t="s">
        <v>37</v>
      </c>
      <c r="C66" s="4" t="s">
        <v>50</v>
      </c>
      <c r="D66" s="35">
        <v>4200</v>
      </c>
      <c r="F66" s="35">
        <f>D66/31*28</f>
        <v>3793.5483870967737</v>
      </c>
      <c r="G66" s="35">
        <v>200</v>
      </c>
      <c r="H66" s="37">
        <f t="shared" si="11"/>
        <v>5.272108843537416E-2</v>
      </c>
      <c r="I66" s="35"/>
      <c r="J66" s="35"/>
      <c r="L66" s="37"/>
    </row>
    <row r="67" spans="1:14" hidden="1" x14ac:dyDescent="0.2">
      <c r="A67" s="4" t="s">
        <v>34</v>
      </c>
      <c r="B67" s="4" t="s">
        <v>38</v>
      </c>
      <c r="C67" s="4" t="s">
        <v>50</v>
      </c>
      <c r="D67" s="35">
        <v>8025</v>
      </c>
      <c r="F67" s="35">
        <f>D67/31*28</f>
        <v>7248.3870967741932</v>
      </c>
      <c r="H67" s="37">
        <f t="shared" si="11"/>
        <v>0</v>
      </c>
      <c r="I67" s="35"/>
      <c r="J67" s="35"/>
      <c r="L67" s="37"/>
    </row>
    <row r="68" spans="1:14" hidden="1" x14ac:dyDescent="0.2">
      <c r="A68" s="20" t="s">
        <v>39</v>
      </c>
      <c r="B68" s="20" t="s">
        <v>40</v>
      </c>
      <c r="C68" s="20"/>
      <c r="D68" s="38">
        <f>SUM(D64:D67)</f>
        <v>20750</v>
      </c>
      <c r="E68" s="38"/>
      <c r="F68" s="38">
        <f>SUM(F64:F67)</f>
        <v>18741.935483870966</v>
      </c>
      <c r="G68" s="38">
        <f>SUM(G64:G67)</f>
        <v>895</v>
      </c>
      <c r="H68" s="39">
        <f t="shared" si="11"/>
        <v>4.7753872633390711E-2</v>
      </c>
      <c r="I68" s="38"/>
      <c r="J68" s="38"/>
      <c r="K68" s="38"/>
      <c r="L68" s="39"/>
      <c r="M68" s="20"/>
      <c r="N68" s="20"/>
    </row>
    <row r="69" spans="1:14" hidden="1" x14ac:dyDescent="0.2">
      <c r="A69" s="20" t="s">
        <v>41</v>
      </c>
      <c r="B69" s="20"/>
      <c r="C69" s="20"/>
      <c r="D69" s="38">
        <f>SUM(D52,D58,D63,D68)</f>
        <v>87025</v>
      </c>
      <c r="E69" s="38"/>
      <c r="F69" s="38">
        <f>SUM(F52,F58,F63,F68)</f>
        <v>78603.225806451606</v>
      </c>
      <c r="G69" s="38">
        <f>SUM(G52,G58,G63,G68)</f>
        <v>10577</v>
      </c>
      <c r="H69" s="39">
        <f t="shared" si="11"/>
        <v>0.13456190749784547</v>
      </c>
      <c r="I69" s="38"/>
      <c r="J69" s="38"/>
      <c r="K69" s="38"/>
      <c r="L69" s="39"/>
      <c r="M69" s="20"/>
      <c r="N69" s="20"/>
    </row>
    <row r="70" spans="1:14" hidden="1" x14ac:dyDescent="0.2"/>
  </sheetData>
  <mergeCells count="2">
    <mergeCell ref="D2:H2"/>
    <mergeCell ref="I2:L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8F8E-14CA-4C73-973F-5A4ABBFB4CA4}">
  <dimension ref="A1:G61"/>
  <sheetViews>
    <sheetView topLeftCell="A28" workbookViewId="0">
      <selection activeCell="A7" sqref="A7"/>
    </sheetView>
  </sheetViews>
  <sheetFormatPr defaultColWidth="8.7109375" defaultRowHeight="15" outlineLevelRow="2" x14ac:dyDescent="0.25"/>
  <cols>
    <col min="1" max="1" width="19.28515625" style="40" bestFit="1" customWidth="1"/>
    <col min="2" max="2" width="11.85546875" style="40" customWidth="1"/>
    <col min="3" max="3" width="11.42578125" style="40" customWidth="1"/>
    <col min="4" max="4" width="11.140625" style="40" customWidth="1"/>
    <col min="5" max="5" width="8" style="43" customWidth="1"/>
    <col min="6" max="6" width="10.140625" style="40" customWidth="1"/>
    <col min="7" max="7" width="8.7109375" style="43"/>
    <col min="8" max="16384" width="8.7109375" style="40"/>
  </cols>
  <sheetData>
    <row r="1" spans="1:7" s="42" customFormat="1" ht="30" customHeight="1" x14ac:dyDescent="0.25">
      <c r="A1" s="49" t="s">
        <v>61</v>
      </c>
      <c r="B1" s="49" t="s">
        <v>4</v>
      </c>
      <c r="C1" s="49" t="s">
        <v>62</v>
      </c>
      <c r="D1" s="51" t="s">
        <v>52</v>
      </c>
      <c r="E1" s="52" t="s">
        <v>53</v>
      </c>
      <c r="F1" s="51" t="s">
        <v>44</v>
      </c>
      <c r="G1" s="50" t="s">
        <v>54</v>
      </c>
    </row>
    <row r="2" spans="1:7" outlineLevel="2" x14ac:dyDescent="0.25">
      <c r="A2" s="45" t="s">
        <v>49</v>
      </c>
      <c r="B2" s="45"/>
      <c r="C2" s="46">
        <v>58432</v>
      </c>
      <c r="D2" s="46">
        <v>24331</v>
      </c>
      <c r="E2" s="46">
        <v>50441</v>
      </c>
      <c r="F2" s="46">
        <v>62764</v>
      </c>
      <c r="G2" s="46"/>
    </row>
    <row r="3" spans="1:7" outlineLevel="2" x14ac:dyDescent="0.25">
      <c r="A3" s="45" t="s">
        <v>49</v>
      </c>
      <c r="B3" s="45"/>
      <c r="C3" s="46">
        <v>81085</v>
      </c>
      <c r="D3" s="46">
        <v>74363</v>
      </c>
      <c r="E3" s="46">
        <v>14533</v>
      </c>
      <c r="F3" s="46">
        <v>12917</v>
      </c>
      <c r="G3" s="46"/>
    </row>
    <row r="4" spans="1:7" outlineLevel="2" x14ac:dyDescent="0.25">
      <c r="A4" s="45" t="s">
        <v>49</v>
      </c>
      <c r="B4" s="45"/>
      <c r="C4" s="46">
        <v>88394</v>
      </c>
      <c r="D4" s="46">
        <v>22239</v>
      </c>
      <c r="E4" s="46">
        <v>46742</v>
      </c>
      <c r="F4" s="46">
        <v>95050</v>
      </c>
      <c r="G4" s="46"/>
    </row>
    <row r="5" spans="1:7" outlineLevel="1" x14ac:dyDescent="0.25">
      <c r="A5" s="47" t="s">
        <v>51</v>
      </c>
      <c r="B5" s="45"/>
      <c r="C5" s="46">
        <v>92203</v>
      </c>
      <c r="D5" s="46">
        <v>37542</v>
      </c>
      <c r="E5" s="46">
        <v>83742</v>
      </c>
      <c r="F5" s="46">
        <v>43236</v>
      </c>
      <c r="G5" s="46"/>
    </row>
    <row r="6" spans="1:7" outlineLevel="2" x14ac:dyDescent="0.25">
      <c r="A6" s="45" t="s">
        <v>17</v>
      </c>
      <c r="B6" s="45"/>
      <c r="C6" s="46">
        <v>32787</v>
      </c>
      <c r="D6" s="46">
        <v>29485</v>
      </c>
      <c r="E6" s="46">
        <v>94359</v>
      </c>
      <c r="F6" s="46">
        <v>39781</v>
      </c>
      <c r="G6" s="46"/>
    </row>
    <row r="7" spans="1:7" outlineLevel="2" x14ac:dyDescent="0.25">
      <c r="A7" s="45" t="s">
        <v>17</v>
      </c>
      <c r="B7" s="45"/>
      <c r="C7" s="46">
        <v>47260</v>
      </c>
      <c r="D7" s="46">
        <v>86044</v>
      </c>
      <c r="E7" s="46">
        <v>42744</v>
      </c>
      <c r="F7" s="46">
        <v>11588</v>
      </c>
      <c r="G7" s="46"/>
    </row>
    <row r="8" spans="1:7" outlineLevel="2" x14ac:dyDescent="0.25">
      <c r="A8" s="45" t="s">
        <v>17</v>
      </c>
      <c r="B8" s="45"/>
      <c r="C8" s="46">
        <v>65266</v>
      </c>
      <c r="D8" s="46">
        <v>95302</v>
      </c>
      <c r="E8" s="46">
        <v>61843</v>
      </c>
      <c r="F8" s="46">
        <v>35027</v>
      </c>
      <c r="G8" s="46"/>
    </row>
    <row r="9" spans="1:7" outlineLevel="1" x14ac:dyDescent="0.25">
      <c r="A9" s="47" t="s">
        <v>20</v>
      </c>
      <c r="B9" s="45"/>
      <c r="C9" s="46">
        <v>53466</v>
      </c>
      <c r="D9" s="46">
        <v>51110</v>
      </c>
      <c r="E9" s="46">
        <v>29030</v>
      </c>
      <c r="F9" s="46">
        <v>69310</v>
      </c>
      <c r="G9" s="46"/>
    </row>
    <row r="10" spans="1:7" outlineLevel="2" x14ac:dyDescent="0.25">
      <c r="A10" s="45" t="s">
        <v>21</v>
      </c>
      <c r="B10" s="45"/>
      <c r="C10" s="46">
        <v>15239</v>
      </c>
      <c r="D10" s="46">
        <v>16616</v>
      </c>
      <c r="E10" s="46">
        <v>79604</v>
      </c>
      <c r="F10" s="46">
        <v>86273</v>
      </c>
      <c r="G10" s="46"/>
    </row>
    <row r="11" spans="1:7" outlineLevel="2" x14ac:dyDescent="0.25">
      <c r="A11" s="45" t="s">
        <v>21</v>
      </c>
      <c r="B11" s="45"/>
      <c r="C11" s="46">
        <v>16589</v>
      </c>
      <c r="D11" s="46">
        <v>95923</v>
      </c>
      <c r="E11" s="46">
        <v>69164</v>
      </c>
      <c r="F11" s="46">
        <v>18134</v>
      </c>
      <c r="G11" s="46"/>
    </row>
    <row r="12" spans="1:7" outlineLevel="2" x14ac:dyDescent="0.25">
      <c r="A12" s="45" t="s">
        <v>21</v>
      </c>
      <c r="B12" s="45"/>
      <c r="C12" s="46">
        <v>68346</v>
      </c>
      <c r="D12" s="46">
        <v>45630</v>
      </c>
      <c r="E12" s="46">
        <v>45025</v>
      </c>
      <c r="F12" s="46">
        <v>79246</v>
      </c>
      <c r="G12" s="46"/>
    </row>
    <row r="13" spans="1:7" outlineLevel="2" x14ac:dyDescent="0.25">
      <c r="A13" s="45" t="s">
        <v>21</v>
      </c>
      <c r="B13" s="45"/>
      <c r="C13" s="46">
        <v>11504</v>
      </c>
      <c r="D13" s="46">
        <v>24028</v>
      </c>
      <c r="E13" s="46">
        <v>56411</v>
      </c>
      <c r="F13" s="46">
        <v>55932</v>
      </c>
      <c r="G13" s="46"/>
    </row>
    <row r="14" spans="1:7" outlineLevel="2" x14ac:dyDescent="0.25">
      <c r="A14" s="45" t="s">
        <v>21</v>
      </c>
      <c r="B14" s="45"/>
      <c r="C14" s="46">
        <v>40236</v>
      </c>
      <c r="D14" s="46">
        <v>83693</v>
      </c>
      <c r="E14" s="46">
        <v>77854</v>
      </c>
      <c r="F14" s="46">
        <v>66981</v>
      </c>
      <c r="G14" s="46"/>
    </row>
    <row r="15" spans="1:7" outlineLevel="2" x14ac:dyDescent="0.25">
      <c r="A15" s="45" t="s">
        <v>21</v>
      </c>
      <c r="B15" s="45"/>
      <c r="C15" s="46">
        <v>46398</v>
      </c>
      <c r="D15" s="46">
        <v>86804</v>
      </c>
      <c r="E15" s="46">
        <v>28142</v>
      </c>
      <c r="F15" s="46">
        <v>83017</v>
      </c>
      <c r="G15" s="46"/>
    </row>
    <row r="16" spans="1:7" outlineLevel="2" x14ac:dyDescent="0.25">
      <c r="A16" s="45" t="s">
        <v>21</v>
      </c>
      <c r="B16" s="45"/>
      <c r="C16" s="46">
        <v>98306</v>
      </c>
      <c r="D16" s="46">
        <v>74830</v>
      </c>
      <c r="E16" s="46">
        <v>70707</v>
      </c>
      <c r="F16" s="46">
        <v>86051</v>
      </c>
      <c r="G16" s="46"/>
    </row>
    <row r="17" spans="1:7" outlineLevel="2" x14ac:dyDescent="0.25">
      <c r="A17" s="45" t="s">
        <v>21</v>
      </c>
      <c r="B17" s="45"/>
      <c r="C17" s="46">
        <v>58903</v>
      </c>
      <c r="D17" s="46">
        <v>82375</v>
      </c>
      <c r="E17" s="46">
        <v>74623</v>
      </c>
      <c r="F17" s="46">
        <v>69724</v>
      </c>
      <c r="G17" s="46"/>
    </row>
    <row r="18" spans="1:7" outlineLevel="2" x14ac:dyDescent="0.25">
      <c r="A18" s="45" t="s">
        <v>21</v>
      </c>
      <c r="B18" s="45"/>
      <c r="C18" s="46">
        <v>35897</v>
      </c>
      <c r="D18" s="46">
        <v>50951</v>
      </c>
      <c r="E18" s="46">
        <v>29467</v>
      </c>
      <c r="F18" s="46">
        <v>38476</v>
      </c>
      <c r="G18" s="46"/>
    </row>
    <row r="19" spans="1:7" outlineLevel="2" x14ac:dyDescent="0.25">
      <c r="A19" s="45" t="s">
        <v>21</v>
      </c>
      <c r="B19" s="45"/>
      <c r="C19" s="46">
        <v>77327</v>
      </c>
      <c r="D19" s="46">
        <v>46076</v>
      </c>
      <c r="E19" s="46">
        <v>40446</v>
      </c>
      <c r="F19" s="46">
        <v>93032</v>
      </c>
      <c r="G19" s="46"/>
    </row>
    <row r="20" spans="1:7" outlineLevel="2" x14ac:dyDescent="0.25">
      <c r="A20" s="45" t="s">
        <v>21</v>
      </c>
      <c r="B20" s="45"/>
      <c r="C20" s="46">
        <v>97005</v>
      </c>
      <c r="D20" s="46">
        <v>16780</v>
      </c>
      <c r="E20" s="46">
        <v>96121</v>
      </c>
      <c r="F20" s="46">
        <v>46135</v>
      </c>
      <c r="G20" s="46"/>
    </row>
    <row r="21" spans="1:7" outlineLevel="2" x14ac:dyDescent="0.25">
      <c r="A21" s="45" t="s">
        <v>21</v>
      </c>
      <c r="B21" s="45"/>
      <c r="C21" s="46">
        <v>49945</v>
      </c>
      <c r="D21" s="46">
        <v>24461</v>
      </c>
      <c r="E21" s="46">
        <v>99122</v>
      </c>
      <c r="F21" s="46">
        <v>16331</v>
      </c>
      <c r="G21" s="46"/>
    </row>
    <row r="22" spans="1:7" outlineLevel="2" x14ac:dyDescent="0.25">
      <c r="A22" s="45" t="s">
        <v>21</v>
      </c>
      <c r="B22" s="45"/>
      <c r="C22" s="46">
        <v>17352</v>
      </c>
      <c r="D22" s="46">
        <v>36714</v>
      </c>
      <c r="E22" s="46">
        <v>28333</v>
      </c>
      <c r="F22" s="46">
        <v>50282</v>
      </c>
      <c r="G22" s="46"/>
    </row>
    <row r="23" spans="1:7" outlineLevel="2" x14ac:dyDescent="0.25">
      <c r="A23" s="45" t="s">
        <v>21</v>
      </c>
      <c r="B23" s="45"/>
      <c r="C23" s="46">
        <v>29688</v>
      </c>
      <c r="D23" s="46">
        <v>36223</v>
      </c>
      <c r="E23" s="46">
        <v>60566</v>
      </c>
      <c r="F23" s="46">
        <v>66434</v>
      </c>
      <c r="G23" s="46"/>
    </row>
    <row r="24" spans="1:7" outlineLevel="2" x14ac:dyDescent="0.25">
      <c r="A24" s="45" t="s">
        <v>21</v>
      </c>
      <c r="B24" s="45"/>
      <c r="C24" s="46">
        <v>89588</v>
      </c>
      <c r="D24" s="46">
        <v>75291</v>
      </c>
      <c r="E24" s="46">
        <v>48077</v>
      </c>
      <c r="F24" s="46">
        <v>98385</v>
      </c>
      <c r="G24" s="46"/>
    </row>
    <row r="25" spans="1:7" outlineLevel="2" x14ac:dyDescent="0.25">
      <c r="A25" s="45" t="s">
        <v>21</v>
      </c>
      <c r="B25" s="45"/>
      <c r="C25" s="46">
        <v>69267</v>
      </c>
      <c r="D25" s="46">
        <v>43713</v>
      </c>
      <c r="E25" s="46">
        <v>83342</v>
      </c>
      <c r="F25" s="46">
        <v>47895</v>
      </c>
      <c r="G25" s="46"/>
    </row>
    <row r="26" spans="1:7" outlineLevel="2" x14ac:dyDescent="0.25">
      <c r="A26" s="45" t="s">
        <v>21</v>
      </c>
      <c r="B26" s="45"/>
      <c r="C26" s="46">
        <v>21740</v>
      </c>
      <c r="D26" s="46">
        <v>56988</v>
      </c>
      <c r="E26" s="46">
        <v>11286</v>
      </c>
      <c r="F26" s="46">
        <v>45693</v>
      </c>
      <c r="G26" s="46"/>
    </row>
    <row r="27" spans="1:7" outlineLevel="2" x14ac:dyDescent="0.25">
      <c r="A27" s="45" t="s">
        <v>21</v>
      </c>
      <c r="B27" s="45"/>
      <c r="C27" s="46">
        <v>75829</v>
      </c>
      <c r="D27" s="46">
        <v>92451</v>
      </c>
      <c r="E27" s="46">
        <v>63928</v>
      </c>
      <c r="F27" s="46">
        <v>83413</v>
      </c>
      <c r="G27" s="46"/>
    </row>
    <row r="28" spans="1:7" outlineLevel="1" x14ac:dyDescent="0.25">
      <c r="A28" s="47" t="s">
        <v>27</v>
      </c>
      <c r="B28" s="45"/>
      <c r="C28" s="46">
        <v>69083</v>
      </c>
      <c r="D28" s="46">
        <v>55419</v>
      </c>
      <c r="E28" s="46">
        <v>33638</v>
      </c>
      <c r="F28" s="46">
        <v>92061</v>
      </c>
      <c r="G28" s="46"/>
    </row>
    <row r="29" spans="1:7" outlineLevel="2" x14ac:dyDescent="0.25">
      <c r="A29" s="45" t="s">
        <v>28</v>
      </c>
      <c r="B29" s="45"/>
      <c r="C29" s="46">
        <v>59478</v>
      </c>
      <c r="D29" s="46">
        <v>82474</v>
      </c>
      <c r="E29" s="46">
        <v>13031</v>
      </c>
      <c r="F29" s="46">
        <v>59727</v>
      </c>
      <c r="G29" s="46"/>
    </row>
    <row r="30" spans="1:7" outlineLevel="2" x14ac:dyDescent="0.25">
      <c r="A30" s="45" t="s">
        <v>28</v>
      </c>
      <c r="B30" s="45"/>
      <c r="C30" s="46">
        <v>32236</v>
      </c>
      <c r="D30" s="46">
        <v>80051</v>
      </c>
      <c r="E30" s="46">
        <v>69679</v>
      </c>
      <c r="F30" s="46">
        <v>46840</v>
      </c>
      <c r="G30" s="46"/>
    </row>
    <row r="31" spans="1:7" outlineLevel="2" x14ac:dyDescent="0.25">
      <c r="A31" s="45" t="s">
        <v>28</v>
      </c>
      <c r="B31" s="45"/>
      <c r="C31" s="46">
        <v>32305</v>
      </c>
      <c r="D31" s="46">
        <v>32631</v>
      </c>
      <c r="E31" s="46">
        <v>52094</v>
      </c>
      <c r="F31" s="46">
        <v>62405</v>
      </c>
      <c r="G31" s="46"/>
    </row>
    <row r="32" spans="1:7" outlineLevel="2" x14ac:dyDescent="0.25">
      <c r="A32" s="45" t="s">
        <v>28</v>
      </c>
      <c r="B32" s="45"/>
      <c r="C32" s="46">
        <v>34842</v>
      </c>
      <c r="D32" s="46">
        <v>23123</v>
      </c>
      <c r="E32" s="46">
        <v>14803</v>
      </c>
      <c r="F32" s="46">
        <v>51905</v>
      </c>
      <c r="G32" s="46"/>
    </row>
    <row r="33" spans="1:7" outlineLevel="2" x14ac:dyDescent="0.25">
      <c r="A33" s="45" t="s">
        <v>28</v>
      </c>
      <c r="B33" s="45"/>
      <c r="C33" s="46">
        <v>51666</v>
      </c>
      <c r="D33" s="46">
        <v>95240</v>
      </c>
      <c r="E33" s="46">
        <v>77574</v>
      </c>
      <c r="F33" s="46">
        <v>31250</v>
      </c>
      <c r="G33" s="46"/>
    </row>
    <row r="34" spans="1:7" outlineLevel="2" x14ac:dyDescent="0.25">
      <c r="A34" s="45" t="s">
        <v>28</v>
      </c>
      <c r="B34" s="45"/>
      <c r="C34" s="46">
        <v>63376</v>
      </c>
      <c r="D34" s="46">
        <v>71345</v>
      </c>
      <c r="E34" s="46">
        <v>46911</v>
      </c>
      <c r="F34" s="46">
        <v>84448</v>
      </c>
      <c r="G34" s="46"/>
    </row>
    <row r="35" spans="1:7" outlineLevel="2" x14ac:dyDescent="0.25">
      <c r="A35" s="45" t="s">
        <v>28</v>
      </c>
      <c r="B35" s="45"/>
      <c r="C35" s="46">
        <v>82893</v>
      </c>
      <c r="D35" s="46">
        <v>34540</v>
      </c>
      <c r="E35" s="46">
        <v>45509</v>
      </c>
      <c r="F35" s="46">
        <v>89281</v>
      </c>
      <c r="G35" s="46"/>
    </row>
    <row r="36" spans="1:7" outlineLevel="2" x14ac:dyDescent="0.25">
      <c r="A36" s="45" t="s">
        <v>28</v>
      </c>
      <c r="B36" s="45"/>
      <c r="C36" s="46">
        <v>56305</v>
      </c>
      <c r="D36" s="46">
        <v>98730</v>
      </c>
      <c r="E36" s="46">
        <v>71056</v>
      </c>
      <c r="F36" s="46">
        <v>67375</v>
      </c>
      <c r="G36" s="46"/>
    </row>
    <row r="37" spans="1:7" outlineLevel="2" x14ac:dyDescent="0.25">
      <c r="A37" s="45" t="s">
        <v>28</v>
      </c>
      <c r="B37" s="45"/>
      <c r="C37" s="46">
        <v>79409</v>
      </c>
      <c r="D37" s="46">
        <v>23503</v>
      </c>
      <c r="E37" s="46">
        <v>91750</v>
      </c>
      <c r="F37" s="46">
        <v>37689</v>
      </c>
      <c r="G37" s="46"/>
    </row>
    <row r="38" spans="1:7" outlineLevel="2" x14ac:dyDescent="0.25">
      <c r="A38" s="45" t="s">
        <v>28</v>
      </c>
      <c r="B38" s="45"/>
      <c r="C38" s="46">
        <v>42231</v>
      </c>
      <c r="D38" s="46">
        <v>94482</v>
      </c>
      <c r="E38" s="46">
        <v>23537</v>
      </c>
      <c r="F38" s="46">
        <v>33457</v>
      </c>
      <c r="G38" s="46"/>
    </row>
    <row r="39" spans="1:7" outlineLevel="2" x14ac:dyDescent="0.25">
      <c r="A39" s="45" t="s">
        <v>28</v>
      </c>
      <c r="B39" s="45"/>
      <c r="C39" s="46">
        <v>50849</v>
      </c>
      <c r="D39" s="46">
        <v>62105</v>
      </c>
      <c r="E39" s="46">
        <v>29861</v>
      </c>
      <c r="F39" s="46">
        <v>24142</v>
      </c>
      <c r="G39" s="46"/>
    </row>
    <row r="40" spans="1:7" outlineLevel="2" x14ac:dyDescent="0.25">
      <c r="A40" s="45" t="s">
        <v>28</v>
      </c>
      <c r="B40" s="45"/>
      <c r="C40" s="46">
        <v>72550</v>
      </c>
      <c r="D40" s="46">
        <v>92756</v>
      </c>
      <c r="E40" s="46">
        <v>59824</v>
      </c>
      <c r="F40" s="46">
        <v>38249</v>
      </c>
      <c r="G40" s="46"/>
    </row>
    <row r="41" spans="1:7" outlineLevel="1" x14ac:dyDescent="0.25">
      <c r="A41" s="47" t="s">
        <v>33</v>
      </c>
      <c r="B41" s="45"/>
      <c r="C41" s="46">
        <v>33513</v>
      </c>
      <c r="D41" s="46">
        <v>30640</v>
      </c>
      <c r="E41" s="46">
        <v>15065</v>
      </c>
      <c r="F41" s="46">
        <v>12416</v>
      </c>
      <c r="G41" s="46"/>
    </row>
    <row r="42" spans="1:7" outlineLevel="2" x14ac:dyDescent="0.25">
      <c r="A42" s="45" t="s">
        <v>34</v>
      </c>
      <c r="B42" s="45"/>
      <c r="C42" s="46">
        <v>53267</v>
      </c>
      <c r="D42" s="46">
        <v>42651</v>
      </c>
      <c r="E42" s="46">
        <v>95862</v>
      </c>
      <c r="F42" s="46">
        <v>45027</v>
      </c>
      <c r="G42" s="46"/>
    </row>
    <row r="43" spans="1:7" outlineLevel="2" x14ac:dyDescent="0.25">
      <c r="A43" s="45" t="s">
        <v>34</v>
      </c>
      <c r="B43" s="45"/>
      <c r="C43" s="46">
        <v>88807</v>
      </c>
      <c r="D43" s="46">
        <v>57131</v>
      </c>
      <c r="E43" s="46">
        <v>16808</v>
      </c>
      <c r="F43" s="46">
        <v>83147</v>
      </c>
      <c r="G43" s="46"/>
    </row>
    <row r="44" spans="1:7" outlineLevel="2" x14ac:dyDescent="0.25">
      <c r="A44" s="45" t="s">
        <v>34</v>
      </c>
      <c r="B44" s="45"/>
      <c r="C44" s="46">
        <v>13050</v>
      </c>
      <c r="D44" s="46">
        <v>98205</v>
      </c>
      <c r="E44" s="46">
        <v>78115</v>
      </c>
      <c r="F44" s="46">
        <v>48174</v>
      </c>
      <c r="G44" s="46"/>
    </row>
    <row r="45" spans="1:7" outlineLevel="2" x14ac:dyDescent="0.25">
      <c r="A45" s="45" t="s">
        <v>34</v>
      </c>
      <c r="B45" s="45"/>
      <c r="C45" s="46">
        <v>18491</v>
      </c>
      <c r="D45" s="46">
        <v>39277</v>
      </c>
      <c r="E45" s="46">
        <v>41942</v>
      </c>
      <c r="F45" s="46">
        <v>64182</v>
      </c>
      <c r="G45" s="46"/>
    </row>
    <row r="46" spans="1:7" outlineLevel="2" x14ac:dyDescent="0.25">
      <c r="A46" s="45" t="s">
        <v>34</v>
      </c>
      <c r="B46" s="45"/>
      <c r="C46" s="46">
        <v>77623</v>
      </c>
      <c r="D46" s="46">
        <v>22376</v>
      </c>
      <c r="E46" s="46">
        <v>35620</v>
      </c>
      <c r="F46" s="46">
        <v>17427</v>
      </c>
      <c r="G46" s="46"/>
    </row>
    <row r="47" spans="1:7" outlineLevel="2" x14ac:dyDescent="0.25">
      <c r="A47" s="45" t="s">
        <v>34</v>
      </c>
      <c r="B47" s="45"/>
      <c r="C47" s="46">
        <v>65728</v>
      </c>
      <c r="D47" s="46">
        <v>81166</v>
      </c>
      <c r="E47" s="46">
        <v>70537</v>
      </c>
      <c r="F47" s="46">
        <v>48978</v>
      </c>
      <c r="G47" s="46"/>
    </row>
    <row r="48" spans="1:7" outlineLevel="2" x14ac:dyDescent="0.25">
      <c r="A48" s="45" t="s">
        <v>34</v>
      </c>
      <c r="B48" s="45"/>
      <c r="C48" s="46">
        <v>89700</v>
      </c>
      <c r="D48" s="46">
        <v>13635</v>
      </c>
      <c r="E48" s="46">
        <v>27425</v>
      </c>
      <c r="F48" s="46">
        <v>96413</v>
      </c>
      <c r="G48" s="46"/>
    </row>
    <row r="49" spans="1:7" outlineLevel="2" x14ac:dyDescent="0.25">
      <c r="A49" s="45" t="s">
        <v>34</v>
      </c>
      <c r="B49" s="45"/>
      <c r="C49" s="46">
        <v>13857</v>
      </c>
      <c r="D49" s="46">
        <v>59459</v>
      </c>
      <c r="E49" s="46">
        <v>60993</v>
      </c>
      <c r="F49" s="46">
        <v>37333</v>
      </c>
      <c r="G49" s="46"/>
    </row>
    <row r="50" spans="1:7" outlineLevel="2" x14ac:dyDescent="0.25">
      <c r="A50" s="45" t="s">
        <v>34</v>
      </c>
      <c r="B50" s="45"/>
      <c r="C50" s="46">
        <v>12752</v>
      </c>
      <c r="D50" s="46">
        <v>69252</v>
      </c>
      <c r="E50" s="46">
        <v>78060</v>
      </c>
      <c r="F50" s="46">
        <v>37765</v>
      </c>
      <c r="G50" s="46"/>
    </row>
    <row r="51" spans="1:7" outlineLevel="2" x14ac:dyDescent="0.25">
      <c r="A51" s="45" t="s">
        <v>34</v>
      </c>
      <c r="B51" s="45"/>
      <c r="C51" s="46">
        <v>54786</v>
      </c>
      <c r="D51" s="46">
        <v>29791</v>
      </c>
      <c r="E51" s="46">
        <v>82747</v>
      </c>
      <c r="F51" s="46">
        <v>50045</v>
      </c>
      <c r="G51" s="46"/>
    </row>
    <row r="52" spans="1:7" outlineLevel="2" x14ac:dyDescent="0.25">
      <c r="A52" s="45" t="s">
        <v>34</v>
      </c>
      <c r="B52" s="45"/>
      <c r="C52" s="46">
        <v>76421</v>
      </c>
      <c r="D52" s="46">
        <v>21399</v>
      </c>
      <c r="E52" s="46">
        <v>68214</v>
      </c>
      <c r="F52" s="46">
        <v>80686</v>
      </c>
      <c r="G52" s="46"/>
    </row>
    <row r="53" spans="1:7" outlineLevel="2" x14ac:dyDescent="0.25">
      <c r="A53" s="45" t="s">
        <v>34</v>
      </c>
      <c r="B53" s="45"/>
      <c r="C53" s="46">
        <v>78801</v>
      </c>
      <c r="D53" s="46">
        <v>83249</v>
      </c>
      <c r="E53" s="46">
        <v>50214</v>
      </c>
      <c r="F53" s="46">
        <v>94330</v>
      </c>
      <c r="G53" s="46"/>
    </row>
    <row r="54" spans="1:7" outlineLevel="2" x14ac:dyDescent="0.25">
      <c r="A54" s="45" t="s">
        <v>34</v>
      </c>
      <c r="B54" s="45"/>
      <c r="C54" s="46">
        <v>60840</v>
      </c>
      <c r="D54" s="46">
        <v>79453</v>
      </c>
      <c r="E54" s="46">
        <v>13619</v>
      </c>
      <c r="F54" s="46">
        <v>55444</v>
      </c>
      <c r="G54" s="46"/>
    </row>
    <row r="55" spans="1:7" outlineLevel="2" x14ac:dyDescent="0.25">
      <c r="A55" s="45" t="s">
        <v>34</v>
      </c>
      <c r="B55" s="45"/>
      <c r="C55" s="46">
        <v>19627</v>
      </c>
      <c r="D55" s="46">
        <v>65766</v>
      </c>
      <c r="E55" s="46">
        <v>49624</v>
      </c>
      <c r="F55" s="46">
        <v>70446</v>
      </c>
      <c r="G55" s="46"/>
    </row>
    <row r="56" spans="1:7" outlineLevel="2" x14ac:dyDescent="0.25">
      <c r="A56" s="45" t="s">
        <v>34</v>
      </c>
      <c r="B56" s="45"/>
      <c r="C56" s="46">
        <v>95343</v>
      </c>
      <c r="D56" s="46">
        <v>31505</v>
      </c>
      <c r="E56" s="46">
        <v>72671</v>
      </c>
      <c r="F56" s="46">
        <v>52722</v>
      </c>
      <c r="G56" s="46"/>
    </row>
    <row r="57" spans="1:7" outlineLevel="2" x14ac:dyDescent="0.25">
      <c r="A57" s="45" t="s">
        <v>34</v>
      </c>
      <c r="B57" s="45"/>
      <c r="C57" s="46">
        <v>25719</v>
      </c>
      <c r="D57" s="46">
        <v>11601</v>
      </c>
      <c r="E57" s="46">
        <v>46040</v>
      </c>
      <c r="F57" s="46">
        <v>83379</v>
      </c>
      <c r="G57" s="46"/>
    </row>
    <row r="58" spans="1:7" outlineLevel="2" x14ac:dyDescent="0.25">
      <c r="A58" s="45" t="s">
        <v>34</v>
      </c>
      <c r="B58" s="45"/>
      <c r="C58" s="46">
        <v>28371</v>
      </c>
      <c r="D58" s="46">
        <v>63445</v>
      </c>
      <c r="E58" s="46">
        <v>30157</v>
      </c>
      <c r="F58" s="46">
        <v>51253</v>
      </c>
      <c r="G58" s="46"/>
    </row>
    <row r="59" spans="1:7" outlineLevel="2" x14ac:dyDescent="0.25">
      <c r="A59" s="45" t="s">
        <v>34</v>
      </c>
      <c r="B59" s="45"/>
      <c r="C59" s="46">
        <v>74027</v>
      </c>
      <c r="D59" s="46">
        <v>88501</v>
      </c>
      <c r="E59" s="46">
        <v>20601</v>
      </c>
      <c r="F59" s="46">
        <v>33567</v>
      </c>
      <c r="G59" s="46"/>
    </row>
    <row r="60" spans="1:7" outlineLevel="1" x14ac:dyDescent="0.25">
      <c r="A60" s="47" t="s">
        <v>39</v>
      </c>
      <c r="B60" s="45"/>
      <c r="C60" s="45"/>
      <c r="D60" s="46"/>
      <c r="E60" s="45"/>
      <c r="F60" s="45"/>
      <c r="G60" s="46"/>
    </row>
    <row r="61" spans="1:7" x14ac:dyDescent="0.25">
      <c r="A61" s="47" t="s">
        <v>54</v>
      </c>
      <c r="B61" s="45"/>
      <c r="C61" s="45"/>
      <c r="D61" s="46"/>
      <c r="E61" s="45"/>
      <c r="F61" s="45"/>
      <c r="G61" s="46"/>
    </row>
  </sheetData>
  <sortState xmlns:xlrd2="http://schemas.microsoft.com/office/spreadsheetml/2017/richdata2" ref="A2:G59">
    <sortCondition ref="A2:A59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November Performance Tracker</vt:lpstr>
      <vt:lpstr>Sheet4</vt:lpstr>
      <vt:lpstr>October Performance </vt:lpstr>
      <vt:lpstr>October Performance  (2)</vt:lpstr>
      <vt:lpstr>November Targets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Kabukuru</dc:creator>
  <cp:lastModifiedBy>MR DAVID</cp:lastModifiedBy>
  <dcterms:created xsi:type="dcterms:W3CDTF">2021-10-31T19:33:13Z</dcterms:created>
  <dcterms:modified xsi:type="dcterms:W3CDTF">2021-11-27T19:27:30Z</dcterms:modified>
</cp:coreProperties>
</file>