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ae9a2cf461f89c/Desktop/Excel Practice/Own Projects/"/>
    </mc:Choice>
  </mc:AlternateContent>
  <xr:revisionPtr revIDLastSave="1317" documentId="8_{7B84976D-0C35-4E35-A3B4-E6C474726186}" xr6:coauthVersionLast="47" xr6:coauthVersionMax="47" xr10:uidLastSave="{1445DAB5-AC21-467B-8FC4-ACAF6D684CF4}"/>
  <bookViews>
    <workbookView xWindow="-108" yWindow="-108" windowWidth="23256" windowHeight="12456" activeTab="6" xr2:uid="{C34F0248-8275-45E7-AC4E-E05D597F6119}"/>
  </bookViews>
  <sheets>
    <sheet name="DCF" sheetId="1" r:id="rId1"/>
    <sheet name="Financials -&gt;" sheetId="2" r:id="rId2"/>
    <sheet name="BS" sheetId="7" r:id="rId3"/>
    <sheet name="CFS" sheetId="9" r:id="rId4"/>
    <sheet name="IS" sheetId="6" r:id="rId5"/>
    <sheet name="Street Estimates -&gt;" sheetId="10" r:id="rId6"/>
    <sheet name="Data" sheetId="11" r:id="rId7"/>
  </sheets>
  <definedNames>
    <definedName name="ExternalData_1" localSheetId="4" hidden="1">IS!$B$1:$B$60</definedName>
    <definedName name="ExternalData_2" localSheetId="2" hidden="1">BS!$A$1:$F$57</definedName>
    <definedName name="ExternalData_2" localSheetId="3" hidden="1">CFS!$A$18:$D$43</definedName>
    <definedName name="ExternalData_3" localSheetId="2" hidden="1">BS!$I$1:$K$58</definedName>
    <definedName name="ExternalData_3" localSheetId="3" hidden="1">CFS!$A$1:$D$16</definedName>
    <definedName name="ExternalData_4" localSheetId="3" hidden="1">CFS!$I$1:$L$22</definedName>
    <definedName name="tgr">DCF!$D$24</definedName>
    <definedName name="wacc">DCF!$D$23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F68" i="1"/>
  <c r="D24" i="1"/>
  <c r="D23" i="1"/>
  <c r="P21" i="1"/>
  <c r="H21" i="1"/>
  <c r="P20" i="1"/>
  <c r="H20" i="1"/>
  <c r="K44" i="1" l="1"/>
  <c r="L44" i="1"/>
  <c r="M44" i="1"/>
  <c r="N44" i="1"/>
  <c r="O44" i="1"/>
  <c r="P44" i="1"/>
  <c r="Q44" i="1"/>
  <c r="R44" i="1"/>
  <c r="J44" i="1"/>
  <c r="K34" i="1"/>
  <c r="J34" i="1"/>
  <c r="K32" i="1"/>
  <c r="J32" i="1"/>
  <c r="K33" i="1"/>
  <c r="K31" i="1" s="1"/>
  <c r="L33" i="1"/>
  <c r="L31" i="1" s="1"/>
  <c r="R33" i="1"/>
  <c r="R31" i="1" s="1"/>
  <c r="J33" i="1"/>
  <c r="K39" i="1"/>
  <c r="K37" i="1" s="1"/>
  <c r="L39" i="1"/>
  <c r="L37" i="1" s="1"/>
  <c r="M39" i="1"/>
  <c r="M37" i="1" s="1"/>
  <c r="N39" i="1"/>
  <c r="N37" i="1" s="1"/>
  <c r="O39" i="1"/>
  <c r="O37" i="1" s="1"/>
  <c r="J39" i="1"/>
  <c r="J45" i="1"/>
  <c r="J43" i="1" s="1"/>
  <c r="K27" i="1"/>
  <c r="L27" i="1" s="1"/>
  <c r="M27" i="1" s="1"/>
  <c r="N27" i="1" s="1"/>
  <c r="O27" i="1" s="1"/>
  <c r="P27" i="1" s="1"/>
  <c r="Q27" i="1" s="1"/>
  <c r="R27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Q3" i="11"/>
  <c r="R3" i="11" s="1"/>
  <c r="S3" i="11" s="1"/>
  <c r="T3" i="11" s="1"/>
  <c r="G9" i="11"/>
  <c r="M46" i="1" s="1"/>
  <c r="H9" i="11"/>
  <c r="N46" i="1" s="1"/>
  <c r="I9" i="11"/>
  <c r="O46" i="1" s="1"/>
  <c r="J9" i="11"/>
  <c r="P46" i="1" s="1"/>
  <c r="K9" i="11"/>
  <c r="Q46" i="1" s="1"/>
  <c r="L9" i="11"/>
  <c r="R46" i="1" s="1"/>
  <c r="F9" i="11"/>
  <c r="L46" i="1" s="1"/>
  <c r="E9" i="11"/>
  <c r="K46" i="1" s="1"/>
  <c r="D9" i="11"/>
  <c r="J46" i="1" s="1"/>
  <c r="E8" i="11"/>
  <c r="K45" i="1" s="1"/>
  <c r="K43" i="1" s="1"/>
  <c r="L7" i="11"/>
  <c r="R32" i="1" s="1"/>
  <c r="F7" i="11"/>
  <c r="L32" i="1" s="1"/>
  <c r="L6" i="11"/>
  <c r="R34" i="1" s="1"/>
  <c r="F6" i="11"/>
  <c r="L34" i="1" s="1"/>
  <c r="E13" i="11"/>
  <c r="K38" i="1" s="1"/>
  <c r="F13" i="11"/>
  <c r="L38" i="1" s="1"/>
  <c r="G13" i="11"/>
  <c r="M38" i="1" s="1"/>
  <c r="H13" i="11"/>
  <c r="N38" i="1" s="1"/>
  <c r="I13" i="11"/>
  <c r="O38" i="1" s="1"/>
  <c r="D13" i="11"/>
  <c r="J38" i="1" s="1"/>
  <c r="E12" i="11"/>
  <c r="K40" i="1" s="1"/>
  <c r="F12" i="11"/>
  <c r="L40" i="1" s="1"/>
  <c r="G12" i="11"/>
  <c r="M40" i="1" s="1"/>
  <c r="H12" i="11"/>
  <c r="N40" i="1" s="1"/>
  <c r="I12" i="11"/>
  <c r="O40" i="1" s="1"/>
  <c r="D12" i="11"/>
  <c r="J40" i="1" s="1"/>
  <c r="J11" i="11"/>
  <c r="J12" i="11" s="1"/>
  <c r="P40" i="1" s="1"/>
  <c r="E3" i="11"/>
  <c r="F3" i="11" s="1"/>
  <c r="G3" i="11" s="1"/>
  <c r="H3" i="11" s="1"/>
  <c r="I3" i="11" s="1"/>
  <c r="J3" i="11" s="1"/>
  <c r="K3" i="11" s="1"/>
  <c r="L3" i="11" s="1"/>
  <c r="G5" i="11" s="1"/>
  <c r="M33" i="1" s="1"/>
  <c r="M31" i="1" s="1"/>
  <c r="F56" i="1"/>
  <c r="G56" i="1"/>
  <c r="H56" i="1"/>
  <c r="I56" i="1"/>
  <c r="E56" i="1"/>
  <c r="F53" i="1"/>
  <c r="G53" i="1"/>
  <c r="H53" i="1"/>
  <c r="I53" i="1"/>
  <c r="E53" i="1"/>
  <c r="F50" i="1"/>
  <c r="G50" i="1"/>
  <c r="H50" i="1"/>
  <c r="I50" i="1"/>
  <c r="E50" i="1"/>
  <c r="F42" i="1"/>
  <c r="G42" i="1"/>
  <c r="H42" i="1"/>
  <c r="I42" i="1"/>
  <c r="E42" i="1"/>
  <c r="F36" i="1"/>
  <c r="G36" i="1"/>
  <c r="H36" i="1"/>
  <c r="I36" i="1"/>
  <c r="E36" i="1"/>
  <c r="F30" i="1"/>
  <c r="G30" i="1"/>
  <c r="H30" i="1"/>
  <c r="I30" i="1"/>
  <c r="E30" i="1"/>
  <c r="E54" i="1" s="1"/>
  <c r="P39" i="1" l="1"/>
  <c r="P37" i="1" s="1"/>
  <c r="J31" i="1"/>
  <c r="J30" i="1" s="1"/>
  <c r="J56" i="1" s="1"/>
  <c r="J42" i="1"/>
  <c r="K42" i="1" s="1"/>
  <c r="J37" i="1"/>
  <c r="J36" i="1" s="1"/>
  <c r="P5" i="11"/>
  <c r="S5" i="11"/>
  <c r="Q5" i="11"/>
  <c r="R6" i="11"/>
  <c r="T5" i="11"/>
  <c r="P6" i="11"/>
  <c r="Q6" i="11"/>
  <c r="T6" i="11"/>
  <c r="R4" i="11"/>
  <c r="S6" i="11"/>
  <c r="P4" i="11"/>
  <c r="Q4" i="11"/>
  <c r="R5" i="11"/>
  <c r="T4" i="11"/>
  <c r="S4" i="11"/>
  <c r="J13" i="11"/>
  <c r="P38" i="1" s="1"/>
  <c r="H5" i="11"/>
  <c r="N33" i="1" s="1"/>
  <c r="N31" i="1" s="1"/>
  <c r="G6" i="11"/>
  <c r="M34" i="1" s="1"/>
  <c r="G7" i="11"/>
  <c r="M32" i="1" s="1"/>
  <c r="F8" i="11"/>
  <c r="L45" i="1" s="1"/>
  <c r="L43" i="1" s="1"/>
  <c r="K11" i="11"/>
  <c r="Q39" i="1" s="1"/>
  <c r="Q37" i="1" s="1"/>
  <c r="H43" i="1"/>
  <c r="H57" i="1"/>
  <c r="S7" i="11" s="1"/>
  <c r="I57" i="1"/>
  <c r="T7" i="11" s="1"/>
  <c r="G57" i="1"/>
  <c r="R7" i="11" s="1"/>
  <c r="F57" i="1"/>
  <c r="Q7" i="11" s="1"/>
  <c r="E51" i="1"/>
  <c r="E57" i="1"/>
  <c r="P7" i="11" s="1"/>
  <c r="H31" i="1"/>
  <c r="E43" i="1"/>
  <c r="E37" i="1"/>
  <c r="I31" i="1"/>
  <c r="F37" i="1"/>
  <c r="G43" i="1"/>
  <c r="I37" i="1"/>
  <c r="H37" i="1"/>
  <c r="H54" i="1"/>
  <c r="H51" i="1"/>
  <c r="G54" i="1"/>
  <c r="F43" i="1"/>
  <c r="I54" i="1"/>
  <c r="F31" i="1"/>
  <c r="G37" i="1"/>
  <c r="I43" i="1"/>
  <c r="G31" i="1"/>
  <c r="F54" i="1"/>
  <c r="G51" i="1"/>
  <c r="F51" i="1"/>
  <c r="I51" i="1"/>
  <c r="L42" i="1" l="1"/>
  <c r="J50" i="1"/>
  <c r="J53" i="1"/>
  <c r="K30" i="1"/>
  <c r="J48" i="1"/>
  <c r="K36" i="1"/>
  <c r="L36" i="1" s="1"/>
  <c r="U6" i="11"/>
  <c r="K16" i="11" s="1"/>
  <c r="U5" i="11"/>
  <c r="J15" i="11" s="1"/>
  <c r="U4" i="11"/>
  <c r="D14" i="11" s="1"/>
  <c r="U7" i="11"/>
  <c r="L17" i="11" s="1"/>
  <c r="L11" i="11"/>
  <c r="R39" i="1" s="1"/>
  <c r="R37" i="1" s="1"/>
  <c r="K13" i="11"/>
  <c r="Q38" i="1" s="1"/>
  <c r="K12" i="11"/>
  <c r="Q40" i="1" s="1"/>
  <c r="G8" i="11"/>
  <c r="M45" i="1" s="1"/>
  <c r="M43" i="1" s="1"/>
  <c r="I5" i="11"/>
  <c r="O33" i="1" s="1"/>
  <c r="O31" i="1" s="1"/>
  <c r="H6" i="11"/>
  <c r="N34" i="1" s="1"/>
  <c r="H7" i="11"/>
  <c r="N32" i="1" s="1"/>
  <c r="J59" i="1" l="1"/>
  <c r="J60" i="1" s="1"/>
  <c r="M42" i="1"/>
  <c r="K53" i="1"/>
  <c r="K56" i="1"/>
  <c r="L30" i="1"/>
  <c r="K50" i="1"/>
  <c r="K48" i="1"/>
  <c r="M36" i="1"/>
  <c r="L48" i="1"/>
  <c r="H16" i="11"/>
  <c r="E16" i="11"/>
  <c r="G15" i="11"/>
  <c r="F16" i="11"/>
  <c r="D16" i="11"/>
  <c r="I16" i="11"/>
  <c r="E15" i="11"/>
  <c r="L16" i="11"/>
  <c r="J16" i="11"/>
  <c r="K15" i="11"/>
  <c r="F15" i="11"/>
  <c r="G16" i="11"/>
  <c r="I15" i="11"/>
  <c r="H15" i="11"/>
  <c r="L15" i="11"/>
  <c r="E17" i="11"/>
  <c r="D15" i="11"/>
  <c r="G17" i="11"/>
  <c r="I14" i="11"/>
  <c r="J17" i="11"/>
  <c r="I17" i="11"/>
  <c r="H17" i="11"/>
  <c r="K17" i="11"/>
  <c r="F17" i="11"/>
  <c r="D17" i="11"/>
  <c r="K14" i="11"/>
  <c r="G14" i="11"/>
  <c r="L14" i="11"/>
  <c r="J14" i="11"/>
  <c r="H14" i="11"/>
  <c r="E14" i="11"/>
  <c r="F14" i="11"/>
  <c r="J5" i="11"/>
  <c r="P33" i="1" s="1"/>
  <c r="P31" i="1" s="1"/>
  <c r="I7" i="11"/>
  <c r="O32" i="1" s="1"/>
  <c r="I6" i="11"/>
  <c r="O34" i="1" s="1"/>
  <c r="H8" i="11"/>
  <c r="N45" i="1" s="1"/>
  <c r="N43" i="1" s="1"/>
  <c r="L12" i="11"/>
  <c r="R40" i="1" s="1"/>
  <c r="L13" i="11"/>
  <c r="R38" i="1" s="1"/>
  <c r="N42" i="1" l="1"/>
  <c r="K59" i="1"/>
  <c r="K60" i="1" s="1"/>
  <c r="L53" i="1"/>
  <c r="L56" i="1"/>
  <c r="M30" i="1"/>
  <c r="L50" i="1"/>
  <c r="N36" i="1"/>
  <c r="M48" i="1"/>
  <c r="I8" i="11"/>
  <c r="O45" i="1" s="1"/>
  <c r="O43" i="1" s="1"/>
  <c r="O42" i="1" s="1"/>
  <c r="K5" i="11"/>
  <c r="Q33" i="1" s="1"/>
  <c r="Q31" i="1" s="1"/>
  <c r="J7" i="11"/>
  <c r="P32" i="1" s="1"/>
  <c r="J6" i="11"/>
  <c r="P34" i="1" s="1"/>
  <c r="L59" i="1" l="1"/>
  <c r="L60" i="1" s="1"/>
  <c r="M53" i="1"/>
  <c r="M56" i="1"/>
  <c r="N30" i="1"/>
  <c r="M50" i="1"/>
  <c r="O36" i="1"/>
  <c r="N48" i="1"/>
  <c r="K6" i="11"/>
  <c r="Q34" i="1" s="1"/>
  <c r="K7" i="11"/>
  <c r="Q32" i="1" s="1"/>
  <c r="J8" i="11"/>
  <c r="P45" i="1" s="1"/>
  <c r="P43" i="1" s="1"/>
  <c r="P42" i="1" s="1"/>
  <c r="M59" i="1" l="1"/>
  <c r="M60" i="1" s="1"/>
  <c r="N53" i="1"/>
  <c r="N56" i="1"/>
  <c r="O30" i="1"/>
  <c r="N50" i="1"/>
  <c r="P36" i="1"/>
  <c r="O48" i="1"/>
  <c r="K8" i="11"/>
  <c r="Q45" i="1" s="1"/>
  <c r="Q43" i="1" s="1"/>
  <c r="Q42" i="1" s="1"/>
  <c r="N59" i="1" l="1"/>
  <c r="N60" i="1" s="1"/>
  <c r="O53" i="1"/>
  <c r="O56" i="1"/>
  <c r="P30" i="1"/>
  <c r="O50" i="1"/>
  <c r="Q36" i="1"/>
  <c r="P48" i="1"/>
  <c r="L8" i="11"/>
  <c r="R45" i="1" s="1"/>
  <c r="R43" i="1" s="1"/>
  <c r="R42" i="1" s="1"/>
  <c r="O59" i="1" l="1"/>
  <c r="O60" i="1" s="1"/>
  <c r="P53" i="1"/>
  <c r="P56" i="1"/>
  <c r="Q30" i="1"/>
  <c r="P50" i="1"/>
  <c r="R36" i="1"/>
  <c r="R48" i="1" s="1"/>
  <c r="Q48" i="1"/>
  <c r="P59" i="1" l="1"/>
  <c r="P60" i="1" s="1"/>
  <c r="Q53" i="1"/>
  <c r="Q56" i="1"/>
  <c r="R30" i="1"/>
  <c r="R56" i="1" s="1"/>
  <c r="Q50" i="1"/>
  <c r="Q59" i="1" l="1"/>
  <c r="Q60" i="1" s="1"/>
  <c r="R50" i="1"/>
  <c r="R53" i="1"/>
  <c r="R59" i="1" l="1"/>
  <c r="F63" i="1" s="1"/>
  <c r="R60" i="1" l="1"/>
  <c r="F64" i="1"/>
  <c r="F66" i="1" l="1"/>
  <c r="F70" i="1" l="1"/>
  <c r="F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19A79C-9505-4608-AB7C-A28EFF9BF174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69F12618-6A0A-40C1-A96B-C11C06D2119A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0B07663A-9D05-40A1-9EED-8BAF24BBAFC3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E9D2532D-1DB3-4107-B529-7C13FDB1BA50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5" xr16:uid="{0D18DE66-9B43-4E0C-BDDC-7C5E0CF74E38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6" xr16:uid="{A331ADAA-58C5-4562-A8AB-442BD127851D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<sst xmlns="http://schemas.openxmlformats.org/spreadsheetml/2006/main" count="1537" uniqueCount="900">
  <si>
    <t>Project Outline :</t>
  </si>
  <si>
    <r>
      <t xml:space="preserve">3. Include </t>
    </r>
    <r>
      <rPr>
        <b/>
        <sz val="11"/>
        <color theme="1"/>
        <rFont val="Calibri"/>
        <family val="2"/>
        <scheme val="minor"/>
      </rPr>
      <t>switches</t>
    </r>
  </si>
  <si>
    <t xml:space="preserve">Date: </t>
  </si>
  <si>
    <t>Ticker:</t>
  </si>
  <si>
    <t>08.01.24</t>
  </si>
  <si>
    <t>$PYPL</t>
  </si>
  <si>
    <t>Fiscal year is January-December. All values USD Millions.</t>
  </si>
  <si>
    <t>2022</t>
  </si>
  <si>
    <t>2021</t>
  </si>
  <si>
    <t>2020</t>
  </si>
  <si>
    <t>2019</t>
  </si>
  <si>
    <t>2018</t>
  </si>
  <si>
    <t>Sales/Revenue</t>
  </si>
  <si>
    <t>27,056</t>
  </si>
  <si>
    <t>25,561</t>
  </si>
  <si>
    <t>21,434</t>
  </si>
  <si>
    <t>17,534</t>
  </si>
  <si>
    <t>15,481</t>
  </si>
  <si>
    <t>Sales Growth</t>
  </si>
  <si>
    <t>5.85%</t>
  </si>
  <si>
    <t>19.25%</t>
  </si>
  <si>
    <t>22.24%</t>
  </si>
  <si>
    <t>13.26%</t>
  </si>
  <si>
    <t>-</t>
  </si>
  <si>
    <t>Cost of Goods Sold (COGS) incl. D&amp;A</t>
  </si>
  <si>
    <t>14,258</t>
  </si>
  <si>
    <t>13,450</t>
  </si>
  <si>
    <t>9,629</t>
  </si>
  <si>
    <t>8,368</t>
  </si>
  <si>
    <t>7,549</t>
  </si>
  <si>
    <t>COGS excluding D&amp;A</t>
  </si>
  <si>
    <t>12,941</t>
  </si>
  <si>
    <t>12,185</t>
  </si>
  <si>
    <t>8,440</t>
  </si>
  <si>
    <t>7,754</t>
  </si>
  <si>
    <t>7,035</t>
  </si>
  <si>
    <t>Depreciation &amp; Amortization Expense</t>
  </si>
  <si>
    <t>1,317</t>
  </si>
  <si>
    <t>1,265</t>
  </si>
  <si>
    <t>1,189</t>
  </si>
  <si>
    <t>614</t>
  </si>
  <si>
    <t>514</t>
  </si>
  <si>
    <t>Depreciation</t>
  </si>
  <si>
    <t>846</t>
  </si>
  <si>
    <t>822</t>
  </si>
  <si>
    <t>738</t>
  </si>
  <si>
    <t>403</t>
  </si>
  <si>
    <t>365</t>
  </si>
  <si>
    <t>Amortization of Intangibles</t>
  </si>
  <si>
    <t>471</t>
  </si>
  <si>
    <t>443</t>
  </si>
  <si>
    <t>451</t>
  </si>
  <si>
    <t>211</t>
  </si>
  <si>
    <t>149</t>
  </si>
  <si>
    <t>Amortization of Deferred Charges</t>
  </si>
  <si>
    <t>COGS Growth</t>
  </si>
  <si>
    <t>6.01%</t>
  </si>
  <si>
    <t>39.68%</t>
  </si>
  <si>
    <t>15.07%</t>
  </si>
  <si>
    <t>10.85%</t>
  </si>
  <si>
    <t>Gross Income</t>
  </si>
  <si>
    <t>12,798</t>
  </si>
  <si>
    <t>12,111</t>
  </si>
  <si>
    <t>11,805</t>
  </si>
  <si>
    <t>9,166</t>
  </si>
  <si>
    <t>7,932</t>
  </si>
  <si>
    <t>Gross Income Growth</t>
  </si>
  <si>
    <t>5.67%</t>
  </si>
  <si>
    <t>2.59%</t>
  </si>
  <si>
    <t>28.79%</t>
  </si>
  <si>
    <t>15.56%</t>
  </si>
  <si>
    <t>Gross Profit Margin</t>
  </si>
  <si>
    <t>47.30%</t>
  </si>
  <si>
    <t>SG&amp;A Expense</t>
  </si>
  <si>
    <t>9,216</t>
  </si>
  <si>
    <t>8,646</t>
  </si>
  <si>
    <t>8,397</t>
  </si>
  <si>
    <t>6,614</t>
  </si>
  <si>
    <t>5,399</t>
  </si>
  <si>
    <t>Research &amp; Development</t>
  </si>
  <si>
    <t>3,253</t>
  </si>
  <si>
    <t>3,038</t>
  </si>
  <si>
    <t>2,642</t>
  </si>
  <si>
    <t>2,085</t>
  </si>
  <si>
    <t>1,333</t>
  </si>
  <si>
    <t>Other SG&amp;A</t>
  </si>
  <si>
    <t>5,963</t>
  </si>
  <si>
    <t>5,608</t>
  </si>
  <si>
    <t>5,755</t>
  </si>
  <si>
    <t>4,529</t>
  </si>
  <si>
    <t>4,066</t>
  </si>
  <si>
    <t>SGA Growth</t>
  </si>
  <si>
    <t>6.59%</t>
  </si>
  <si>
    <t>2.97%</t>
  </si>
  <si>
    <t>26.96%</t>
  </si>
  <si>
    <t>22.50%</t>
  </si>
  <si>
    <t>Other Operating Expense</t>
  </si>
  <si>
    <t>(1,049)</t>
  </si>
  <si>
    <t>EBIT</t>
  </si>
  <si>
    <t>3,582</t>
  </si>
  <si>
    <t>4,514</t>
  </si>
  <si>
    <t>3,408</t>
  </si>
  <si>
    <t>2,552</t>
  </si>
  <si>
    <t>2,533</t>
  </si>
  <si>
    <t>Unusual Expense</t>
  </si>
  <si>
    <t>(106)</t>
  </si>
  <si>
    <t>49</t>
  </si>
  <si>
    <t>147</t>
  </si>
  <si>
    <t>98</t>
  </si>
  <si>
    <t>388</t>
  </si>
  <si>
    <t>Non Operating Income/Expense</t>
  </si>
  <si>
    <t>(192)</t>
  </si>
  <si>
    <t>(191)</t>
  </si>
  <si>
    <t>1,925</t>
  </si>
  <si>
    <t>462</t>
  </si>
  <si>
    <t>140</t>
  </si>
  <si>
    <t>Non-Operating Interest Income</t>
  </si>
  <si>
    <t>174</t>
  </si>
  <si>
    <t>57</t>
  </si>
  <si>
    <t>88</t>
  </si>
  <si>
    <t>197</t>
  </si>
  <si>
    <t>168</t>
  </si>
  <si>
    <t>Equity in Affiliates (Pretax)</t>
  </si>
  <si>
    <t>Interest Expense</t>
  </si>
  <si>
    <t>304</t>
  </si>
  <si>
    <t>232</t>
  </si>
  <si>
    <t>209</t>
  </si>
  <si>
    <t>115</t>
  </si>
  <si>
    <t>77</t>
  </si>
  <si>
    <t>Interest Expense Growth</t>
  </si>
  <si>
    <t>31.03%</t>
  </si>
  <si>
    <t>11.00%</t>
  </si>
  <si>
    <t>81.74%</t>
  </si>
  <si>
    <t>49.35%</t>
  </si>
  <si>
    <t>Gross Interest Expense</t>
  </si>
  <si>
    <t>Interest Capitalized</t>
  </si>
  <si>
    <t>Pretax Income</t>
  </si>
  <si>
    <t>3,366</t>
  </si>
  <si>
    <t>4,099</t>
  </si>
  <si>
    <t>5,065</t>
  </si>
  <si>
    <t>2,998</t>
  </si>
  <si>
    <t>2,376</t>
  </si>
  <si>
    <t>Pretax Income Growth</t>
  </si>
  <si>
    <t>-17.88%</t>
  </si>
  <si>
    <t>-19.07%</t>
  </si>
  <si>
    <t>68.95%</t>
  </si>
  <si>
    <t>26.18%</t>
  </si>
  <si>
    <t>Pretax Margin</t>
  </si>
  <si>
    <t>12.44%</t>
  </si>
  <si>
    <t>Income Tax</t>
  </si>
  <si>
    <t>947</t>
  </si>
  <si>
    <t>(70)</t>
  </si>
  <si>
    <t>863</t>
  </si>
  <si>
    <t>539</t>
  </si>
  <si>
    <t>319</t>
  </si>
  <si>
    <t>Income Tax - Current Domestic</t>
  </si>
  <si>
    <t>792</t>
  </si>
  <si>
    <t>86</t>
  </si>
  <si>
    <t>453</t>
  </si>
  <si>
    <t>179</t>
  </si>
  <si>
    <t>212</t>
  </si>
  <si>
    <t>Income Tax - Current Foreign</t>
  </si>
  <si>
    <t>966</t>
  </si>
  <si>
    <t>326</t>
  </si>
  <si>
    <t>245</t>
  </si>
  <si>
    <t>629</t>
  </si>
  <si>
    <t>278</t>
  </si>
  <si>
    <t>Income Tax - Deferred Domestic</t>
  </si>
  <si>
    <t>(664)</t>
  </si>
  <si>
    <t>(446)</t>
  </si>
  <si>
    <t>227</t>
  </si>
  <si>
    <t>(146)</t>
  </si>
  <si>
    <t>(150)</t>
  </si>
  <si>
    <t>Income Tax - Deferred Foreign</t>
  </si>
  <si>
    <t>(147)</t>
  </si>
  <si>
    <t>(36)</t>
  </si>
  <si>
    <t>(62)</t>
  </si>
  <si>
    <t>(123)</t>
  </si>
  <si>
    <t>(21)</t>
  </si>
  <si>
    <t>Income Tax Credits</t>
  </si>
  <si>
    <t>Equity in Affiliates</t>
  </si>
  <si>
    <t>Other After Tax Income (Expense)</t>
  </si>
  <si>
    <t>Consolidated Net Income</t>
  </si>
  <si>
    <t>2,419</t>
  </si>
  <si>
    <t>4,169</t>
  </si>
  <si>
    <t>4,202</t>
  </si>
  <si>
    <t>2,459</t>
  </si>
  <si>
    <t>2,057</t>
  </si>
  <si>
    <t>Minority Interest Expense</t>
  </si>
  <si>
    <t>Net Income</t>
  </si>
  <si>
    <t>Net Income Growth</t>
  </si>
  <si>
    <t>-41.98%</t>
  </si>
  <si>
    <t>-0.79%</t>
  </si>
  <si>
    <t>70.88%</t>
  </si>
  <si>
    <t>19.54%</t>
  </si>
  <si>
    <t>Net Margin</t>
  </si>
  <si>
    <t>8.94%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</si>
  <si>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</si>
  <si>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</si>
  <si>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</si>
  <si>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</si>
  <si>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</si>
  <si>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</si>
  <si>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</si>
  <si>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</si>
  <si>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2.09</t>
  </si>
  <si>
    <t>3.52</t>
  </si>
  <si>
    <t>3.54</t>
  </si>
  <si>
    <t>2.07</t>
  </si>
  <si>
    <t>1.71</t>
  </si>
  <si>
    <t>EPS (Basic) Growth</t>
  </si>
  <si>
    <t>-40.57%</t>
  </si>
  <si>
    <t>-0.70%</t>
  </si>
  <si>
    <t>71.02%</t>
  </si>
  <si>
    <t>21.05%</t>
  </si>
  <si>
    <t>Basic Shares Outstanding</t>
  </si>
  <si>
    <t>1,154</t>
  </si>
  <si>
    <t>1,174</t>
  </si>
  <si>
    <t>1,173</t>
  </si>
  <si>
    <t>1,184</t>
  </si>
  <si>
    <t>EPS (Diluted)</t>
  </si>
  <si>
    <t>EPS (Diluted) Growth</t>
  </si>
  <si>
    <t>71.03%</t>
  </si>
  <si>
    <t>Diluted Shares Outstanding</t>
  </si>
  <si>
    <t>1,158</t>
  </si>
  <si>
    <t>1,186</t>
  </si>
  <si>
    <t>1,187</t>
  </si>
  <si>
    <t>1,188</t>
  </si>
  <si>
    <t>1,203</t>
  </si>
  <si>
    <t>EBITDA</t>
  </si>
  <si>
    <t>4,899</t>
  </si>
  <si>
    <t>5,779</t>
  </si>
  <si>
    <t>4,597</t>
  </si>
  <si>
    <t>3,166</t>
  </si>
  <si>
    <t>3,047</t>
  </si>
  <si>
    <t>EBITDA Growth</t>
  </si>
  <si>
    <t>-15.23%</t>
  </si>
  <si>
    <t>25.71%</t>
  </si>
  <si>
    <t>45.20%</t>
  </si>
  <si>
    <t>3.91%</t>
  </si>
  <si>
    <t>EBITDA Margin</t>
  </si>
  <si>
    <t>18.11%</t>
  </si>
  <si>
    <t>All values USD Millions.</t>
  </si>
  <si>
    <t>ST Debt &amp; Current Portion LT Debt</t>
  </si>
  <si>
    <t>569</t>
  </si>
  <si>
    <t>1,141</t>
  </si>
  <si>
    <t>144</t>
  </si>
  <si>
    <t>104</t>
  </si>
  <si>
    <t>1,998</t>
  </si>
  <si>
    <t>Short Term Debt</t>
  </si>
  <si>
    <t>151</t>
  </si>
  <si>
    <t>142</t>
  </si>
  <si>
    <t>Current Portion of Long Term Debt</t>
  </si>
  <si>
    <t>418</t>
  </si>
  <si>
    <t>999</t>
  </si>
  <si>
    <t>Accounts Payable</t>
  </si>
  <si>
    <t>40,233</t>
  </si>
  <si>
    <t>39,038</t>
  </si>
  <si>
    <t>35,670</t>
  </si>
  <si>
    <t>24,759</t>
  </si>
  <si>
    <t>21,843</t>
  </si>
  <si>
    <t>Accounts Payable Growth</t>
  </si>
  <si>
    <t>3.06%</t>
  </si>
  <si>
    <t>9.44%</t>
  </si>
  <si>
    <t>44.07%</t>
  </si>
  <si>
    <t>13.35%</t>
  </si>
  <si>
    <t>Income Tax Payable</t>
  </si>
  <si>
    <t>813</t>
  </si>
  <si>
    <t>236</t>
  </si>
  <si>
    <t>129</t>
  </si>
  <si>
    <t>73</t>
  </si>
  <si>
    <t>61</t>
  </si>
  <si>
    <t>Other Current Liabilities</t>
  </si>
  <si>
    <t>3,486</t>
  </si>
  <si>
    <t>2,614</t>
  </si>
  <si>
    <t>2,504</t>
  </si>
  <si>
    <t>1,983</t>
  </si>
  <si>
    <t>2,002</t>
  </si>
  <si>
    <t>Dividends Payable</t>
  </si>
  <si>
    <t>Accrued Payroll</t>
  </si>
  <si>
    <t>Miscellaneous Current Liabilities</t>
  </si>
  <si>
    <t>Total Current Liabilities</t>
  </si>
  <si>
    <t>45,101</t>
  </si>
  <si>
    <t>43,029</t>
  </si>
  <si>
    <t>38,447</t>
  </si>
  <si>
    <t>26,919</t>
  </si>
  <si>
    <t>25,904</t>
  </si>
  <si>
    <t>Total Current Assets FOR CALCULATION PURPOSES ONLY</t>
  </si>
  <si>
    <t>57,517</t>
  </si>
  <si>
    <t>52,574</t>
  </si>
  <si>
    <t>50,995</t>
  </si>
  <si>
    <t>38,495</t>
  </si>
  <si>
    <t>32,963</t>
  </si>
  <si>
    <t>Total Assets FOR CALCULATION PURPOSES ONLY</t>
  </si>
  <si>
    <t>78,717</t>
  </si>
  <si>
    <t>75,803</t>
  </si>
  <si>
    <t>70,379</t>
  </si>
  <si>
    <t>51,333</t>
  </si>
  <si>
    <t>43,332</t>
  </si>
  <si>
    <t>Inventories FOR CALCULATION PURPOSES ONLY</t>
  </si>
  <si>
    <t>Cash &amp; Short Term Investments FOR CALCULATION PURPOSES ONLY</t>
  </si>
  <si>
    <t>10,868</t>
  </si>
  <si>
    <t>9,500</t>
  </si>
  <si>
    <t>13,083</t>
  </si>
  <si>
    <t>10,761</t>
  </si>
  <si>
    <t>9,109</t>
  </si>
  <si>
    <t>Current Ratio</t>
  </si>
  <si>
    <t>1.28</t>
  </si>
  <si>
    <t>1.22</t>
  </si>
  <si>
    <t>1.33</t>
  </si>
  <si>
    <t>1.43</t>
  </si>
  <si>
    <t>1.27</t>
  </si>
  <si>
    <t>Quick Ratio</t>
  </si>
  <si>
    <t>Cash Ratio</t>
  </si>
  <si>
    <t>0.24</t>
  </si>
  <si>
    <t>0.22</t>
  </si>
  <si>
    <t>0.34</t>
  </si>
  <si>
    <t>0.40</t>
  </si>
  <si>
    <t>0.35</t>
  </si>
  <si>
    <t>Long-Term Debt</t>
  </si>
  <si>
    <t>10,986</t>
  </si>
  <si>
    <t>8,669</t>
  </si>
  <si>
    <t>9,581</t>
  </si>
  <si>
    <t>5,368</t>
  </si>
  <si>
    <t>Long-Term Debt excl. Capitalized Leases</t>
  </si>
  <si>
    <t>10,417</t>
  </si>
  <si>
    <t>8,049</t>
  </si>
  <si>
    <t>8,939</t>
  </si>
  <si>
    <t>4,965</t>
  </si>
  <si>
    <t>Non-Convertible Debt</t>
  </si>
  <si>
    <t>Convertible Debt</t>
  </si>
  <si>
    <t>Capitalized Lease Obligations</t>
  </si>
  <si>
    <t>Provision for Risks &amp; Charges</t>
  </si>
  <si>
    <t>Deferred Taxes</t>
  </si>
  <si>
    <t>(1,285)</t>
  </si>
  <si>
    <t>(361)</t>
  </si>
  <si>
    <t>(67)</t>
  </si>
  <si>
    <t>(307)</t>
  </si>
  <si>
    <t>(115)</t>
  </si>
  <si>
    <t>Deferred Taxes - Credit</t>
  </si>
  <si>
    <t>25</t>
  </si>
  <si>
    <t>186</t>
  </si>
  <si>
    <t>75</t>
  </si>
  <si>
    <t>89</t>
  </si>
  <si>
    <t>109</t>
  </si>
  <si>
    <t>Deferred Taxes - Debit</t>
  </si>
  <si>
    <t>1,310</t>
  </si>
  <si>
    <t>547</t>
  </si>
  <si>
    <t>396</t>
  </si>
  <si>
    <t>224</t>
  </si>
  <si>
    <t>Other Liabilities</t>
  </si>
  <si>
    <t>2,331</t>
  </si>
  <si>
    <t>2,192</t>
  </si>
  <si>
    <t>2,213</t>
  </si>
  <si>
    <t>2,028</t>
  </si>
  <si>
    <t>1,933</t>
  </si>
  <si>
    <t>Deferred Tax Liability-Untaxed Reserves</t>
  </si>
  <si>
    <t>Other Liabilities (excl. Deferred Income)</t>
  </si>
  <si>
    <t>Deferred Income</t>
  </si>
  <si>
    <t>Total Liabilities</t>
  </si>
  <si>
    <t>58,443</t>
  </si>
  <si>
    <t>54,076</t>
  </si>
  <si>
    <t>50,316</t>
  </si>
  <si>
    <t>34,404</t>
  </si>
  <si>
    <t>27,946</t>
  </si>
  <si>
    <t>Non-Equity Reserves</t>
  </si>
  <si>
    <t>Total Liabilities / Total Assets</t>
  </si>
  <si>
    <t>74.24%</t>
  </si>
  <si>
    <t>71.34%</t>
  </si>
  <si>
    <t>71.49%</t>
  </si>
  <si>
    <t>67.02%</t>
  </si>
  <si>
    <t>64.49%</t>
  </si>
  <si>
    <t>Preferred Stock (Carrying Value)</t>
  </si>
  <si>
    <t>Redeemable Preferred Stock</t>
  </si>
  <si>
    <t>Non-Redeemable Preferred Stock</t>
  </si>
  <si>
    <t>Preferred Stock issues for ESOP</t>
  </si>
  <si>
    <t>ESOP Guarantees - Preferred Stock</t>
  </si>
  <si>
    <t>Common Equity (Total)</t>
  </si>
  <si>
    <t>20,274</t>
  </si>
  <si>
    <t>21,727</t>
  </si>
  <si>
    <t>20,019</t>
  </si>
  <si>
    <t>16,885</t>
  </si>
  <si>
    <t>15,386</t>
  </si>
  <si>
    <t>Common Stock Par/Carry Value</t>
  </si>
  <si>
    <t>Additional Paid-In Capital/Capital Surplus</t>
  </si>
  <si>
    <t>18,327</t>
  </si>
  <si>
    <t>17,208</t>
  </si>
  <si>
    <t>16,644</t>
  </si>
  <si>
    <t>15,588</t>
  </si>
  <si>
    <t>14,939</t>
  </si>
  <si>
    <t>Retained Earnings</t>
  </si>
  <si>
    <t>18,954</t>
  </si>
  <si>
    <t>16,535</t>
  </si>
  <si>
    <t>12,366</t>
  </si>
  <si>
    <t>8,342</t>
  </si>
  <si>
    <t>5,880</t>
  </si>
  <si>
    <t>ESOP Debt Guarantee</t>
  </si>
  <si>
    <t>Cumulative Translation Adjustment/Unrealized For. Exch. Gain</t>
  </si>
  <si>
    <t>(575)</t>
  </si>
  <si>
    <t>(270)</t>
  </si>
  <si>
    <t>(198)</t>
  </si>
  <si>
    <t>(93)</t>
  </si>
  <si>
    <t>Unrealized Gain/Loss Marketable Securities</t>
  </si>
  <si>
    <t>(591)</t>
  </si>
  <si>
    <t>(87)</t>
  </si>
  <si>
    <t>11</t>
  </si>
  <si>
    <t>2</t>
  </si>
  <si>
    <t>(13)</t>
  </si>
  <si>
    <t>Revaluation Reserves</t>
  </si>
  <si>
    <t>Other Appropriated Reserves</t>
  </si>
  <si>
    <t>238</t>
  </si>
  <si>
    <t>221</t>
  </si>
  <si>
    <t>(297)</t>
  </si>
  <si>
    <t>(25)</t>
  </si>
  <si>
    <t>184</t>
  </si>
  <si>
    <t>Unappropriated Reserves</t>
  </si>
  <si>
    <t>Treasury Stock</t>
  </si>
  <si>
    <t>(16,079)</t>
  </si>
  <si>
    <t>(11,880)</t>
  </si>
  <si>
    <t>(8,507)</t>
  </si>
  <si>
    <t>(6,872)</t>
  </si>
  <si>
    <t>(5,511)</t>
  </si>
  <si>
    <t>Common Equity / Total Assets</t>
  </si>
  <si>
    <t>25.76%</t>
  </si>
  <si>
    <t>28.66%</t>
  </si>
  <si>
    <t>28.44%</t>
  </si>
  <si>
    <t>32.89%</t>
  </si>
  <si>
    <t>35.51%</t>
  </si>
  <si>
    <t>Total Shareholders' Equity</t>
  </si>
  <si>
    <t>Total Shareholders' Equity / Total Assets</t>
  </si>
  <si>
    <t>Accumulated Minority Interest</t>
  </si>
  <si>
    <t>44</t>
  </si>
  <si>
    <t>Total Equity</t>
  </si>
  <si>
    <t>20,063</t>
  </si>
  <si>
    <t>16,929</t>
  </si>
  <si>
    <t>Liabilities &amp; Shareholders' Equity</t>
  </si>
  <si>
    <t>Net Income before Extraordinaries</t>
  </si>
  <si>
    <t>Cash &amp; Short Term Investments</t>
  </si>
  <si>
    <t>Cash Only</t>
  </si>
  <si>
    <t>7,793</t>
  </si>
  <si>
    <t>5,306</t>
  </si>
  <si>
    <t>4,875</t>
  </si>
  <si>
    <t>7,413</t>
  </si>
  <si>
    <t>7,650</t>
  </si>
  <si>
    <t>Short-Term Investments</t>
  </si>
  <si>
    <t>Cash &amp; Short Term Investments Growth</t>
  </si>
  <si>
    <t>14.40%</t>
  </si>
  <si>
    <t>-27.39%</t>
  </si>
  <si>
    <t>21.58%</t>
  </si>
  <si>
    <t>18.14%</t>
  </si>
  <si>
    <t>Cash &amp; ST Investments / Total Assets</t>
  </si>
  <si>
    <t>13.81%</t>
  </si>
  <si>
    <t>12.53%</t>
  </si>
  <si>
    <t>18.59%</t>
  </si>
  <si>
    <t>20.96%</t>
  </si>
  <si>
    <t>21.02%</t>
  </si>
  <si>
    <t>Total Accounts Receivable</t>
  </si>
  <si>
    <t>44,751</t>
  </si>
  <si>
    <t>41,787</t>
  </si>
  <si>
    <t>36,764</t>
  </si>
  <si>
    <t>26,934</t>
  </si>
  <si>
    <t>22,907</t>
  </si>
  <si>
    <t>Accounts Receivables, Net</t>
  </si>
  <si>
    <t>37,320</t>
  </si>
  <si>
    <t>36,941</t>
  </si>
  <si>
    <t>33,995</t>
  </si>
  <si>
    <t>22,962</t>
  </si>
  <si>
    <t>20,375</t>
  </si>
  <si>
    <t>Accounts Receivables, Gross</t>
  </si>
  <si>
    <t>37,918</t>
  </si>
  <si>
    <t>37,432</t>
  </si>
  <si>
    <t>34,833</t>
  </si>
  <si>
    <t>23,220</t>
  </si>
  <si>
    <t>20,547</t>
  </si>
  <si>
    <t>Bad Debt/Doubtful Accounts</t>
  </si>
  <si>
    <t>(598)</t>
  </si>
  <si>
    <t>(491)</t>
  </si>
  <si>
    <t>(838)</t>
  </si>
  <si>
    <t>(258)</t>
  </si>
  <si>
    <t>(172)</t>
  </si>
  <si>
    <t>Other Receivables</t>
  </si>
  <si>
    <t>7,431</t>
  </si>
  <si>
    <t>4,846</t>
  </si>
  <si>
    <t>2,769</t>
  </si>
  <si>
    <t>3,972</t>
  </si>
  <si>
    <t>2,532</t>
  </si>
  <si>
    <t>Accounts Receivable Growth</t>
  </si>
  <si>
    <t>7.09%</t>
  </si>
  <si>
    <t>13.66%</t>
  </si>
  <si>
    <t>36.50%</t>
  </si>
  <si>
    <t>17.58%</t>
  </si>
  <si>
    <t>Accounts Receivable Turnover</t>
  </si>
  <si>
    <t>0.60</t>
  </si>
  <si>
    <t>0.61</t>
  </si>
  <si>
    <t>0.58</t>
  </si>
  <si>
    <t>0.65</t>
  </si>
  <si>
    <t>0.68</t>
  </si>
  <si>
    <t>Inventories</t>
  </si>
  <si>
    <t>Finished Goods</t>
  </si>
  <si>
    <t>Work in Progress</t>
  </si>
  <si>
    <t>Raw Materials</t>
  </si>
  <si>
    <t>Progress Payments &amp; Other</t>
  </si>
  <si>
    <t>Other Current Assets</t>
  </si>
  <si>
    <t>1,898</t>
  </si>
  <si>
    <t>1,287</t>
  </si>
  <si>
    <t>1,148</t>
  </si>
  <si>
    <t>800</t>
  </si>
  <si>
    <t>Prepaid Expenses</t>
  </si>
  <si>
    <t>Miscellaneous Current Assets</t>
  </si>
  <si>
    <t>Total Current Assets</t>
  </si>
  <si>
    <t>Net Property, Plant &amp; Equipment</t>
  </si>
  <si>
    <t>2,304</t>
  </si>
  <si>
    <t>2,568</t>
  </si>
  <si>
    <t>2,514</t>
  </si>
  <si>
    <t>1,693</t>
  </si>
  <si>
    <t>1,724</t>
  </si>
  <si>
    <t>Property, Plant &amp; Equipment - Gross</t>
  </si>
  <si>
    <t>8,686</t>
  </si>
  <si>
    <t>8,249</t>
  </si>
  <si>
    <t>7,716</t>
  </si>
  <si>
    <t>6,416</t>
  </si>
  <si>
    <t>5,907</t>
  </si>
  <si>
    <t>Buildings</t>
  </si>
  <si>
    <t>380</t>
  </si>
  <si>
    <t>307</t>
  </si>
  <si>
    <t>430</t>
  </si>
  <si>
    <t>408</t>
  </si>
  <si>
    <t>Land &amp; Improvements</t>
  </si>
  <si>
    <t>Machinery &amp; Equipment</t>
  </si>
  <si>
    <t>Construction in Progress</t>
  </si>
  <si>
    <t>Leases</t>
  </si>
  <si>
    <t>Computer Software and Equipment</t>
  </si>
  <si>
    <t>7,194</t>
  </si>
  <si>
    <t>6,599</t>
  </si>
  <si>
    <t>6,010</t>
  </si>
  <si>
    <t>5,275</t>
  </si>
  <si>
    <t>4,813</t>
  </si>
  <si>
    <t>Leased Property</t>
  </si>
  <si>
    <t>Transportation Equipment</t>
  </si>
  <si>
    <t>Other Property, Plant &amp; Equipment</t>
  </si>
  <si>
    <t>530</t>
  </si>
  <si>
    <t>611</t>
  </si>
  <si>
    <t>692</t>
  </si>
  <si>
    <t>711</t>
  </si>
  <si>
    <t>686</t>
  </si>
  <si>
    <t>Accumulated Depreciation</t>
  </si>
  <si>
    <t>6,382</t>
  </si>
  <si>
    <t>5,681</t>
  </si>
  <si>
    <t>5,202</t>
  </si>
  <si>
    <t>4,723</t>
  </si>
  <si>
    <t>4,183</t>
  </si>
  <si>
    <t>Total Investments and Advances</t>
  </si>
  <si>
    <t>5,033</t>
  </si>
  <si>
    <t>6,818</t>
  </si>
  <si>
    <t>6,089</t>
  </si>
  <si>
    <t>2,863</t>
  </si>
  <si>
    <t>971</t>
  </si>
  <si>
    <t>LT Investment - Affiliate Companies</t>
  </si>
  <si>
    <t>Other Long-Term Investments</t>
  </si>
  <si>
    <t>Long-Term Note Receivable</t>
  </si>
  <si>
    <t>Intangible Assets</t>
  </si>
  <si>
    <t>11,997</t>
  </si>
  <si>
    <t>12,786</t>
  </si>
  <si>
    <t>10,183</t>
  </si>
  <si>
    <t>6,990</t>
  </si>
  <si>
    <t>7,109</t>
  </si>
  <si>
    <t>Net Goodwill</t>
  </si>
  <si>
    <t>11,209</t>
  </si>
  <si>
    <t>11,454</t>
  </si>
  <si>
    <t>9,135</t>
  </si>
  <si>
    <t>6,212</t>
  </si>
  <si>
    <t>6,284</t>
  </si>
  <si>
    <t>Net Other Intangibles</t>
  </si>
  <si>
    <t>788</t>
  </si>
  <si>
    <t>1,332</t>
  </si>
  <si>
    <t>1,048</t>
  </si>
  <si>
    <t>778</t>
  </si>
  <si>
    <t>825</t>
  </si>
  <si>
    <t>Other Assets</t>
  </si>
  <si>
    <t>556</t>
  </si>
  <si>
    <t>510</t>
  </si>
  <si>
    <t>456</t>
  </si>
  <si>
    <t>896</t>
  </si>
  <si>
    <t>341</t>
  </si>
  <si>
    <t>Deferred Charges</t>
  </si>
  <si>
    <t>Tangible Other Assets</t>
  </si>
  <si>
    <t>Total Assets</t>
  </si>
  <si>
    <t>Assets - Total - Growth</t>
  </si>
  <si>
    <t>3.84%</t>
  </si>
  <si>
    <t>7.71%</t>
  </si>
  <si>
    <t>37.10%</t>
  </si>
  <si>
    <t>18.46%</t>
  </si>
  <si>
    <t>Asset Turnover</t>
  </si>
  <si>
    <t>Return On Average Assets</t>
  </si>
  <si>
    <t>3.13%</t>
  </si>
  <si>
    <t>Column1</t>
  </si>
  <si>
    <t>Cash Dividends Paid - Total</t>
  </si>
  <si>
    <t>Common Dividends</t>
  </si>
  <si>
    <t>Change in Capital Stock</t>
  </si>
  <si>
    <t>(4,056)</t>
  </si>
  <si>
    <t>(3,211)</t>
  </si>
  <si>
    <t>(1,498)</t>
  </si>
  <si>
    <t>(1,273)</t>
  </si>
  <si>
    <t>(3,376)</t>
  </si>
  <si>
    <t>Repurchase of Common &amp; Preferred Stk.</t>
  </si>
  <si>
    <t>(4,199)</t>
  </si>
  <si>
    <t>(3,373)</t>
  </si>
  <si>
    <t>(1,635)</t>
  </si>
  <si>
    <t>(1,411)</t>
  </si>
  <si>
    <t>(3,520)</t>
  </si>
  <si>
    <t>Sale of Common &amp; Preferred Stock</t>
  </si>
  <si>
    <t>143</t>
  </si>
  <si>
    <t>162</t>
  </si>
  <si>
    <t>137</t>
  </si>
  <si>
    <t>138</t>
  </si>
  <si>
    <t>Proceeds from Stock Options</t>
  </si>
  <si>
    <t>Other Proceeds from Sale of Stock</t>
  </si>
  <si>
    <t>Issuance/Reduction of Debt, Net</t>
  </si>
  <si>
    <t>1,789</t>
  </si>
  <si>
    <t>(89)</t>
  </si>
  <si>
    <t>3,966</t>
  </si>
  <si>
    <t>2,955</t>
  </si>
  <si>
    <t>960</t>
  </si>
  <si>
    <t>Change in Current Debt</t>
  </si>
  <si>
    <t>Change in Long-Term Debt</t>
  </si>
  <si>
    <t>Issuance of Long-Term Debt</t>
  </si>
  <si>
    <t>3,475</t>
  </si>
  <si>
    <t>272</t>
  </si>
  <si>
    <t>6,966</t>
  </si>
  <si>
    <t>5,471</t>
  </si>
  <si>
    <t>2,075</t>
  </si>
  <si>
    <t>Reduction in Long-Term Debt</t>
  </si>
  <si>
    <t>(1,686)</t>
  </si>
  <si>
    <t>(3,000)</t>
  </si>
  <si>
    <t>(2,516)</t>
  </si>
  <si>
    <t>(1,115)</t>
  </si>
  <si>
    <t>Other Funds</t>
  </si>
  <si>
    <t>1,157</t>
  </si>
  <si>
    <t>2,536</t>
  </si>
  <si>
    <t>10,024</t>
  </si>
  <si>
    <t>2,006</t>
  </si>
  <si>
    <t>Other Uses</t>
  </si>
  <si>
    <t>(342)</t>
  </si>
  <si>
    <t>(1,036)</t>
  </si>
  <si>
    <t>(573)</t>
  </si>
  <si>
    <t>(504)</t>
  </si>
  <si>
    <t>(419)</t>
  </si>
  <si>
    <t>Other Sources</t>
  </si>
  <si>
    <t>1,499</t>
  </si>
  <si>
    <t>3,572</t>
  </si>
  <si>
    <t>10,597</t>
  </si>
  <si>
    <t>2,510</t>
  </si>
  <si>
    <t>1,573</t>
  </si>
  <si>
    <t>Net Financing Cash Flow</t>
  </si>
  <si>
    <t>(1,110)</t>
  </si>
  <si>
    <t>(764)</t>
  </si>
  <si>
    <t>12,492</t>
  </si>
  <si>
    <t>3,688</t>
  </si>
  <si>
    <t>(1,262)</t>
  </si>
  <si>
    <t>Net Financing Cash Flow Growth</t>
  </si>
  <si>
    <t>-45.29%</t>
  </si>
  <si>
    <t>-106.12%</t>
  </si>
  <si>
    <t>238.72%</t>
  </si>
  <si>
    <t>392.23%</t>
  </si>
  <si>
    <t>Net Financing Cash Flow / Sales</t>
  </si>
  <si>
    <t>-4.10%</t>
  </si>
  <si>
    <t>-2.99%</t>
  </si>
  <si>
    <t>58.28%</t>
  </si>
  <si>
    <t>21.03%</t>
  </si>
  <si>
    <t>-8.15%</t>
  </si>
  <si>
    <t>Exchange Rate Effect</t>
  </si>
  <si>
    <t>(155)</t>
  </si>
  <si>
    <t>(102)</t>
  </si>
  <si>
    <t>169</t>
  </si>
  <si>
    <t>(6)</t>
  </si>
  <si>
    <t>(113)</t>
  </si>
  <si>
    <t>Miscellaneous Funds</t>
  </si>
  <si>
    <t>Net Change in Cash</t>
  </si>
  <si>
    <t>1,127</t>
  </si>
  <si>
    <t>(11)</t>
  </si>
  <si>
    <t>2,297</t>
  </si>
  <si>
    <t>4,948</t>
  </si>
  <si>
    <t>Free Cash Flow</t>
  </si>
  <si>
    <t>5,107</t>
  </si>
  <si>
    <t>5,432</t>
  </si>
  <si>
    <t>4,988</t>
  </si>
  <si>
    <t>3,857</t>
  </si>
  <si>
    <t>4,660</t>
  </si>
  <si>
    <t>Free Cash Flow Growth</t>
  </si>
  <si>
    <t>-5.98%</t>
  </si>
  <si>
    <t>8.90%</t>
  </si>
  <si>
    <t>29.32%</t>
  </si>
  <si>
    <t>-17.23%</t>
  </si>
  <si>
    <t>Free Cash Flow Yield</t>
  </si>
  <si>
    <t>6.19%</t>
  </si>
  <si>
    <t>Capital Expenditures</t>
  </si>
  <si>
    <t>(706)</t>
  </si>
  <si>
    <t>(908)</t>
  </si>
  <si>
    <t>(866)</t>
  </si>
  <si>
    <t>(704)</t>
  </si>
  <si>
    <t>(823)</t>
  </si>
  <si>
    <t>Capital Expenditures (Fixed Assets)</t>
  </si>
  <si>
    <t>Capital Expenditures (Other Assets)</t>
  </si>
  <si>
    <t>Capital Expenditures Growth</t>
  </si>
  <si>
    <t>22.25%</t>
  </si>
  <si>
    <t>-4.85%</t>
  </si>
  <si>
    <t>-23.01%</t>
  </si>
  <si>
    <t>14.46%</t>
  </si>
  <si>
    <t>Capital Expenditures / Sales</t>
  </si>
  <si>
    <t>-2.61%</t>
  </si>
  <si>
    <t>-3.55%</t>
  </si>
  <si>
    <t>-4.04%</t>
  </si>
  <si>
    <t>-4.02%</t>
  </si>
  <si>
    <t>-5.32%</t>
  </si>
  <si>
    <t>Net Assets from Acquisitions</t>
  </si>
  <si>
    <t>(2,763)</t>
  </si>
  <si>
    <t>(3,609)</t>
  </si>
  <si>
    <t>(2,124)</t>
  </si>
  <si>
    <t>Sale of Fixed Assets &amp; Businesses</t>
  </si>
  <si>
    <t>5</t>
  </si>
  <si>
    <t>120</t>
  </si>
  <si>
    <t>17</t>
  </si>
  <si>
    <t>3</t>
  </si>
  <si>
    <t>Purchase/Sale of Investments</t>
  </si>
  <si>
    <t>3,192</t>
  </si>
  <si>
    <t>(418)</t>
  </si>
  <si>
    <t>(10,605)</t>
  </si>
  <si>
    <t>(3,003)</t>
  </si>
  <si>
    <t>(483)</t>
  </si>
  <si>
    <t>Purchase of Investments</t>
  </si>
  <si>
    <t>(20,219)</t>
  </si>
  <si>
    <t>(40,116)</t>
  </si>
  <si>
    <t>(41,513)</t>
  </si>
  <si>
    <t>(27,881)</t>
  </si>
  <si>
    <t>(22,381)</t>
  </si>
  <si>
    <t>Sale/Maturity of Investments</t>
  </si>
  <si>
    <t>23,411</t>
  </si>
  <si>
    <t>39,698</t>
  </si>
  <si>
    <t>30,908</t>
  </si>
  <si>
    <t>24,878</t>
  </si>
  <si>
    <t>21,898</t>
  </si>
  <si>
    <t>(31,002)</t>
  </si>
  <si>
    <t>(1,594)</t>
  </si>
  <si>
    <t>(1,552)</t>
  </si>
  <si>
    <t>(1,973)</t>
  </si>
  <si>
    <t>25,090</t>
  </si>
  <si>
    <t>193</t>
  </si>
  <si>
    <t>294</t>
  </si>
  <si>
    <t>4,267</t>
  </si>
  <si>
    <t>Net Investing Cash Flow</t>
  </si>
  <si>
    <t>(3,421)</t>
  </si>
  <si>
    <t>(5,485)</t>
  </si>
  <si>
    <t>(16,218)</t>
  </si>
  <si>
    <t>(5,733)</t>
  </si>
  <si>
    <t>840</t>
  </si>
  <si>
    <t>Net Investing Cash Flow Growth</t>
  </si>
  <si>
    <t>37.63%</t>
  </si>
  <si>
    <t>66.18%</t>
  </si>
  <si>
    <t>-182.89%</t>
  </si>
  <si>
    <t>-782.50%</t>
  </si>
  <si>
    <t>Net Investing Cash Flow / Sales</t>
  </si>
  <si>
    <t>-12.64%</t>
  </si>
  <si>
    <t>-21.46%</t>
  </si>
  <si>
    <t>-75.66%</t>
  </si>
  <si>
    <t>-32.70%</t>
  </si>
  <si>
    <t>5.43%</t>
  </si>
  <si>
    <t>Depreciation, Depletion &amp; Amortization</t>
  </si>
  <si>
    <t>912</t>
  </si>
  <si>
    <t>776</t>
  </si>
  <si>
    <t>Depreciation and Depletion</t>
  </si>
  <si>
    <t>701</t>
  </si>
  <si>
    <t>627</t>
  </si>
  <si>
    <t>Amortization of Intangible Assets</t>
  </si>
  <si>
    <t>Deferred Taxes &amp; Investment Tax Credit</t>
  </si>
  <si>
    <t>(811)</t>
  </si>
  <si>
    <t>(482)</t>
  </si>
  <si>
    <t>165</t>
  </si>
  <si>
    <t>(269)</t>
  </si>
  <si>
    <t>(171)</t>
  </si>
  <si>
    <t>Investment Tax Credit</t>
  </si>
  <si>
    <t>3,342</t>
  </si>
  <si>
    <t>2,490</t>
  </si>
  <si>
    <t>1,250</t>
  </si>
  <si>
    <t>2,044</t>
  </si>
  <si>
    <t>2,199</t>
  </si>
  <si>
    <t>Funds from Operations</t>
  </si>
  <si>
    <t>6,267</t>
  </si>
  <si>
    <t>7,442</t>
  </si>
  <si>
    <t>6,806</t>
  </si>
  <si>
    <t>5,146</t>
  </si>
  <si>
    <t>4,861</t>
  </si>
  <si>
    <t>Extraordinaries</t>
  </si>
  <si>
    <t>Changes in Working Capital</t>
  </si>
  <si>
    <t>(454)</t>
  </si>
  <si>
    <t>(1,102)</t>
  </si>
  <si>
    <t>(952)</t>
  </si>
  <si>
    <t>(585)</t>
  </si>
  <si>
    <t>622</t>
  </si>
  <si>
    <t>Receivables</t>
  </si>
  <si>
    <t>(1,393)</t>
  </si>
  <si>
    <t>(1,400)</t>
  </si>
  <si>
    <t>(1,220)</t>
  </si>
  <si>
    <t>(1,204)</t>
  </si>
  <si>
    <t>302</t>
  </si>
  <si>
    <t>(35)</t>
  </si>
  <si>
    <t>(31)</t>
  </si>
  <si>
    <t>(4)</t>
  </si>
  <si>
    <t>4</t>
  </si>
  <si>
    <t>26</t>
  </si>
  <si>
    <t>Income Taxes Payable</t>
  </si>
  <si>
    <t>373</t>
  </si>
  <si>
    <t>(230)</t>
  </si>
  <si>
    <t>(40)</t>
  </si>
  <si>
    <t>(44)</t>
  </si>
  <si>
    <t>Other Accruals</t>
  </si>
  <si>
    <t>Other Assets/Liabilities</t>
  </si>
  <si>
    <t>601</t>
  </si>
  <si>
    <t>256</t>
  </si>
  <si>
    <t>502</t>
  </si>
  <si>
    <t>655</t>
  </si>
  <si>
    <t>338</t>
  </si>
  <si>
    <t>Net Operating Cash Flow</t>
  </si>
  <si>
    <t>5,813</t>
  </si>
  <si>
    <t>6,340</t>
  </si>
  <si>
    <t>5,854</t>
  </si>
  <si>
    <t>4,561</t>
  </si>
  <si>
    <t>5,483</t>
  </si>
  <si>
    <t>Net Operating Cash Flow Growth</t>
  </si>
  <si>
    <t>-8.31%</t>
  </si>
  <si>
    <t>8.30%</t>
  </si>
  <si>
    <t>28.35%</t>
  </si>
  <si>
    <t>-16.82%</t>
  </si>
  <si>
    <t>Net Operating Cash Flow / Sales</t>
  </si>
  <si>
    <t>21.49%</t>
  </si>
  <si>
    <t>24.80%</t>
  </si>
  <si>
    <t>27.31%</t>
  </si>
  <si>
    <t>26.01%</t>
  </si>
  <si>
    <t>35.42%</t>
  </si>
  <si>
    <t>JPM Process</t>
  </si>
  <si>
    <r>
      <t xml:space="preserve">4. Calculate </t>
    </r>
    <r>
      <rPr>
        <b/>
        <sz val="11"/>
        <color theme="1"/>
        <rFont val="Calibri"/>
        <family val="2"/>
        <scheme val="minor"/>
      </rPr>
      <t>UFCF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PV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</si>
  <si>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1. Extract </t>
    </r>
    <r>
      <rPr>
        <b/>
        <sz val="11"/>
        <color theme="1"/>
        <rFont val="Calibri"/>
        <family val="2"/>
        <scheme val="minor"/>
      </rPr>
      <t>IS and CFS Items</t>
    </r>
    <r>
      <rPr>
        <sz val="11"/>
        <color theme="1"/>
        <rFont val="Calibri"/>
        <family val="2"/>
        <scheme val="minor"/>
      </rPr>
      <t xml:space="preserve"> </t>
    </r>
  </si>
  <si>
    <r>
      <t>2. Use</t>
    </r>
    <r>
      <rPr>
        <b/>
        <sz val="11"/>
        <color theme="1"/>
        <rFont val="Calibri"/>
        <family val="2"/>
        <scheme val="minor"/>
      </rPr>
      <t xml:space="preserve"> street estimates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historicals</t>
    </r>
    <r>
      <rPr>
        <sz val="11"/>
        <color theme="1"/>
        <rFont val="Calibri"/>
        <family val="2"/>
        <scheme val="minor"/>
      </rPr>
      <t xml:space="preserve"> to project these</t>
    </r>
  </si>
  <si>
    <r>
      <t xml:space="preserve">3. Build optimistic /conservative </t>
    </r>
    <r>
      <rPr>
        <b/>
        <sz val="11"/>
        <color theme="1"/>
        <rFont val="Calibri"/>
        <family val="2"/>
        <scheme val="minor"/>
      </rPr>
      <t>cases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switches </t>
    </r>
  </si>
  <si>
    <r>
      <t xml:space="preserve">5. Reach </t>
    </r>
    <r>
      <rPr>
        <b/>
        <sz val="11"/>
        <color theme="1"/>
        <rFont val="Calibri"/>
        <family val="2"/>
        <scheme val="minor"/>
      </rPr>
      <t>ISP</t>
    </r>
  </si>
  <si>
    <r>
      <t xml:space="preserve">2. Use 'RareLiquids' </t>
    </r>
    <r>
      <rPr>
        <b/>
        <sz val="11"/>
        <color theme="1"/>
        <rFont val="Calibri"/>
        <family val="2"/>
        <scheme val="minor"/>
      </rPr>
      <t xml:space="preserve">JPM </t>
    </r>
    <r>
      <rPr>
        <sz val="11"/>
        <color theme="1"/>
        <rFont val="Calibri"/>
        <family val="2"/>
        <scheme val="minor"/>
      </rPr>
      <t>Style                    -&gt;</t>
    </r>
  </si>
  <si>
    <t>Income Statement Items</t>
  </si>
  <si>
    <t>Revenue</t>
  </si>
  <si>
    <t>% growth</t>
  </si>
  <si>
    <t xml:space="preserve">EBIT </t>
  </si>
  <si>
    <t>% of sales</t>
  </si>
  <si>
    <t>Taxes</t>
  </si>
  <si>
    <t xml:space="preserve">% of EBIT </t>
  </si>
  <si>
    <t>D&amp;A</t>
  </si>
  <si>
    <t>CapEx</t>
  </si>
  <si>
    <t xml:space="preserve">∆ NWC </t>
  </si>
  <si>
    <t>DCF</t>
  </si>
  <si>
    <t>Paypal DCF</t>
  </si>
  <si>
    <t>Projection Year -&gt;</t>
  </si>
  <si>
    <t>Street Estimates Table</t>
  </si>
  <si>
    <t>Fiscal Year</t>
  </si>
  <si>
    <t>Item</t>
  </si>
  <si>
    <r>
      <t xml:space="preserve">Taxes </t>
    </r>
    <r>
      <rPr>
        <i/>
        <sz val="11"/>
        <color theme="1"/>
        <rFont val="Calibri"/>
        <family val="2"/>
        <scheme val="minor"/>
      </rPr>
      <t xml:space="preserve">% of sales </t>
    </r>
  </si>
  <si>
    <r>
      <t xml:space="preserve">Revenue </t>
    </r>
    <r>
      <rPr>
        <i/>
        <sz val="11"/>
        <color theme="1"/>
        <rFont val="Calibri"/>
        <family val="2"/>
        <scheme val="minor"/>
      </rPr>
      <t>% growth</t>
    </r>
  </si>
  <si>
    <r>
      <t xml:space="preserve">EBIT </t>
    </r>
    <r>
      <rPr>
        <i/>
        <sz val="11"/>
        <color theme="1"/>
        <rFont val="Calibri"/>
        <family val="2"/>
        <scheme val="minor"/>
      </rPr>
      <t>% of sales</t>
    </r>
  </si>
  <si>
    <t>Optimistic Case</t>
  </si>
  <si>
    <t>Conservative Case</t>
  </si>
  <si>
    <t>Switches</t>
  </si>
  <si>
    <t>D&amp;A % of sales</t>
  </si>
  <si>
    <t>D&amp;A % of Capex</t>
  </si>
  <si>
    <t>`</t>
  </si>
  <si>
    <t>CapEx of sales</t>
  </si>
  <si>
    <t>∆ NWC of sales</t>
  </si>
  <si>
    <t>Previous Data</t>
  </si>
  <si>
    <t>Averages</t>
  </si>
  <si>
    <t>EBIAT</t>
  </si>
  <si>
    <t>Conservative case</t>
  </si>
  <si>
    <t>Base / Street Case</t>
  </si>
  <si>
    <t xml:space="preserve">Unlevered Free Cash Flow </t>
  </si>
  <si>
    <t>IMS Data</t>
  </si>
  <si>
    <t>Cost Of Debt</t>
  </si>
  <si>
    <t>Cost Of Equity</t>
  </si>
  <si>
    <t>WACC</t>
  </si>
  <si>
    <t>Value</t>
  </si>
  <si>
    <t>Equity Weight</t>
  </si>
  <si>
    <t>Debt Weight</t>
  </si>
  <si>
    <t>Valuation Assumptions</t>
  </si>
  <si>
    <t>TGR</t>
  </si>
  <si>
    <t>Revenue Growth</t>
  </si>
  <si>
    <t>EBIT Margin</t>
  </si>
  <si>
    <t>Implied Share Price Calculation</t>
  </si>
  <si>
    <t xml:space="preserve">Present Value Of Free Cash Flow </t>
  </si>
  <si>
    <t>PV Of TV</t>
  </si>
  <si>
    <t>Terminal Value</t>
  </si>
  <si>
    <t>Enterprise Value</t>
  </si>
  <si>
    <t>(+) Cash</t>
  </si>
  <si>
    <t xml:space="preserve">(-) Debt </t>
  </si>
  <si>
    <t>Equity Value</t>
  </si>
  <si>
    <t xml:space="preserve">(D) Shares Outstanding </t>
  </si>
  <si>
    <t xml:space="preserve">Implied Share Price </t>
  </si>
  <si>
    <r>
      <t xml:space="preserve">1. Create A </t>
    </r>
    <r>
      <rPr>
        <b/>
        <sz val="11"/>
        <color theme="1"/>
        <rFont val="Calibri"/>
        <family val="2"/>
        <scheme val="minor"/>
      </rPr>
      <t>DCF</t>
    </r>
    <r>
      <rPr>
        <sz val="11"/>
        <color theme="1"/>
        <rFont val="Calibri"/>
        <family val="2"/>
        <scheme val="minor"/>
      </rPr>
      <t xml:space="preserve"> with similar ISP To Analysts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</si>
</sst>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36"/>
      <color theme="1"/>
      <name val="Calibri Light"/>
      <family val="2"/>
      <scheme val="maj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/>
    <xf numFmtId="0" fontId="0" fillId="0" borderId="2" xfId="0" applyBorder="1"/>
    <xf numFmtId="0" fontId="0" fillId="3" borderId="4" xfId="0" applyFill="1" applyBorder="1"/>
    <xf numFmtId="0" fontId="0" fillId="4" borderId="3" xfId="0" applyFill="1" applyBorder="1"/>
    <xf numFmtId="0" fontId="0" fillId="4" borderId="5" xfId="0" applyFill="1" applyBorder="1"/>
    <xf numFmtId="0" fontId="1" fillId="5" borderId="6" xfId="0" applyFont="1" applyFill="1" applyBorder="1"/>
    <xf numFmtId="0" fontId="0" fillId="6" borderId="6" xfId="0" applyFill="1" applyBorder="1"/>
    <xf numFmtId="0" fontId="0" fillId="0" borderId="6" xfId="0" applyBorder="1"/>
    <xf numFmtId="0" fontId="1" fillId="2" borderId="1" xfId="0" applyFont="1" applyFill="1" applyBorder="1"/>
    <xf numFmtId="0" fontId="0" fillId="2" borderId="1" xfId="0" applyFill="1" applyBorder="1"/>
    <xf numFmtId="0" fontId="3" fillId="3" borderId="0" xfId="0" applyFont="1" applyFill="1"/>
    <xf numFmtId="0" fontId="1" fillId="7" borderId="0" xfId="0" applyFont="1" applyFill="1"/>
    <xf numFmtId="0" fontId="6" fillId="3" borderId="0" xfId="0" applyFont="1" applyFill="1"/>
    <xf numFmtId="0" fontId="0" fillId="3" borderId="0" xfId="0" applyFill="1" applyAlignment="1">
      <alignment horizontal="right"/>
    </xf>
    <xf numFmtId="10" fontId="5" fillId="3" borderId="0" xfId="0" applyNumberFormat="1" applyFont="1" applyFill="1" applyAlignment="1">
      <alignment horizontal="right"/>
    </xf>
    <xf numFmtId="0" fontId="0" fillId="3" borderId="1" xfId="0" applyFill="1" applyBorder="1"/>
    <xf numFmtId="0" fontId="8" fillId="3" borderId="0" xfId="0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0" fontId="1" fillId="2" borderId="0" xfId="0" applyFont="1" applyFill="1"/>
    <xf numFmtId="3" fontId="9" fillId="3" borderId="0" xfId="0" applyNumberFormat="1" applyFont="1" applyFill="1" applyAlignment="1">
      <alignment horizontal="right"/>
    </xf>
    <xf numFmtId="10" fontId="0" fillId="3" borderId="0" xfId="0" applyNumberFormat="1" applyFill="1"/>
    <xf numFmtId="10" fontId="6" fillId="3" borderId="0" xfId="0" applyNumberFormat="1" applyFont="1" applyFill="1"/>
    <xf numFmtId="0" fontId="1" fillId="7" borderId="1" xfId="0" applyFont="1" applyFill="1" applyBorder="1"/>
    <xf numFmtId="10" fontId="6" fillId="3" borderId="1" xfId="0" applyNumberFormat="1" applyFont="1" applyFill="1" applyBorder="1"/>
    <xf numFmtId="0" fontId="5" fillId="3" borderId="0" xfId="0" applyFont="1" applyFill="1"/>
    <xf numFmtId="0" fontId="4" fillId="3" borderId="0" xfId="0" applyFont="1" applyFill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3" borderId="0" xfId="0" applyNumberFormat="1" applyFill="1" applyAlignment="1">
      <alignment horizontal="right"/>
    </xf>
    <xf numFmtId="0" fontId="1" fillId="2" borderId="0" xfId="0" applyFont="1" applyFill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1" fillId="0" borderId="0" xfId="0" applyFont="1"/>
    <xf numFmtId="0" fontId="10" fillId="0" borderId="0" xfId="0" applyFont="1"/>
    <xf numFmtId="0" fontId="10" fillId="4" borderId="8" xfId="0" applyFont="1" applyFill="1" applyBorder="1"/>
    <xf numFmtId="10" fontId="0" fillId="4" borderId="5" xfId="0" applyNumberFormat="1" applyFill="1" applyBorder="1"/>
    <xf numFmtId="0" fontId="0" fillId="7" borderId="1" xfId="0" applyFill="1" applyBorder="1"/>
    <xf numFmtId="0" fontId="2" fillId="3" borderId="0" xfId="0" applyFont="1" applyFill="1"/>
    <xf numFmtId="0" fontId="0" fillId="4" borderId="5" xfId="0" applyFill="1" applyBorder="1" applyAlignment="1">
      <alignment horizontal="center" vertical="center"/>
    </xf>
    <xf numFmtId="10" fontId="5" fillId="4" borderId="5" xfId="0" applyNumberFormat="1" applyFont="1" applyFill="1" applyBorder="1"/>
    <xf numFmtId="10" fontId="0" fillId="0" borderId="0" xfId="0" applyNumberFormat="1"/>
    <xf numFmtId="0" fontId="10" fillId="3" borderId="8" xfId="0" applyFont="1" applyFill="1" applyBorder="1"/>
    <xf numFmtId="3" fontId="10" fillId="3" borderId="8" xfId="0" applyNumberFormat="1" applyFont="1" applyFill="1" applyBorder="1"/>
    <xf numFmtId="3" fontId="10" fillId="4" borderId="8" xfId="0" applyNumberFormat="1" applyFont="1" applyFill="1" applyBorder="1"/>
    <xf numFmtId="0" fontId="12" fillId="3" borderId="0" xfId="0" applyFont="1" applyFill="1"/>
    <xf numFmtId="3" fontId="10" fillId="3" borderId="0" xfId="0" applyNumberFormat="1" applyFont="1" applyFill="1"/>
    <xf numFmtId="3" fontId="0" fillId="3" borderId="0" xfId="0" applyNumberFormat="1" applyFill="1"/>
    <xf numFmtId="3" fontId="0" fillId="3" borderId="0" xfId="0" applyNumberFormat="1" applyFill="1" applyAlignment="1">
      <alignment horizontal="right"/>
    </xf>
    <xf numFmtId="165" fontId="0" fillId="3" borderId="0" xfId="0" applyNumberFormat="1" applyFill="1"/>
    <xf numFmtId="0" fontId="7" fillId="3" borderId="1" xfId="0" applyFont="1" applyFill="1" applyBorder="1"/>
    <xf numFmtId="0" fontId="5" fillId="3" borderId="0" xfId="0" applyFont="1" applyFill="1"/>
    <xf numFmtId="0" fontId="1" fillId="2" borderId="1" xfId="0" applyFont="1" applyFill="1" applyBorder="1"/>
    <xf numFmtId="0" fontId="0" fillId="3" borderId="0" xfId="0" applyFill="1"/>
    <xf numFmtId="0" fontId="0" fillId="3" borderId="7" xfId="0" applyFill="1" applyBorder="1"/>
    <xf numFmtId="0" fontId="10" fillId="3" borderId="8" xfId="0" applyFont="1" applyFill="1" applyBorder="1"/>
    <xf numFmtId="0" fontId="5" fillId="3" borderId="1" xfId="0" applyFont="1" applyFill="1" applyBorder="1"/>
    <xf numFmtId="0" fontId="0" fillId="3" borderId="8" xfId="0" applyFill="1" applyBorder="1"/>
    <xf numFmtId="0" fontId="4" fillId="3" borderId="7" xfId="0" applyFont="1" applyFill="1" applyBorder="1"/>
    <xf numFmtId="0" fontId="1" fillId="2" borderId="0" xfId="0" applyFont="1" applyFill="1"/>
    <xf numFmtId="0" fontId="1" fillId="7" borderId="1" xfId="0" applyFont="1" applyFill="1" applyBorder="1"/>
    <xf numFmtId="0" fontId="4" fillId="3" borderId="0" xfId="0" applyFont="1" applyFill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FD6E583-C0F3-492C-99C3-7C10009CC2AC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All values USD Millions." tableColumnId="1"/>
      <queryTableField id="6" name="2018" tableColumnId="2"/>
      <queryTableField id="5" name="2019" tableColumnId="3"/>
      <queryTableField id="4" name="2020" tableColumnId="4"/>
      <queryTableField id="3" name="2021" tableColumnId="5"/>
      <queryTableField id="2" name="2022" tableColumnId="6"/>
      <queryTableField id="7" dataBound="0" tableColumnId="7"/>
    </queryTableFields>
    <queryTableDeletedFields count="1">
      <deletedField name="5-year tren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09E180C-FAA0-4B49-8D85-460BD66B0275}" autoFormatId="16" applyNumberFormats="0" applyBorderFormats="0" applyFontFormats="0" applyPatternFormats="0" applyAlignmentFormats="0" applyWidthHeightFormats="0">
  <queryTableRefresh nextId="10" unboundColumnsRight="3">
    <queryTableFields count="6">
      <queryTableField id="1" name="Fiscal year is January-December. All values USD Millions." tableColumnId="1"/>
      <queryTableField id="6" name="2018" tableColumnId="4"/>
      <queryTableField id="5" name="2019" tableColumnId="5"/>
      <queryTableField id="9" dataBound="0" tableColumnId="6"/>
      <queryTableField id="8" dataBound="0" tableColumnId="7"/>
      <queryTableField id="4" dataBound="0" tableColumnId="8"/>
    </queryTableFields>
    <queryTableDeletedFields count="4">
      <deletedField name="5-year trend"/>
      <deletedField name="2021"/>
      <deletedField name="2020"/>
      <deletedField name="202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3A89FA5-6EA5-4BFA-9ECB-E03662C40618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All values USD Millions." tableColumnId="1"/>
      <queryTableField id="6" name="2018" tableColumnId="2"/>
      <queryTableField id="5" name="2019" tableColumnId="3"/>
      <queryTableField id="4" name="2020" tableColumnId="4"/>
      <queryTableField id="7" dataBound="0" tableColumnId="5"/>
      <queryTableField id="3" dataBound="0" tableColumnId="6"/>
      <queryTableField id="2" dataBound="0" tableColumnId="7"/>
    </queryTableFields>
    <queryTableDeletedFields count="3">
      <deletedField name="5-year trend"/>
      <deletedField name="2021"/>
      <deletedField name="202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68457D2-A561-43C2-B150-12CE9922AF56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Fiscal year is January-December. All values USD Millions." tableColumnId="1"/>
      <queryTableField id="6" name="2018" tableColumnId="2"/>
      <queryTableField id="5" name="2019" tableColumnId="3"/>
      <queryTableField id="4" name="2020" tableColumnId="4"/>
      <queryTableField id="7" dataBound="0" tableColumnId="5"/>
      <queryTableField id="3" dataBound="0" tableColumnId="6"/>
    </queryTableFields>
    <queryTableDeletedFields count="3">
      <deletedField name="5-year trend"/>
      <deletedField name="2021"/>
      <deletedField name="202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70F7E1B8-1D33-4A53-A9C4-A727585162A2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All values USD Millions." tableColumnId="1"/>
      <queryTableField id="6" name="2018" tableColumnId="2"/>
      <queryTableField id="5" name="2019" tableColumnId="3"/>
      <queryTableField id="4" name="2020" tableColumnId="4"/>
      <queryTableField id="7" dataBound="0" tableColumnId="5"/>
      <queryTableField id="3" dataBound="0" tableColumnId="6"/>
      <queryTableField id="2" dataBound="0" tableColumnId="7"/>
    </queryTableFields>
    <queryTableDeletedFields count="3">
      <deletedField name="5-year trend"/>
      <deletedField name="2021"/>
      <deletedField name="202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427814-6E66-444B-A433-3C6D64DF1BCA}" autoFormatId="16" applyNumberFormats="0" applyBorderFormats="0" applyFontFormats="0" applyPatternFormats="0" applyAlignmentFormats="0" applyWidthHeightFormats="0">
  <queryTableRefresh nextId="13" unboundColumnsRight="5">
    <queryTableFields count="6">
      <queryTableField id="1" name="Fiscal year is January-December. All values USD Millions." tableColumnId="1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  <queryTableDeletedFields count="6">
      <deletedField name="2022"/>
      <deletedField name="2021"/>
      <deletedField name="2020"/>
      <deletedField name="2019"/>
      <deletedField name="2018"/>
      <deletedField name="5-year tre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D4B7D-529F-41FE-AFD6-E4ACB5216677}" name="Table_1" displayName="Table_1" ref="A1:G57" tableType="queryTable" totalsRowShown="0">
  <autoFilter ref="A1:G57" xr:uid="{723D4B7D-529F-41FE-AFD6-E4ACB5216677}"/>
  <sortState xmlns:xlrd2="http://schemas.microsoft.com/office/spreadsheetml/2017/richdata2" ref="A2:G57">
    <sortCondition ref="A1:A57"/>
  </sortState>
  <tableColumns count="7">
    <tableColumn id="1" xr3:uid="{2DA88656-1C5E-42DF-8CA4-02AA18F0BC5A}" uniqueName="1" name="All values USD Millions." queryTableFieldId="1" dataDxfId="38"/>
    <tableColumn id="2" xr3:uid="{9E97C196-3A95-457B-B0B9-859CB461C218}" uniqueName="2" name="2018" queryTableFieldId="6" dataDxfId="37"/>
    <tableColumn id="3" xr3:uid="{A2E84E60-DF9D-4327-8297-204156EE8CFB}" uniqueName="3" name="2019" queryTableFieldId="5" dataDxfId="36"/>
    <tableColumn id="4" xr3:uid="{8C264B85-23A9-4F5F-912D-BCC73EF6496B}" uniqueName="4" name="2020" queryTableFieldId="4" dataDxfId="35"/>
    <tableColumn id="5" xr3:uid="{E59618A2-22F3-4A78-B448-BAA3C06FC134}" uniqueName="5" name="2021" queryTableFieldId="3" dataDxfId="34"/>
    <tableColumn id="6" xr3:uid="{D6399414-3EB1-4EF4-8264-B0DD3B5CFC35}" uniqueName="6" name="2022" queryTableFieldId="2" dataDxfId="33"/>
    <tableColumn id="7" xr3:uid="{786E8F3A-8149-4AF3-AC7F-22428FE753E2}" uniqueName="7" name="Column1" queryTableFieldId="7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9531B-229B-4F7A-B4A7-D76D974A3DB8}" name="Table_0__2" displayName="Table_0__2" ref="I1:N58" tableType="queryTable" totalsRowShown="0">
  <autoFilter ref="I1:N58" xr:uid="{7B49531B-229B-4F7A-B4A7-D76D974A3DB8}"/>
  <sortState xmlns:xlrd2="http://schemas.microsoft.com/office/spreadsheetml/2017/richdata2" ref="I2:N58">
    <sortCondition ref="I1:I58"/>
  </sortState>
  <tableColumns count="6">
    <tableColumn id="1" xr3:uid="{5FE6A1FE-4A09-48D8-936B-B690C2CAB484}" uniqueName="1" name="Fiscal year is January-December. All values USD Millions." queryTableFieldId="1" dataDxfId="31"/>
    <tableColumn id="4" xr3:uid="{C9BCC3F5-1E5F-4EDE-81BC-DBC4F214B40E}" uniqueName="4" name="2018" queryTableFieldId="6" dataDxfId="30"/>
    <tableColumn id="5" xr3:uid="{A7785082-DA90-4A57-AC55-0DD080614A2F}" uniqueName="5" name="2019" queryTableFieldId="5" dataDxfId="29"/>
    <tableColumn id="6" xr3:uid="{445ABD33-B898-43F8-A9C5-03B60A650871}" uniqueName="6" name="2020" queryTableFieldId="9" dataDxfId="28"/>
    <tableColumn id="7" xr3:uid="{405DE25D-910F-4FEF-A748-28533D34141D}" uniqueName="7" name="2021" queryTableFieldId="8" dataDxfId="27"/>
    <tableColumn id="8" xr3:uid="{C55D0251-BD97-408B-8FED-5270D0FACC3E}" uniqueName="8" name="2022" queryTableFieldId="4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C0FE2-242A-430E-9D12-D1DCB5E917E7}" name="Table_1__2" displayName="Table_1__2" ref="A1:G16" tableType="queryTable" totalsRowShown="0">
  <autoFilter ref="A1:G16" xr:uid="{E73C0FE2-242A-430E-9D12-D1DCB5E917E7}"/>
  <tableColumns count="7">
    <tableColumn id="1" xr3:uid="{FBE992BA-841C-4F54-80D2-0591F41B2C8F}" uniqueName="1" name="All values USD Millions." queryTableFieldId="1" dataDxfId="25"/>
    <tableColumn id="2" xr3:uid="{90E39D7B-3541-4EB6-935D-E8133A795FCF}" uniqueName="2" name="2018" queryTableFieldId="6" dataDxfId="24"/>
    <tableColumn id="3" xr3:uid="{63F371C2-B764-4C64-A8FE-950DD6125CBF}" uniqueName="3" name="2019" queryTableFieldId="5" dataDxfId="23"/>
    <tableColumn id="4" xr3:uid="{2DE8171E-0399-4068-9827-01CC2923E6E4}" uniqueName="4" name="2020" queryTableFieldId="4" dataDxfId="22"/>
    <tableColumn id="5" xr3:uid="{B5D46D57-0988-47A7-8330-9C94628D78D2}" uniqueName="5" name="2021" queryTableFieldId="7" dataDxfId="21"/>
    <tableColumn id="6" xr3:uid="{E39B0C2D-C290-4831-BC39-46B55F766971}" uniqueName="6" name="2022" queryTableFieldId="3" dataDxfId="20"/>
    <tableColumn id="7" xr3:uid="{561C87BA-EE06-4187-966C-45DD5B4C97AE}" uniqueName="7" name="Column1" queryTableFieldId="2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192733-A6A9-40EA-8906-928F738DB4F1}" name="Table_0__3" displayName="Table_0__3" ref="I1:N22" tableType="queryTable" totalsRowShown="0">
  <autoFilter ref="I1:N22" xr:uid="{E3192733-A6A9-40EA-8906-928F738DB4F1}"/>
  <tableColumns count="6">
    <tableColumn id="1" xr3:uid="{CA0FDDE9-3509-460E-80E6-CD8F31CBD85B}" uniqueName="1" name="Fiscal year is January-December. All values USD Millions." queryTableFieldId="1" dataDxfId="18"/>
    <tableColumn id="2" xr3:uid="{FA828029-84D5-4462-AD21-95781A0644A7}" uniqueName="2" name="2018" queryTableFieldId="6" dataDxfId="17"/>
    <tableColumn id="3" xr3:uid="{20417181-3030-4456-AEA5-5C9D15301E20}" uniqueName="3" name="2019" queryTableFieldId="5" dataDxfId="16"/>
    <tableColumn id="4" xr3:uid="{9008D450-C386-4DC6-A3D3-75D43E7C3F7B}" uniqueName="4" name="2020" queryTableFieldId="4" dataDxfId="15"/>
    <tableColumn id="5" xr3:uid="{5B188F23-D3C9-4B81-9E20-9F6D885773A4}" uniqueName="5" name="2021" queryTableFieldId="7" dataDxfId="14"/>
    <tableColumn id="6" xr3:uid="{B50D634F-ED99-4BE9-83F6-7F10E6378C98}" uniqueName="6" name="2022" queryTableFieldId="3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399EA6-5413-4CA9-A8DF-A931A4BB2428}" name="Table_2" displayName="Table_2" ref="A18:G43" tableType="queryTable" totalsRowShown="0">
  <autoFilter ref="A18:G43" xr:uid="{28399EA6-5413-4CA9-A8DF-A931A4BB2428}"/>
  <tableColumns count="7">
    <tableColumn id="1" xr3:uid="{18D2149A-A10C-475F-B442-DC7B948EC84B}" uniqueName="1" name="All values USD Millions." queryTableFieldId="1" dataDxfId="12"/>
    <tableColumn id="2" xr3:uid="{8460CFC8-4689-47A8-BB9E-1E598EBABC47}" uniqueName="2" name="2018" queryTableFieldId="6" dataDxfId="11"/>
    <tableColumn id="3" xr3:uid="{6A7ED176-1CA5-421F-A589-5BE5B5E83F58}" uniqueName="3" name="2019" queryTableFieldId="5" dataDxfId="10"/>
    <tableColumn id="4" xr3:uid="{FBB50843-9D41-4D70-A4EA-8181A855D4D4}" uniqueName="4" name="2020" queryTableFieldId="4" dataDxfId="9"/>
    <tableColumn id="5" xr3:uid="{1DBFD816-2FD2-413B-8715-127A1D5364E8}" uniqueName="5" name="2021" queryTableFieldId="7" dataDxfId="8"/>
    <tableColumn id="6" xr3:uid="{34570D56-A37F-49F4-905F-34F696BACCB2}" uniqueName="6" name="2022" queryTableFieldId="3" dataDxfId="7"/>
    <tableColumn id="7" xr3:uid="{8A65C999-E93B-4705-9454-B1B2FC85582E}" uniqueName="7" name="Column1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A4928-654A-4F6E-9DC2-9710934BB20A}" name="Table_0" displayName="Table_0" ref="B1:G60" tableType="queryTable" totalsRowShown="0">
  <autoFilter ref="B1:G60" xr:uid="{A7BA4928-654A-4F6E-9DC2-9710934BB20A}"/>
  <sortState xmlns:xlrd2="http://schemas.microsoft.com/office/spreadsheetml/2017/richdata2" ref="B2:G60">
    <sortCondition ref="B1:B60"/>
  </sortState>
  <tableColumns count="6">
    <tableColumn id="1" xr3:uid="{76E06902-4932-48EB-8EF1-EBF3714405F7}" uniqueName="1" name="Fiscal year is January-December. All values USD Millions." queryTableFieldId="1" dataDxfId="5"/>
    <tableColumn id="8" xr3:uid="{44C51E1B-8D44-4088-B038-9FB2EDEBACC8}" uniqueName="8" name="2018" queryTableFieldId="8" dataDxfId="4"/>
    <tableColumn id="9" xr3:uid="{2B4C9FBA-2F26-422B-8234-009AAB298965}" uniqueName="9" name="2019" queryTableFieldId="9" dataDxfId="3"/>
    <tableColumn id="10" xr3:uid="{A662D0F9-19C8-479D-B079-5C04D4E1D573}" uniqueName="10" name="2020" queryTableFieldId="10" dataDxfId="2"/>
    <tableColumn id="11" xr3:uid="{0A1C3397-B0F2-42C9-A6C9-D245C91590ED}" uniqueName="11" name="2021" queryTableFieldId="11" dataDxfId="1"/>
    <tableColumn id="12" xr3:uid="{C270F324-DBEA-499D-8367-4E05D15F50A0}" uniqueName="12" name="202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34D9-528F-4505-A65D-DAB077BC05F4}">
  <sheetPr>
    <tabColor theme="8" tint="-0.249977111117893"/>
  </sheetPr>
  <dimension ref="B1:R82"/>
  <sheetViews>
    <sheetView topLeftCell="A44" zoomScaleNormal="100" workbookViewId="0">
      <selection activeCell="C70" sqref="C70"/>
    </sheetView>
  </sheetViews>
  <sheetFormatPr defaultRowHeight="14.4" x14ac:dyDescent="0.3"/>
  <cols>
    <col min="5" max="5" width="9.6640625" bestFit="1" customWidth="1"/>
  </cols>
  <sheetData>
    <row r="1" spans="2:18" s="16" customFormat="1" ht="46.2" x14ac:dyDescent="0.85">
      <c r="B1" s="50" t="s">
        <v>856</v>
      </c>
      <c r="C1" s="50"/>
      <c r="D1" s="50"/>
      <c r="E1" s="50"/>
    </row>
    <row r="3" spans="2:18" x14ac:dyDescent="0.3">
      <c r="B3" s="52" t="s">
        <v>0</v>
      </c>
      <c r="C3" s="52"/>
      <c r="D3" s="52"/>
      <c r="E3" s="52"/>
      <c r="G3" s="52" t="s">
        <v>838</v>
      </c>
      <c r="H3" s="52"/>
      <c r="I3" s="52"/>
      <c r="J3" s="52"/>
      <c r="K3" s="10"/>
      <c r="L3" s="10"/>
      <c r="M3" s="10"/>
    </row>
    <row r="4" spans="2:18" x14ac:dyDescent="0.3">
      <c r="B4" s="53" t="s">
        <v>899</v>
      </c>
      <c r="C4" s="53"/>
      <c r="D4" s="53"/>
      <c r="E4" s="53"/>
      <c r="G4" s="54" t="s">
        <v>840</v>
      </c>
      <c r="H4" s="54"/>
      <c r="I4" s="54"/>
      <c r="J4" s="54"/>
      <c r="K4" s="54"/>
      <c r="L4" s="54"/>
      <c r="M4" s="54"/>
    </row>
    <row r="5" spans="2:18" x14ac:dyDescent="0.3">
      <c r="B5" s="53" t="s">
        <v>844</v>
      </c>
      <c r="C5" s="53"/>
      <c r="D5" s="53"/>
      <c r="E5" s="53"/>
      <c r="G5" s="53" t="s">
        <v>841</v>
      </c>
      <c r="H5" s="53"/>
      <c r="I5" s="53"/>
      <c r="J5" s="53"/>
      <c r="K5" s="53"/>
      <c r="L5" s="53"/>
      <c r="M5" s="53"/>
    </row>
    <row r="6" spans="2:18" x14ac:dyDescent="0.3">
      <c r="B6" s="53" t="s">
        <v>1</v>
      </c>
      <c r="C6" s="53"/>
      <c r="D6" s="53"/>
      <c r="E6" s="53"/>
      <c r="G6" s="53" t="s">
        <v>842</v>
      </c>
      <c r="H6" s="53"/>
      <c r="I6" s="53"/>
      <c r="J6" s="53"/>
      <c r="K6" s="53"/>
      <c r="L6" s="53"/>
      <c r="M6" s="53"/>
    </row>
    <row r="7" spans="2:18" x14ac:dyDescent="0.3">
      <c r="G7" s="53" t="s">
        <v>839</v>
      </c>
      <c r="H7" s="53"/>
      <c r="I7" s="53"/>
      <c r="J7" s="53"/>
      <c r="K7" s="53"/>
      <c r="L7" s="53"/>
      <c r="M7" s="53"/>
    </row>
    <row r="8" spans="2:18" x14ac:dyDescent="0.3">
      <c r="G8" s="53" t="s">
        <v>843</v>
      </c>
      <c r="H8" s="53"/>
      <c r="I8" s="53"/>
      <c r="J8" s="53"/>
      <c r="K8" s="53"/>
      <c r="L8" s="53"/>
      <c r="M8" s="53"/>
    </row>
    <row r="9" spans="2:18" x14ac:dyDescent="0.3">
      <c r="B9" s="1" t="s">
        <v>2</v>
      </c>
      <c r="C9" s="4" t="s">
        <v>4</v>
      </c>
      <c r="D9" s="2"/>
    </row>
    <row r="10" spans="2:18" x14ac:dyDescent="0.3">
      <c r="B10" s="3" t="s">
        <v>3</v>
      </c>
      <c r="C10" s="5" t="s">
        <v>5</v>
      </c>
    </row>
    <row r="12" spans="2:18" x14ac:dyDescent="0.3">
      <c r="B12" s="52" t="s">
        <v>866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2:18" x14ac:dyDescent="0.3">
      <c r="B13" s="38" t="s">
        <v>866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3">
      <c r="B14" s="1" t="s">
        <v>887</v>
      </c>
      <c r="C14" s="1"/>
      <c r="D14" s="39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">
      <c r="B15" s="1" t="s">
        <v>888</v>
      </c>
      <c r="C15" s="1"/>
      <c r="D15" s="39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">
      <c r="B16" s="1" t="s">
        <v>850</v>
      </c>
      <c r="C16" s="1"/>
      <c r="D16" s="39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3">
      <c r="B17" s="1" t="s">
        <v>852</v>
      </c>
      <c r="C17" s="1"/>
      <c r="D17" s="39">
        <v>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">
      <c r="B18" s="1" t="s">
        <v>853</v>
      </c>
      <c r="C18" s="1"/>
      <c r="D18" s="39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">
      <c r="B19" s="1" t="s">
        <v>881</v>
      </c>
      <c r="C19" s="1"/>
      <c r="D19" s="39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">
      <c r="B20" s="1" t="s">
        <v>886</v>
      </c>
      <c r="C20" s="1"/>
      <c r="D20" s="39">
        <v>2</v>
      </c>
      <c r="E20" s="1"/>
      <c r="F20" s="1" t="s">
        <v>881</v>
      </c>
      <c r="G20" s="1"/>
      <c r="H20" s="36">
        <f>L20+1%</f>
        <v>8.8599999999999998E-2</v>
      </c>
      <c r="I20" s="1"/>
      <c r="J20" s="1" t="s">
        <v>881</v>
      </c>
      <c r="K20" s="1"/>
      <c r="L20" s="36">
        <v>7.8600000000000003E-2</v>
      </c>
      <c r="M20" s="1"/>
      <c r="N20" s="1" t="s">
        <v>881</v>
      </c>
      <c r="O20" s="1"/>
      <c r="P20" s="36">
        <f>L20-1%</f>
        <v>6.8600000000000008E-2</v>
      </c>
      <c r="Q20" s="1"/>
      <c r="R20" s="1"/>
    </row>
    <row r="21" spans="2:18" x14ac:dyDescent="0.3">
      <c r="B21" s="1"/>
      <c r="C21" s="1"/>
      <c r="D21" s="1"/>
      <c r="E21" s="1"/>
      <c r="F21" s="1" t="s">
        <v>886</v>
      </c>
      <c r="G21" s="1"/>
      <c r="H21" s="36">
        <f>L21-0.5%</f>
        <v>0.02</v>
      </c>
      <c r="I21" s="1"/>
      <c r="J21" s="1" t="s">
        <v>886</v>
      </c>
      <c r="K21" s="1"/>
      <c r="L21" s="36">
        <v>2.5000000000000001E-2</v>
      </c>
      <c r="M21" s="1"/>
      <c r="N21" s="1" t="s">
        <v>886</v>
      </c>
      <c r="O21" s="1"/>
      <c r="P21" s="36">
        <f>L21+0.5%</f>
        <v>3.0000000000000002E-2</v>
      </c>
      <c r="Q21" s="1"/>
      <c r="R21" s="1"/>
    </row>
    <row r="22" spans="2:18" x14ac:dyDescent="0.3">
      <c r="B22" s="38" t="s">
        <v>885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">
      <c r="B23" s="1" t="s">
        <v>881</v>
      </c>
      <c r="C23" s="1"/>
      <c r="D23" s="36">
        <f>CHOOSE(D19,H20,L20,P20)</f>
        <v>7.8600000000000003E-2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3">
      <c r="B24" s="1" t="s">
        <v>886</v>
      </c>
      <c r="C24" s="1"/>
      <c r="D24" s="36">
        <f>CHOOSE(D20,H21,L21,P21)</f>
        <v>2.5000000000000001E-2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7" spans="2:18" x14ac:dyDescent="0.3">
      <c r="B27" t="s">
        <v>857</v>
      </c>
      <c r="J27">
        <v>1</v>
      </c>
      <c r="K27">
        <f>J27+1</f>
        <v>2</v>
      </c>
      <c r="L27">
        <f t="shared" ref="L27:R27" si="0">K27+1</f>
        <v>3</v>
      </c>
      <c r="M27">
        <f t="shared" si="0"/>
        <v>4</v>
      </c>
      <c r="N27">
        <f t="shared" si="0"/>
        <v>5</v>
      </c>
      <c r="O27">
        <f t="shared" si="0"/>
        <v>6</v>
      </c>
      <c r="P27">
        <f t="shared" si="0"/>
        <v>7</v>
      </c>
      <c r="Q27">
        <f t="shared" si="0"/>
        <v>8</v>
      </c>
      <c r="R27">
        <f t="shared" si="0"/>
        <v>9</v>
      </c>
    </row>
    <row r="28" spans="2:18" x14ac:dyDescent="0.3">
      <c r="B28" s="12" t="s">
        <v>855</v>
      </c>
      <c r="C28" s="12"/>
      <c r="D28" s="12"/>
      <c r="E28" s="12">
        <v>2018</v>
      </c>
      <c r="F28" s="12">
        <f>E28+1</f>
        <v>2019</v>
      </c>
      <c r="G28" s="12">
        <f t="shared" ref="G28:R28" si="1">F28+1</f>
        <v>2020</v>
      </c>
      <c r="H28" s="12">
        <f t="shared" si="1"/>
        <v>2021</v>
      </c>
      <c r="I28" s="12">
        <f t="shared" si="1"/>
        <v>2022</v>
      </c>
      <c r="J28" s="12">
        <f t="shared" si="1"/>
        <v>2023</v>
      </c>
      <c r="K28" s="12">
        <f t="shared" si="1"/>
        <v>2024</v>
      </c>
      <c r="L28" s="12">
        <f t="shared" si="1"/>
        <v>2025</v>
      </c>
      <c r="M28" s="12">
        <f t="shared" si="1"/>
        <v>2026</v>
      </c>
      <c r="N28" s="12">
        <f t="shared" si="1"/>
        <v>2027</v>
      </c>
      <c r="O28" s="12">
        <f t="shared" si="1"/>
        <v>2028</v>
      </c>
      <c r="P28" s="12">
        <f t="shared" si="1"/>
        <v>2029</v>
      </c>
      <c r="Q28" s="12">
        <f t="shared" si="1"/>
        <v>2030</v>
      </c>
      <c r="R28" s="12">
        <f t="shared" si="1"/>
        <v>2031</v>
      </c>
    </row>
    <row r="29" spans="2:18" x14ac:dyDescent="0.3">
      <c r="B29" s="52" t="s">
        <v>845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10"/>
      <c r="O29" s="10"/>
      <c r="P29" s="10"/>
      <c r="Q29" s="10"/>
      <c r="R29" s="10"/>
    </row>
    <row r="30" spans="2:18" x14ac:dyDescent="0.3">
      <c r="B30" s="53" t="s">
        <v>846</v>
      </c>
      <c r="C30" s="53"/>
      <c r="D30" s="1"/>
      <c r="E30" s="17" t="str">
        <f>IS!C57</f>
        <v>15,481</v>
      </c>
      <c r="F30" s="17" t="str">
        <f>IS!D57</f>
        <v>17,534</v>
      </c>
      <c r="G30" s="17" t="str">
        <f>IS!E57</f>
        <v>21,434</v>
      </c>
      <c r="H30" s="17" t="str">
        <f>IS!F57</f>
        <v>25,561</v>
      </c>
      <c r="I30" s="17" t="str">
        <f>IS!G57</f>
        <v>27,056</v>
      </c>
      <c r="J30" s="20">
        <f ca="1">I30*(1+J31)</f>
        <v>29610.0864</v>
      </c>
      <c r="K30" s="20">
        <f t="shared" ref="K30:R30" ca="1" si="2">J30*(1+K31)</f>
        <v>32298.682245119999</v>
      </c>
      <c r="L30" s="20">
        <f t="shared" ca="1" si="2"/>
        <v>34817.979460239359</v>
      </c>
      <c r="M30" s="20">
        <f t="shared" ca="1" si="2"/>
        <v>37234.347234779969</v>
      </c>
      <c r="N30" s="20">
        <f t="shared" ca="1" si="2"/>
        <v>39562.238623898411</v>
      </c>
      <c r="O30" s="20">
        <f t="shared" ca="1" si="2"/>
        <v>41817.9192212786</v>
      </c>
      <c r="P30" s="20">
        <f t="shared" ca="1" si="2"/>
        <v>44018.077041683886</v>
      </c>
      <c r="Q30" s="20">
        <f t="shared" ca="1" si="2"/>
        <v>46178.935007998632</v>
      </c>
      <c r="R30" s="20">
        <f t="shared" ca="1" si="2"/>
        <v>47795.197733278583</v>
      </c>
    </row>
    <row r="31" spans="2:18" x14ac:dyDescent="0.3">
      <c r="B31" s="51" t="s">
        <v>847</v>
      </c>
      <c r="C31" s="51"/>
      <c r="D31" s="13"/>
      <c r="E31" s="15"/>
      <c r="F31" s="15">
        <f>(F30/E30)-1</f>
        <v>0.13261417221109739</v>
      </c>
      <c r="G31" s="15">
        <f t="shared" ref="G31:I31" si="3">(G30/F30)-1</f>
        <v>0.2224250028516026</v>
      </c>
      <c r="H31" s="15">
        <f t="shared" si="3"/>
        <v>0.19254455537930393</v>
      </c>
      <c r="I31" s="15">
        <f t="shared" si="3"/>
        <v>5.8487539611126405E-2</v>
      </c>
      <c r="J31" s="15">
        <f t="shared" ref="J31:R31" ca="1" si="4">OFFSET(J31,$D$14,0)</f>
        <v>9.4399999999999998E-2</v>
      </c>
      <c r="K31" s="15">
        <f t="shared" ca="1" si="4"/>
        <v>9.0800000000000006E-2</v>
      </c>
      <c r="L31" s="15">
        <f t="shared" ca="1" si="4"/>
        <v>7.8E-2</v>
      </c>
      <c r="M31" s="15">
        <f t="shared" ca="1" si="4"/>
        <v>6.9400000000000003E-2</v>
      </c>
      <c r="N31" s="15">
        <f t="shared" ca="1" si="4"/>
        <v>6.2520000000000006E-2</v>
      </c>
      <c r="O31" s="15">
        <f t="shared" ca="1" si="4"/>
        <v>5.7016000000000004E-2</v>
      </c>
      <c r="P31" s="15">
        <f t="shared" ca="1" si="4"/>
        <v>5.2612800000000001E-2</v>
      </c>
      <c r="Q31" s="15">
        <f t="shared" ca="1" si="4"/>
        <v>4.909024E-2</v>
      </c>
      <c r="R31" s="15">
        <f t="shared" ca="1" si="4"/>
        <v>3.5000000000000003E-2</v>
      </c>
    </row>
    <row r="32" spans="2:18" x14ac:dyDescent="0.3">
      <c r="B32" s="51" t="s">
        <v>875</v>
      </c>
      <c r="C32" s="51"/>
      <c r="D32" s="1"/>
      <c r="E32" s="14"/>
      <c r="F32" s="14"/>
      <c r="G32" s="14"/>
      <c r="H32" s="14"/>
      <c r="I32" s="14"/>
      <c r="J32" s="40">
        <f>Data!D7</f>
        <v>8.2199999999999995E-2</v>
      </c>
      <c r="K32" s="40">
        <f>Data!E7</f>
        <v>7.5499999999999998E-2</v>
      </c>
      <c r="L32" s="40">
        <f>Data!F7</f>
        <v>7.0500000000000007E-2</v>
      </c>
      <c r="M32" s="40">
        <f>Data!G7</f>
        <v>6.1900000000000004E-2</v>
      </c>
      <c r="N32" s="40">
        <f>Data!H7</f>
        <v>5.5020000000000006E-2</v>
      </c>
      <c r="O32" s="40">
        <f>Data!I7</f>
        <v>4.9516000000000004E-2</v>
      </c>
      <c r="P32" s="40">
        <f>Data!J7</f>
        <v>4.5112800000000002E-2</v>
      </c>
      <c r="Q32" s="40">
        <f>Data!K7</f>
        <v>4.1590240000000001E-2</v>
      </c>
      <c r="R32" s="40">
        <f>Data!L7</f>
        <v>2.6200000000000001E-2</v>
      </c>
    </row>
    <row r="33" spans="2:18" x14ac:dyDescent="0.3">
      <c r="B33" s="51" t="s">
        <v>876</v>
      </c>
      <c r="C33" s="51"/>
      <c r="D33" s="1"/>
      <c r="E33" s="14"/>
      <c r="F33" s="14"/>
      <c r="G33" s="14"/>
      <c r="H33" s="14"/>
      <c r="I33" s="14"/>
      <c r="J33" s="40">
        <f>Data!D5</f>
        <v>9.4399999999999998E-2</v>
      </c>
      <c r="K33" s="40">
        <f>Data!E5</f>
        <v>9.0800000000000006E-2</v>
      </c>
      <c r="L33" s="40">
        <f>Data!F5</f>
        <v>7.8E-2</v>
      </c>
      <c r="M33" s="40">
        <f>Data!G5</f>
        <v>6.9400000000000003E-2</v>
      </c>
      <c r="N33" s="40">
        <f>Data!H5</f>
        <v>6.2520000000000006E-2</v>
      </c>
      <c r="O33" s="40">
        <f>Data!I5</f>
        <v>5.7016000000000004E-2</v>
      </c>
      <c r="P33" s="40">
        <f>Data!J5</f>
        <v>5.2612800000000001E-2</v>
      </c>
      <c r="Q33" s="40">
        <f>Data!K5</f>
        <v>4.909024E-2</v>
      </c>
      <c r="R33" s="40">
        <f>Data!L5</f>
        <v>3.5000000000000003E-2</v>
      </c>
    </row>
    <row r="34" spans="2:18" x14ac:dyDescent="0.3">
      <c r="B34" s="51" t="s">
        <v>864</v>
      </c>
      <c r="C34" s="51"/>
      <c r="D34" s="1"/>
      <c r="E34" s="14"/>
      <c r="F34" s="14"/>
      <c r="G34" s="14"/>
      <c r="H34" s="14"/>
      <c r="I34" s="14"/>
      <c r="J34" s="40">
        <f>Data!D6</f>
        <v>0.1069</v>
      </c>
      <c r="K34" s="40">
        <f>Data!E6</f>
        <v>0.1033</v>
      </c>
      <c r="L34" s="40">
        <f>Data!F6</f>
        <v>9.0499999999999997E-2</v>
      </c>
      <c r="M34" s="40">
        <f>Data!G6</f>
        <v>8.1900000000000001E-2</v>
      </c>
      <c r="N34" s="40">
        <f>Data!H6</f>
        <v>7.5020000000000003E-2</v>
      </c>
      <c r="O34" s="40">
        <f>Data!I6</f>
        <v>6.9516000000000008E-2</v>
      </c>
      <c r="P34" s="40">
        <f>Data!J6</f>
        <v>6.5112799999999998E-2</v>
      </c>
      <c r="Q34" s="40">
        <f>Data!K6</f>
        <v>6.1590240000000004E-2</v>
      </c>
      <c r="R34" s="40">
        <f>Data!L6</f>
        <v>4.7500000000000001E-2</v>
      </c>
    </row>
    <row r="35" spans="2:18" x14ac:dyDescent="0.3">
      <c r="B35" s="1"/>
      <c r="C35" s="1"/>
      <c r="D35" s="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2:18" x14ac:dyDescent="0.3">
      <c r="B36" s="53" t="s">
        <v>848</v>
      </c>
      <c r="C36" s="53"/>
      <c r="D36" s="1"/>
      <c r="E36" s="17" t="str">
        <f>IS!C14</f>
        <v>2,533</v>
      </c>
      <c r="F36" s="17" t="str">
        <f>IS!D14</f>
        <v>2,552</v>
      </c>
      <c r="G36" s="17" t="str">
        <f>IS!E14</f>
        <v>3,408</v>
      </c>
      <c r="H36" s="17" t="str">
        <f>IS!F14</f>
        <v>4,514</v>
      </c>
      <c r="I36" s="17" t="str">
        <f>IS!G14</f>
        <v>3,582</v>
      </c>
      <c r="J36" s="20">
        <f ca="1">I36*(1+J37)</f>
        <v>4158.7020000000002</v>
      </c>
      <c r="K36" s="20">
        <f t="shared" ref="K36:R36" ca="1" si="5">J36*(1+K37)</f>
        <v>4836.5704260000002</v>
      </c>
      <c r="L36" s="20">
        <f t="shared" ca="1" si="5"/>
        <v>5634.6045462900001</v>
      </c>
      <c r="M36" s="20">
        <f t="shared" ca="1" si="5"/>
        <v>6564.3142964278504</v>
      </c>
      <c r="N36" s="20">
        <f t="shared" ca="1" si="5"/>
        <v>7588.3473266705942</v>
      </c>
      <c r="O36" s="20">
        <f t="shared" ca="1" si="5"/>
        <v>8810.0712462645606</v>
      </c>
      <c r="P36" s="20">
        <f t="shared" ca="1" si="5"/>
        <v>10228.492716913155</v>
      </c>
      <c r="Q36" s="20">
        <f t="shared" ca="1" si="5"/>
        <v>11875.280044336174</v>
      </c>
      <c r="R36" s="20">
        <f t="shared" ca="1" si="5"/>
        <v>13787.200131474297</v>
      </c>
    </row>
    <row r="37" spans="2:18" x14ac:dyDescent="0.3">
      <c r="B37" s="51" t="s">
        <v>849</v>
      </c>
      <c r="C37" s="51"/>
      <c r="D37" s="11"/>
      <c r="E37" s="15">
        <f>E36/E30</f>
        <v>0.16361992119372135</v>
      </c>
      <c r="F37" s="15">
        <f t="shared" ref="F37:I37" si="6">F36/F30</f>
        <v>0.14554579673776663</v>
      </c>
      <c r="G37" s="15">
        <f t="shared" si="6"/>
        <v>0.15899972007091537</v>
      </c>
      <c r="H37" s="15">
        <f t="shared" si="6"/>
        <v>0.17659715973553461</v>
      </c>
      <c r="I37" s="15">
        <f t="shared" si="6"/>
        <v>0.13239207569485512</v>
      </c>
      <c r="J37" s="15">
        <f t="shared" ref="J37:R37" ca="1" si="7">OFFSET(J37,$D$15,0)</f>
        <v>0.161</v>
      </c>
      <c r="K37" s="15">
        <f t="shared" ca="1" si="7"/>
        <v>0.16300000000000001</v>
      </c>
      <c r="L37" s="15">
        <f t="shared" ca="1" si="7"/>
        <v>0.16500000000000001</v>
      </c>
      <c r="M37" s="15">
        <f t="shared" ca="1" si="7"/>
        <v>0.16500000000000001</v>
      </c>
      <c r="N37" s="15">
        <f t="shared" ca="1" si="7"/>
        <v>0.156</v>
      </c>
      <c r="O37" s="15">
        <f t="shared" ca="1" si="7"/>
        <v>0.161</v>
      </c>
      <c r="P37" s="15">
        <f t="shared" ca="1" si="7"/>
        <v>0.161</v>
      </c>
      <c r="Q37" s="15">
        <f t="shared" ca="1" si="7"/>
        <v>0.161</v>
      </c>
      <c r="R37" s="15">
        <f t="shared" ca="1" si="7"/>
        <v>0.161</v>
      </c>
    </row>
    <row r="38" spans="2:18" x14ac:dyDescent="0.3">
      <c r="B38" s="51" t="s">
        <v>875</v>
      </c>
      <c r="C38" s="51"/>
      <c r="D38" s="1"/>
      <c r="E38" s="14"/>
      <c r="F38" s="14"/>
      <c r="G38" s="14"/>
      <c r="H38" s="14"/>
      <c r="I38" s="14"/>
      <c r="J38" s="40">
        <f>Data!D13</f>
        <v>0.14100000000000001</v>
      </c>
      <c r="K38" s="40">
        <f>Data!E13</f>
        <v>0.14300000000000002</v>
      </c>
      <c r="L38" s="40">
        <f>Data!F13</f>
        <v>0.14500000000000002</v>
      </c>
      <c r="M38" s="40">
        <f>Data!G13</f>
        <v>0.14500000000000002</v>
      </c>
      <c r="N38" s="40">
        <f>Data!H13</f>
        <v>0.13600000000000001</v>
      </c>
      <c r="O38" s="40">
        <f>Data!I13</f>
        <v>0.14100000000000001</v>
      </c>
      <c r="P38" s="40">
        <f>Data!J13</f>
        <v>0.14100000000000001</v>
      </c>
      <c r="Q38" s="40">
        <f>Data!K13</f>
        <v>0.14100000000000001</v>
      </c>
      <c r="R38" s="40">
        <f>Data!L13</f>
        <v>0.14100000000000001</v>
      </c>
    </row>
    <row r="39" spans="2:18" x14ac:dyDescent="0.3">
      <c r="B39" s="51" t="s">
        <v>876</v>
      </c>
      <c r="C39" s="51"/>
      <c r="D39" s="1"/>
      <c r="E39" s="14"/>
      <c r="F39" s="14"/>
      <c r="G39" s="14"/>
      <c r="H39" s="14"/>
      <c r="I39" s="14"/>
      <c r="J39" s="40">
        <f>Data!D11</f>
        <v>0.161</v>
      </c>
      <c r="K39" s="40">
        <f>Data!E11</f>
        <v>0.16300000000000001</v>
      </c>
      <c r="L39" s="40">
        <f>Data!F11</f>
        <v>0.16500000000000001</v>
      </c>
      <c r="M39" s="40">
        <f>Data!G11</f>
        <v>0.16500000000000001</v>
      </c>
      <c r="N39" s="40">
        <f>Data!H11</f>
        <v>0.156</v>
      </c>
      <c r="O39" s="40">
        <f>Data!I11</f>
        <v>0.161</v>
      </c>
      <c r="P39" s="40">
        <f>Data!J11</f>
        <v>0.161</v>
      </c>
      <c r="Q39" s="40">
        <f>Data!K11</f>
        <v>0.161</v>
      </c>
      <c r="R39" s="40">
        <f>Data!L11</f>
        <v>0.161</v>
      </c>
    </row>
    <row r="40" spans="2:18" x14ac:dyDescent="0.3">
      <c r="B40" s="51" t="s">
        <v>864</v>
      </c>
      <c r="C40" s="51"/>
      <c r="D40" s="1"/>
      <c r="E40" s="14"/>
      <c r="F40" s="14"/>
      <c r="G40" s="14"/>
      <c r="H40" s="14"/>
      <c r="I40" s="14"/>
      <c r="J40" s="40">
        <f>Data!D12</f>
        <v>0.17100000000000001</v>
      </c>
      <c r="K40" s="40">
        <f>Data!E12</f>
        <v>0.17300000000000001</v>
      </c>
      <c r="L40" s="40">
        <f>Data!F12</f>
        <v>0.17500000000000002</v>
      </c>
      <c r="M40" s="40">
        <f>Data!G12</f>
        <v>0.17500000000000002</v>
      </c>
      <c r="N40" s="40">
        <f>Data!H12</f>
        <v>0.16600000000000001</v>
      </c>
      <c r="O40" s="40">
        <f>Data!I12</f>
        <v>0.17100000000000001</v>
      </c>
      <c r="P40" s="40">
        <f>Data!J12</f>
        <v>0.17100000000000001</v>
      </c>
      <c r="Q40" s="40">
        <f>Data!K12</f>
        <v>0.17100000000000001</v>
      </c>
      <c r="R40" s="40">
        <f>Data!L12</f>
        <v>0.17100000000000001</v>
      </c>
    </row>
    <row r="41" spans="2:18" x14ac:dyDescent="0.3">
      <c r="B41" s="1"/>
      <c r="C41" s="1"/>
      <c r="D41" s="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2:18" x14ac:dyDescent="0.3">
      <c r="B42" s="53" t="s">
        <v>850</v>
      </c>
      <c r="C42" s="53"/>
      <c r="D42" s="1"/>
      <c r="E42" s="18" t="str">
        <f>IS!C31</f>
        <v>319</v>
      </c>
      <c r="F42" s="18" t="str">
        <f>IS!D31</f>
        <v>539</v>
      </c>
      <c r="G42" s="18" t="str">
        <f>IS!E31</f>
        <v>863</v>
      </c>
      <c r="H42" s="18" t="str">
        <f>IS!F31</f>
        <v>(70)</v>
      </c>
      <c r="I42" s="18" t="str">
        <f>IS!G31</f>
        <v>947</v>
      </c>
      <c r="J42" s="20">
        <f ca="1">I42*(1+J43)</f>
        <v>1145.8699999999999</v>
      </c>
      <c r="K42" s="20">
        <f t="shared" ref="K42:R42" ca="1" si="8">J42*(1+K43)</f>
        <v>1386.5026999999998</v>
      </c>
      <c r="L42" s="20">
        <f t="shared" ca="1" si="8"/>
        <v>1677.6682669999998</v>
      </c>
      <c r="M42" s="20">
        <f t="shared" ca="1" si="8"/>
        <v>2029.9786030699997</v>
      </c>
      <c r="N42" s="20">
        <f t="shared" ca="1" si="8"/>
        <v>2456.2741097146995</v>
      </c>
      <c r="O42" s="20">
        <f t="shared" ca="1" si="8"/>
        <v>2972.0916727547865</v>
      </c>
      <c r="P42" s="20">
        <f t="shared" ca="1" si="8"/>
        <v>3596.2309240332916</v>
      </c>
      <c r="Q42" s="20">
        <f t="shared" ca="1" si="8"/>
        <v>4351.4394180802828</v>
      </c>
      <c r="R42" s="20">
        <f t="shared" ca="1" si="8"/>
        <v>5265.2416958771419</v>
      </c>
    </row>
    <row r="43" spans="2:18" x14ac:dyDescent="0.3">
      <c r="B43" s="51" t="s">
        <v>851</v>
      </c>
      <c r="C43" s="51"/>
      <c r="D43" s="1"/>
      <c r="E43" s="15">
        <f>E42/E36</f>
        <v>0.12593762337149625</v>
      </c>
      <c r="F43" s="15">
        <f>F42/F36</f>
        <v>0.21120689655172414</v>
      </c>
      <c r="G43" s="15">
        <f>G42/G36</f>
        <v>0.25322769953051644</v>
      </c>
      <c r="H43" s="15">
        <f>H42/H36</f>
        <v>-1.5507310589277802E-2</v>
      </c>
      <c r="I43" s="15">
        <f>I42/I36</f>
        <v>0.26437744276940256</v>
      </c>
      <c r="J43" s="15">
        <f t="shared" ref="J43:R43" ca="1" si="9">OFFSET(J43,$D$16,0)</f>
        <v>0.21</v>
      </c>
      <c r="K43" s="15">
        <f t="shared" ca="1" si="9"/>
        <v>0.21</v>
      </c>
      <c r="L43" s="15">
        <f t="shared" ca="1" si="9"/>
        <v>0.21</v>
      </c>
      <c r="M43" s="15">
        <f t="shared" ca="1" si="9"/>
        <v>0.21</v>
      </c>
      <c r="N43" s="15">
        <f t="shared" ca="1" si="9"/>
        <v>0.21</v>
      </c>
      <c r="O43" s="15">
        <f t="shared" ca="1" si="9"/>
        <v>0.21</v>
      </c>
      <c r="P43" s="15">
        <f t="shared" ca="1" si="9"/>
        <v>0.21</v>
      </c>
      <c r="Q43" s="15">
        <f t="shared" ca="1" si="9"/>
        <v>0.21</v>
      </c>
      <c r="R43" s="15">
        <f t="shared" ca="1" si="9"/>
        <v>0.21</v>
      </c>
    </row>
    <row r="44" spans="2:18" x14ac:dyDescent="0.3">
      <c r="B44" s="51" t="s">
        <v>875</v>
      </c>
      <c r="C44" s="51"/>
      <c r="D44" s="31"/>
      <c r="E44" s="31"/>
      <c r="F44" s="31"/>
      <c r="G44" s="31"/>
      <c r="H44" s="31"/>
      <c r="I44" s="31"/>
      <c r="J44" s="40">
        <f>Data!D10</f>
        <v>0.21</v>
      </c>
      <c r="K44" s="40">
        <f>Data!E10</f>
        <v>0.21</v>
      </c>
      <c r="L44" s="40">
        <f>Data!F10</f>
        <v>0.24</v>
      </c>
      <c r="M44" s="40">
        <f>Data!G10</f>
        <v>0.24</v>
      </c>
      <c r="N44" s="40">
        <f>Data!H10</f>
        <v>0.24</v>
      </c>
      <c r="O44" s="40">
        <f>Data!I10</f>
        <v>0.24</v>
      </c>
      <c r="P44" s="40">
        <f>Data!J10</f>
        <v>0.24</v>
      </c>
      <c r="Q44" s="40">
        <f>Data!K10</f>
        <v>0.24</v>
      </c>
      <c r="R44" s="40">
        <f>Data!L10</f>
        <v>0.24</v>
      </c>
    </row>
    <row r="45" spans="2:18" x14ac:dyDescent="0.3">
      <c r="B45" s="51" t="s">
        <v>876</v>
      </c>
      <c r="C45" s="51"/>
      <c r="D45" s="31"/>
      <c r="E45" s="31"/>
      <c r="F45" s="31"/>
      <c r="G45" s="31"/>
      <c r="H45" s="31"/>
      <c r="I45" s="31"/>
      <c r="J45" s="40">
        <f>Data!D8</f>
        <v>0.21</v>
      </c>
      <c r="K45" s="40">
        <f>Data!E8</f>
        <v>0.21</v>
      </c>
      <c r="L45" s="40">
        <f>Data!F8</f>
        <v>0.21</v>
      </c>
      <c r="M45" s="40">
        <f>Data!G8</f>
        <v>0.21</v>
      </c>
      <c r="N45" s="40">
        <f>Data!H8</f>
        <v>0.21</v>
      </c>
      <c r="O45" s="40">
        <f>Data!I8</f>
        <v>0.21</v>
      </c>
      <c r="P45" s="40">
        <f>Data!J8</f>
        <v>0.21</v>
      </c>
      <c r="Q45" s="40">
        <f>Data!K8</f>
        <v>0.21</v>
      </c>
      <c r="R45" s="40">
        <f>Data!L8</f>
        <v>0.21</v>
      </c>
    </row>
    <row r="46" spans="2:18" x14ac:dyDescent="0.3">
      <c r="B46" s="51" t="s">
        <v>864</v>
      </c>
      <c r="C46" s="51"/>
      <c r="D46" s="31"/>
      <c r="E46" s="31"/>
      <c r="F46" s="31"/>
      <c r="G46" s="31"/>
      <c r="H46" s="31"/>
      <c r="I46" s="31"/>
      <c r="J46" s="40">
        <f>Data!D9</f>
        <v>0.21</v>
      </c>
      <c r="K46" s="40">
        <f>Data!E9</f>
        <v>0.21</v>
      </c>
      <c r="L46" s="40">
        <f>Data!F9</f>
        <v>0.18</v>
      </c>
      <c r="M46" s="40">
        <f>Data!G9</f>
        <v>0.18</v>
      </c>
      <c r="N46" s="40">
        <f>Data!H9</f>
        <v>0.18</v>
      </c>
      <c r="O46" s="40">
        <f>Data!I9</f>
        <v>0.18</v>
      </c>
      <c r="P46" s="40">
        <f>Data!J9</f>
        <v>0.18</v>
      </c>
      <c r="Q46" s="40">
        <f>Data!K9</f>
        <v>0.18</v>
      </c>
      <c r="R46" s="40">
        <f>Data!L9</f>
        <v>0.18</v>
      </c>
    </row>
    <row r="47" spans="2:18" x14ac:dyDescent="0.3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2"/>
      <c r="P47" s="32"/>
      <c r="Q47" s="32"/>
      <c r="R47" s="32"/>
    </row>
    <row r="48" spans="2:18" x14ac:dyDescent="0.3">
      <c r="B48" s="55" t="s">
        <v>874</v>
      </c>
      <c r="C48" s="55"/>
      <c r="D48" s="42"/>
      <c r="E48" s="42"/>
      <c r="F48" s="42"/>
      <c r="G48" s="42"/>
      <c r="H48" s="42"/>
      <c r="I48" s="42"/>
      <c r="J48" s="43">
        <f ca="1">J36-J42</f>
        <v>3012.8320000000003</v>
      </c>
      <c r="K48" s="43">
        <f t="shared" ref="K48:R48" ca="1" si="10">K36-K42</f>
        <v>3450.0677260000002</v>
      </c>
      <c r="L48" s="43">
        <f t="shared" ca="1" si="10"/>
        <v>3956.9362792900001</v>
      </c>
      <c r="M48" s="43">
        <f t="shared" ca="1" si="10"/>
        <v>4534.3356933578507</v>
      </c>
      <c r="N48" s="43">
        <f t="shared" ca="1" si="10"/>
        <v>5132.0732169558942</v>
      </c>
      <c r="O48" s="43">
        <f t="shared" ca="1" si="10"/>
        <v>5837.9795735097741</v>
      </c>
      <c r="P48" s="43">
        <f t="shared" ca="1" si="10"/>
        <v>6632.2617928798636</v>
      </c>
      <c r="Q48" s="43">
        <f t="shared" ca="1" si="10"/>
        <v>7523.840626255891</v>
      </c>
      <c r="R48" s="43">
        <f t="shared" ca="1" si="10"/>
        <v>8521.9584355971565</v>
      </c>
    </row>
    <row r="49" spans="2:18" x14ac:dyDescent="0.3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2"/>
      <c r="P49" s="32"/>
      <c r="Q49" s="32"/>
      <c r="R49" s="32"/>
    </row>
    <row r="50" spans="2:18" x14ac:dyDescent="0.3">
      <c r="B50" s="1" t="s">
        <v>852</v>
      </c>
      <c r="C50" s="1"/>
      <c r="D50" s="1"/>
      <c r="E50" s="17" t="str">
        <f>CFS!J4</f>
        <v>776</v>
      </c>
      <c r="F50" s="17" t="str">
        <f>CFS!K4</f>
        <v>912</v>
      </c>
      <c r="G50" s="17" t="str">
        <f>CFS!L4</f>
        <v>1,189</v>
      </c>
      <c r="H50" s="17" t="str">
        <f>CFS!M4</f>
        <v>1,265</v>
      </c>
      <c r="I50" s="17" t="str">
        <f>CFS!N4</f>
        <v>1,317</v>
      </c>
      <c r="J50" s="20">
        <f ca="1">J30*J51</f>
        <v>1514.722215174959</v>
      </c>
      <c r="K50" s="20">
        <f t="shared" ref="K50:R50" ca="1" si="11">K30*K51</f>
        <v>1652.2589923128453</v>
      </c>
      <c r="L50" s="20">
        <f t="shared" ca="1" si="11"/>
        <v>1781.1351937132472</v>
      </c>
      <c r="M50" s="20">
        <f t="shared" ca="1" si="11"/>
        <v>1904.7459761569464</v>
      </c>
      <c r="N50" s="20">
        <f t="shared" ca="1" si="11"/>
        <v>2023.8306945862787</v>
      </c>
      <c r="O50" s="20">
        <f t="shared" ca="1" si="11"/>
        <v>2139.2214254688097</v>
      </c>
      <c r="P50" s="20">
        <f t="shared" ca="1" si="11"/>
        <v>2251.7718544827153</v>
      </c>
      <c r="Q50" s="20">
        <f t="shared" ca="1" si="11"/>
        <v>2362.3118752445166</v>
      </c>
      <c r="R50" s="20">
        <f t="shared" ca="1" si="11"/>
        <v>2444.9927908780742</v>
      </c>
    </row>
    <row r="51" spans="2:18" x14ac:dyDescent="0.3">
      <c r="B51" s="25" t="s">
        <v>849</v>
      </c>
      <c r="C51" s="25"/>
      <c r="D51" s="1"/>
      <c r="E51" s="15">
        <f>(E50/E30)</f>
        <v>5.0125960855241909E-2</v>
      </c>
      <c r="F51" s="15">
        <f>(F50/F30)</f>
        <v>5.2013231436067071E-2</v>
      </c>
      <c r="G51" s="15">
        <f>(G50/G30)</f>
        <v>5.5472613604553515E-2</v>
      </c>
      <c r="H51" s="15">
        <f>(H50/H30)</f>
        <v>4.9489456594029965E-2</v>
      </c>
      <c r="I51" s="15">
        <f>(I50/I30)</f>
        <v>4.8676818450620933E-2</v>
      </c>
      <c r="J51" s="40">
        <v>5.115561618810268E-2</v>
      </c>
      <c r="K51" s="40">
        <v>5.115561618810268E-2</v>
      </c>
      <c r="L51" s="40">
        <v>5.115561618810268E-2</v>
      </c>
      <c r="M51" s="40">
        <v>5.115561618810268E-2</v>
      </c>
      <c r="N51" s="40">
        <v>5.115561618810268E-2</v>
      </c>
      <c r="O51" s="40">
        <v>5.115561618810268E-2</v>
      </c>
      <c r="P51" s="40">
        <v>5.115561618810268E-2</v>
      </c>
      <c r="Q51" s="40">
        <v>5.115561618810268E-2</v>
      </c>
      <c r="R51" s="40">
        <v>5.115561618810268E-2</v>
      </c>
    </row>
    <row r="52" spans="2:18" x14ac:dyDescent="0.3">
      <c r="B52" s="1"/>
      <c r="C52" s="1"/>
      <c r="D52" s="1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 x14ac:dyDescent="0.3">
      <c r="B53" s="1" t="s">
        <v>853</v>
      </c>
      <c r="C53" s="1"/>
      <c r="D53" s="1"/>
      <c r="E53" s="17" t="str">
        <f>CFS!B2</f>
        <v>(823)</v>
      </c>
      <c r="F53" s="17" t="str">
        <f>CFS!C2</f>
        <v>(704)</v>
      </c>
      <c r="G53" s="17" t="str">
        <f>CFS!D2</f>
        <v>(866)</v>
      </c>
      <c r="H53" s="17" t="str">
        <f>CFS!E2</f>
        <v>(908)</v>
      </c>
      <c r="I53" s="17" t="str">
        <f>CFS!F2</f>
        <v>(706)</v>
      </c>
      <c r="J53" s="20">
        <f ca="1">J30*J54</f>
        <v>1156.7624226544065</v>
      </c>
      <c r="K53" s="20">
        <f t="shared" ref="K53:R53" ca="1" si="12">K30*K54</f>
        <v>1261.7964506314265</v>
      </c>
      <c r="L53" s="20">
        <f t="shared" ca="1" si="12"/>
        <v>1360.2165737806777</v>
      </c>
      <c r="M53" s="20">
        <f t="shared" ca="1" si="12"/>
        <v>1454.6156040010567</v>
      </c>
      <c r="N53" s="20">
        <f t="shared" ca="1" si="12"/>
        <v>1545.5581715632027</v>
      </c>
      <c r="O53" s="20">
        <f t="shared" ca="1" si="12"/>
        <v>1633.6797162730502</v>
      </c>
      <c r="P53" s="20">
        <f t="shared" ca="1" si="12"/>
        <v>1719.6321804493809</v>
      </c>
      <c r="Q53" s="20">
        <f t="shared" ca="1" si="12"/>
        <v>1804.0493368993641</v>
      </c>
      <c r="R53" s="20">
        <f t="shared" ca="1" si="12"/>
        <v>1867.1910636908417</v>
      </c>
    </row>
    <row r="54" spans="2:18" x14ac:dyDescent="0.3">
      <c r="B54" s="25" t="s">
        <v>849</v>
      </c>
      <c r="C54" s="13"/>
      <c r="D54" s="1"/>
      <c r="E54" s="15">
        <f>(-E53/E30)</f>
        <v>5.3161940443123827E-2</v>
      </c>
      <c r="F54" s="15">
        <f>(-F53/F30)</f>
        <v>4.0150564617314928E-2</v>
      </c>
      <c r="G54" s="15">
        <f>(-G53/G30)</f>
        <v>4.0403097881869923E-2</v>
      </c>
      <c r="H54" s="15">
        <f>(-H53/H30)</f>
        <v>3.5522866867493445E-2</v>
      </c>
      <c r="I54" s="15">
        <f>(-I53/I30)</f>
        <v>2.6094027202838557E-2</v>
      </c>
      <c r="J54" s="40">
        <v>3.9066499402528133E-2</v>
      </c>
      <c r="K54" s="40">
        <v>3.9066499402528133E-2</v>
      </c>
      <c r="L54" s="40">
        <v>3.9066499402528133E-2</v>
      </c>
      <c r="M54" s="40">
        <v>3.9066499402528133E-2</v>
      </c>
      <c r="N54" s="40">
        <v>3.9066499402528133E-2</v>
      </c>
      <c r="O54" s="40">
        <v>3.9066499402528133E-2</v>
      </c>
      <c r="P54" s="40">
        <v>3.9066499402528133E-2</v>
      </c>
      <c r="Q54" s="40">
        <v>3.9066499402528133E-2</v>
      </c>
      <c r="R54" s="40">
        <v>3.9066499402528133E-2</v>
      </c>
    </row>
    <row r="55" spans="2:18" x14ac:dyDescent="0.3">
      <c r="B55" s="1"/>
      <c r="C55" s="1"/>
      <c r="D55" s="1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 x14ac:dyDescent="0.3">
      <c r="B56" s="26" t="s">
        <v>854</v>
      </c>
      <c r="C56" s="1"/>
      <c r="D56" s="1"/>
      <c r="E56" s="17" t="str">
        <f>CFS!J13</f>
        <v>622</v>
      </c>
      <c r="F56" s="17" t="str">
        <f>CFS!K13</f>
        <v>(585)</v>
      </c>
      <c r="G56" s="17" t="str">
        <f>CFS!L13</f>
        <v>(952)</v>
      </c>
      <c r="H56" s="17" t="str">
        <f>CFS!M13</f>
        <v>(1,102)</v>
      </c>
      <c r="I56" s="17" t="str">
        <f>CFS!N13</f>
        <v>(454)</v>
      </c>
      <c r="J56" s="20">
        <f ca="1">J30*J57</f>
        <v>-799.43353317542983</v>
      </c>
      <c r="K56" s="20">
        <f t="shared" ref="K56:R56" ca="1" si="13">K30*K57</f>
        <v>-872.02209798775891</v>
      </c>
      <c r="L56" s="20">
        <f t="shared" ca="1" si="13"/>
        <v>-940.03982163080411</v>
      </c>
      <c r="M56" s="20">
        <f t="shared" ca="1" si="13"/>
        <v>-1005.2785852519818</v>
      </c>
      <c r="N56" s="20">
        <f t="shared" ca="1" si="13"/>
        <v>-1068.1286024019357</v>
      </c>
      <c r="O56" s="20">
        <f t="shared" ca="1" si="13"/>
        <v>-1129.0290227964845</v>
      </c>
      <c r="P56" s="20">
        <f t="shared" ca="1" si="13"/>
        <v>-1188.4304009670711</v>
      </c>
      <c r="Q56" s="20">
        <f t="shared" ca="1" si="13"/>
        <v>-1246.7707345738409</v>
      </c>
      <c r="R56" s="20">
        <f t="shared" ca="1" si="13"/>
        <v>-1290.4077102839251</v>
      </c>
    </row>
    <row r="57" spans="2:18" x14ac:dyDescent="0.3">
      <c r="B57" s="25" t="s">
        <v>849</v>
      </c>
      <c r="C57" s="25"/>
      <c r="D57" s="1"/>
      <c r="E57" s="15">
        <f>E56/E30</f>
        <v>4.017828305665009E-2</v>
      </c>
      <c r="F57" s="15">
        <f>F56/F30</f>
        <v>-3.3363750427740389E-2</v>
      </c>
      <c r="G57" s="15">
        <f>G56/G30</f>
        <v>-4.4415414761593733E-2</v>
      </c>
      <c r="H57" s="15">
        <f>H56/H30</f>
        <v>-4.3112554281913851E-2</v>
      </c>
      <c r="I57" s="15">
        <f>I56/I30</f>
        <v>-1.6780011827321112E-2</v>
      </c>
      <c r="J57" s="40">
        <v>-2.6998689648383797E-2</v>
      </c>
      <c r="K57" s="40">
        <v>-2.6998689648383797E-2</v>
      </c>
      <c r="L57" s="40">
        <v>-2.6998689648383797E-2</v>
      </c>
      <c r="M57" s="40">
        <v>-2.6998689648383797E-2</v>
      </c>
      <c r="N57" s="40">
        <v>-2.6998689648383797E-2</v>
      </c>
      <c r="O57" s="40">
        <v>-2.6998689648383797E-2</v>
      </c>
      <c r="P57" s="40">
        <v>-2.6998689648383797E-2</v>
      </c>
      <c r="Q57" s="40">
        <v>-2.6998689648383797E-2</v>
      </c>
      <c r="R57" s="40">
        <v>-2.6998689648383797E-2</v>
      </c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2"/>
      <c r="P58" s="32"/>
      <c r="Q58" s="32"/>
      <c r="R58" s="32"/>
    </row>
    <row r="59" spans="2:18" x14ac:dyDescent="0.3">
      <c r="B59" s="35" t="s">
        <v>877</v>
      </c>
      <c r="C59" s="35"/>
      <c r="D59" s="35"/>
      <c r="E59" s="35"/>
      <c r="F59" s="35"/>
      <c r="G59" s="35"/>
      <c r="H59" s="35"/>
      <c r="I59" s="35"/>
      <c r="J59" s="44">
        <f ca="1">J48+J50-J53+J56</f>
        <v>2571.3582593451229</v>
      </c>
      <c r="K59" s="44">
        <f t="shared" ref="K59:R59" ca="1" si="14">K48+K50-K53+K56</f>
        <v>2968.50816969366</v>
      </c>
      <c r="L59" s="44">
        <f t="shared" ca="1" si="14"/>
        <v>3437.8150775917657</v>
      </c>
      <c r="M59" s="44">
        <f t="shared" ca="1" si="14"/>
        <v>3979.1874802617585</v>
      </c>
      <c r="N59" s="44">
        <f t="shared" ca="1" si="14"/>
        <v>4542.2171375770349</v>
      </c>
      <c r="O59" s="44">
        <f t="shared" ca="1" si="14"/>
        <v>5214.4922599090496</v>
      </c>
      <c r="P59" s="44">
        <f t="shared" ca="1" si="14"/>
        <v>5975.9710659461271</v>
      </c>
      <c r="Q59" s="44">
        <f t="shared" ca="1" si="14"/>
        <v>6835.3324300272034</v>
      </c>
      <c r="R59" s="44">
        <f t="shared" ca="1" si="14"/>
        <v>7809.3524525004632</v>
      </c>
    </row>
    <row r="60" spans="2:18" x14ac:dyDescent="0.3">
      <c r="B60" s="35" t="s">
        <v>890</v>
      </c>
      <c r="C60" s="35"/>
      <c r="D60" s="35"/>
      <c r="E60" s="35"/>
      <c r="F60" s="35"/>
      <c r="G60" s="35"/>
      <c r="H60" s="35"/>
      <c r="I60" s="35"/>
      <c r="J60" s="44">
        <f t="shared" ref="J60:R60" ca="1" si="15">J59/(1+wacc)^J27</f>
        <v>2383.9776185287619</v>
      </c>
      <c r="K60" s="44">
        <f t="shared" ca="1" si="15"/>
        <v>2551.6283372719731</v>
      </c>
      <c r="L60" s="44">
        <f t="shared" ca="1" si="15"/>
        <v>2739.688988100891</v>
      </c>
      <c r="M60" s="44">
        <f t="shared" ca="1" si="15"/>
        <v>2940.0366053805756</v>
      </c>
      <c r="N60" s="44">
        <f t="shared" ca="1" si="15"/>
        <v>3111.4713883598952</v>
      </c>
      <c r="O60" s="44">
        <f t="shared" ca="1" si="15"/>
        <v>3311.6888925828171</v>
      </c>
      <c r="P60" s="44">
        <f t="shared" ca="1" si="15"/>
        <v>3518.7270077070543</v>
      </c>
      <c r="Q60" s="44">
        <f t="shared" ca="1" si="15"/>
        <v>3731.4387161014165</v>
      </c>
      <c r="R60" s="44">
        <f t="shared" ca="1" si="15"/>
        <v>3952.494555086314</v>
      </c>
    </row>
    <row r="62" spans="2:18" x14ac:dyDescent="0.3">
      <c r="B62" s="9" t="s">
        <v>889</v>
      </c>
      <c r="C62" s="9"/>
      <c r="D62" s="9"/>
      <c r="E62" s="9"/>
      <c r="F62" s="9"/>
      <c r="G62" s="34"/>
    </row>
    <row r="63" spans="2:18" x14ac:dyDescent="0.3">
      <c r="B63" s="31" t="s">
        <v>892</v>
      </c>
      <c r="C63" s="31"/>
      <c r="D63" s="31"/>
      <c r="E63" s="31"/>
      <c r="F63" s="46">
        <f ca="1">(R59*(1+tgr))/(wacc-tgr)</f>
        <v>149339.29596665996</v>
      </c>
      <c r="G63" s="34"/>
    </row>
    <row r="64" spans="2:18" x14ac:dyDescent="0.3">
      <c r="B64" s="45" t="s">
        <v>891</v>
      </c>
      <c r="C64" s="25"/>
      <c r="D64" s="25"/>
      <c r="E64" s="1"/>
      <c r="F64" s="47">
        <f ca="1">F63/(1+wacc)^R27</f>
        <v>75584.084309019992</v>
      </c>
    </row>
    <row r="65" spans="2:6" x14ac:dyDescent="0.3">
      <c r="B65" s="1"/>
      <c r="C65" s="1"/>
      <c r="D65" s="1"/>
      <c r="E65" s="1"/>
      <c r="F65" s="47"/>
    </row>
    <row r="66" spans="2:6" x14ac:dyDescent="0.3">
      <c r="B66" s="38" t="s">
        <v>893</v>
      </c>
      <c r="C66" s="1"/>
      <c r="D66" s="1"/>
      <c r="E66" s="1"/>
      <c r="F66" s="47">
        <f ca="1">SUM(J60:R60,F64)</f>
        <v>103825.23641813968</v>
      </c>
    </row>
    <row r="67" spans="2:6" x14ac:dyDescent="0.3">
      <c r="B67" s="45" t="s">
        <v>894</v>
      </c>
      <c r="C67" s="1"/>
      <c r="D67" s="1"/>
      <c r="E67" s="1"/>
      <c r="F67" s="48" t="str">
        <f>BS!F8</f>
        <v>10,868</v>
      </c>
    </row>
    <row r="68" spans="2:6" x14ac:dyDescent="0.3">
      <c r="B68" s="45" t="s">
        <v>895</v>
      </c>
      <c r="C68" s="1"/>
      <c r="D68" s="1"/>
      <c r="E68" s="1"/>
      <c r="F68" s="48" t="str">
        <f>BS!F28</f>
        <v>10,986</v>
      </c>
    </row>
    <row r="69" spans="2:6" x14ac:dyDescent="0.3">
      <c r="B69" s="45"/>
      <c r="C69" s="1"/>
      <c r="D69" s="1"/>
      <c r="E69" s="1"/>
      <c r="F69" s="47"/>
    </row>
    <row r="70" spans="2:6" x14ac:dyDescent="0.3">
      <c r="B70" s="38" t="s">
        <v>896</v>
      </c>
      <c r="C70" s="1"/>
      <c r="D70" s="1"/>
      <c r="E70" s="1"/>
      <c r="F70" s="47">
        <f ca="1">F66+F67-F68</f>
        <v>103707.23641813968</v>
      </c>
    </row>
    <row r="71" spans="2:6" x14ac:dyDescent="0.3">
      <c r="B71" s="38" t="s">
        <v>897</v>
      </c>
      <c r="C71" s="1"/>
      <c r="D71" s="1"/>
      <c r="E71" s="1"/>
      <c r="F71" s="47">
        <v>1080</v>
      </c>
    </row>
    <row r="72" spans="2:6" x14ac:dyDescent="0.3">
      <c r="B72" s="1"/>
      <c r="C72" s="1"/>
      <c r="D72" s="1"/>
      <c r="E72" s="1"/>
      <c r="F72" s="47"/>
    </row>
    <row r="73" spans="2:6" x14ac:dyDescent="0.3">
      <c r="B73" s="38" t="s">
        <v>898</v>
      </c>
      <c r="C73" s="1"/>
      <c r="D73" s="1"/>
      <c r="E73" s="1"/>
      <c r="F73" s="49">
        <f ca="1">F70/F71</f>
        <v>96.025218905684895</v>
      </c>
    </row>
    <row r="82" spans="2:13" x14ac:dyDescent="0.3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</sheetData>
  <mergeCells count="29">
    <mergeCell ref="B46:C46"/>
    <mergeCell ref="B48:C48"/>
    <mergeCell ref="B34:C34"/>
    <mergeCell ref="B36:C36"/>
    <mergeCell ref="B12:R12"/>
    <mergeCell ref="B39:C39"/>
    <mergeCell ref="B44:C44"/>
    <mergeCell ref="B45:C45"/>
    <mergeCell ref="B42:C42"/>
    <mergeCell ref="B29:M29"/>
    <mergeCell ref="B30:C30"/>
    <mergeCell ref="B31:C31"/>
    <mergeCell ref="B32:C32"/>
    <mergeCell ref="B1:E1"/>
    <mergeCell ref="B43:C43"/>
    <mergeCell ref="B33:C33"/>
    <mergeCell ref="G3:J3"/>
    <mergeCell ref="B3:E3"/>
    <mergeCell ref="B5:E5"/>
    <mergeCell ref="B6:E6"/>
    <mergeCell ref="B4:E4"/>
    <mergeCell ref="G4:M4"/>
    <mergeCell ref="G5:M5"/>
    <mergeCell ref="G6:M6"/>
    <mergeCell ref="B40:C40"/>
    <mergeCell ref="G7:M7"/>
    <mergeCell ref="G8:M8"/>
    <mergeCell ref="B37:C37"/>
    <mergeCell ref="B38:C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03EE-4676-4D16-90D3-85086EB06945}">
  <sheetPr>
    <tabColor theme="8" tint="0.7999816888943144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D0B-798F-47EA-BB2F-3169C688A80D}">
  <sheetPr>
    <tabColor rgb="FFFFFF00"/>
  </sheetPr>
  <dimension ref="A1:N58"/>
  <sheetViews>
    <sheetView workbookViewId="0">
      <selection activeCell="F14" sqref="F14"/>
    </sheetView>
  </sheetViews>
  <sheetFormatPr defaultRowHeight="14.4" x14ac:dyDescent="0.3"/>
  <cols>
    <col min="1" max="1" width="56.6640625" customWidth="1"/>
    <col min="2" max="3" width="7.5546875" bestFit="1" customWidth="1"/>
    <col min="4" max="6" width="7.21875" bestFit="1" customWidth="1"/>
    <col min="7" max="7" width="13.5546875" hidden="1" customWidth="1"/>
    <col min="9" max="9" width="33.109375" customWidth="1"/>
    <col min="10" max="10" width="14.5546875" customWidth="1"/>
    <col min="11" max="11" width="10.33203125" customWidth="1"/>
  </cols>
  <sheetData>
    <row r="1" spans="1:14" x14ac:dyDescent="0.3">
      <c r="A1" t="s">
        <v>242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595</v>
      </c>
      <c r="I1" t="s">
        <v>6</v>
      </c>
      <c r="J1" t="s">
        <v>11</v>
      </c>
      <c r="K1" t="s">
        <v>10</v>
      </c>
      <c r="L1" t="s">
        <v>9</v>
      </c>
      <c r="M1" t="s">
        <v>8</v>
      </c>
      <c r="N1" t="s">
        <v>7</v>
      </c>
    </row>
    <row r="2" spans="1:14" x14ac:dyDescent="0.3">
      <c r="A2" t="s">
        <v>255</v>
      </c>
      <c r="B2" t="s">
        <v>260</v>
      </c>
      <c r="C2" t="s">
        <v>259</v>
      </c>
      <c r="D2" t="s">
        <v>258</v>
      </c>
      <c r="E2" t="s">
        <v>257</v>
      </c>
      <c r="F2" t="s">
        <v>256</v>
      </c>
      <c r="I2" t="s">
        <v>486</v>
      </c>
      <c r="J2" t="s">
        <v>23</v>
      </c>
      <c r="K2" t="s">
        <v>490</v>
      </c>
      <c r="L2" t="s">
        <v>489</v>
      </c>
      <c r="M2" t="s">
        <v>488</v>
      </c>
      <c r="N2" t="s">
        <v>487</v>
      </c>
    </row>
    <row r="3" spans="1:14" x14ac:dyDescent="0.3">
      <c r="A3" t="s">
        <v>261</v>
      </c>
      <c r="B3" t="s">
        <v>23</v>
      </c>
      <c r="C3" t="s">
        <v>265</v>
      </c>
      <c r="D3" t="s">
        <v>264</v>
      </c>
      <c r="E3" t="s">
        <v>263</v>
      </c>
      <c r="F3" t="s">
        <v>262</v>
      </c>
      <c r="I3" t="s">
        <v>491</v>
      </c>
      <c r="J3" t="s">
        <v>496</v>
      </c>
      <c r="K3" t="s">
        <v>495</v>
      </c>
      <c r="L3" t="s">
        <v>494</v>
      </c>
      <c r="M3" t="s">
        <v>493</v>
      </c>
      <c r="N3" t="s">
        <v>492</v>
      </c>
    </row>
    <row r="4" spans="1:14" x14ac:dyDescent="0.3">
      <c r="A4" t="s">
        <v>279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I4" t="s">
        <v>468</v>
      </c>
      <c r="J4" t="s">
        <v>473</v>
      </c>
      <c r="K4" t="s">
        <v>472</v>
      </c>
      <c r="L4" t="s">
        <v>471</v>
      </c>
      <c r="M4" t="s">
        <v>470</v>
      </c>
      <c r="N4" t="s">
        <v>469</v>
      </c>
    </row>
    <row r="5" spans="1:14" x14ac:dyDescent="0.3">
      <c r="A5" t="s">
        <v>430</v>
      </c>
      <c r="B5" t="s">
        <v>23</v>
      </c>
      <c r="C5" t="s">
        <v>431</v>
      </c>
      <c r="D5" t="s">
        <v>431</v>
      </c>
      <c r="E5" t="s">
        <v>23</v>
      </c>
      <c r="F5" t="s">
        <v>23</v>
      </c>
      <c r="I5" t="s">
        <v>462</v>
      </c>
      <c r="J5" t="s">
        <v>467</v>
      </c>
      <c r="K5" t="s">
        <v>466</v>
      </c>
      <c r="L5" t="s">
        <v>465</v>
      </c>
      <c r="M5" t="s">
        <v>464</v>
      </c>
      <c r="N5" t="s">
        <v>463</v>
      </c>
    </row>
    <row r="6" spans="1:14" x14ac:dyDescent="0.3">
      <c r="A6" t="s">
        <v>384</v>
      </c>
      <c r="B6" t="s">
        <v>389</v>
      </c>
      <c r="C6" t="s">
        <v>388</v>
      </c>
      <c r="D6" t="s">
        <v>387</v>
      </c>
      <c r="E6" t="s">
        <v>386</v>
      </c>
      <c r="F6" t="s">
        <v>385</v>
      </c>
      <c r="I6" t="s">
        <v>545</v>
      </c>
      <c r="J6" t="s">
        <v>550</v>
      </c>
      <c r="K6" t="s">
        <v>549</v>
      </c>
      <c r="L6" t="s">
        <v>548</v>
      </c>
      <c r="M6" t="s">
        <v>547</v>
      </c>
      <c r="N6" t="s">
        <v>546</v>
      </c>
    </row>
    <row r="7" spans="1:14" x14ac:dyDescent="0.3">
      <c r="A7" t="s">
        <v>331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I7" t="s">
        <v>592</v>
      </c>
      <c r="J7" t="s">
        <v>23</v>
      </c>
      <c r="K7" t="s">
        <v>23</v>
      </c>
      <c r="L7" t="s">
        <v>23</v>
      </c>
      <c r="M7" t="s">
        <v>23</v>
      </c>
      <c r="N7" t="s">
        <v>318</v>
      </c>
    </row>
    <row r="8" spans="1:14" x14ac:dyDescent="0.3">
      <c r="A8" t="s">
        <v>300</v>
      </c>
      <c r="B8" t="s">
        <v>305</v>
      </c>
      <c r="C8" t="s">
        <v>304</v>
      </c>
      <c r="D8" t="s">
        <v>303</v>
      </c>
      <c r="E8" t="s">
        <v>302</v>
      </c>
      <c r="F8" t="s">
        <v>301</v>
      </c>
      <c r="I8" t="s">
        <v>587</v>
      </c>
      <c r="J8" t="s">
        <v>23</v>
      </c>
      <c r="K8" t="s">
        <v>591</v>
      </c>
      <c r="L8" t="s">
        <v>590</v>
      </c>
      <c r="M8" t="s">
        <v>589</v>
      </c>
      <c r="N8" t="s">
        <v>588</v>
      </c>
    </row>
    <row r="9" spans="1:14" x14ac:dyDescent="0.3">
      <c r="A9" t="s">
        <v>313</v>
      </c>
      <c r="B9" t="s">
        <v>318</v>
      </c>
      <c r="C9" t="s">
        <v>317</v>
      </c>
      <c r="D9" t="s">
        <v>316</v>
      </c>
      <c r="E9" t="s">
        <v>315</v>
      </c>
      <c r="F9" t="s">
        <v>314</v>
      </c>
      <c r="I9" t="s">
        <v>474</v>
      </c>
      <c r="J9" t="s">
        <v>479</v>
      </c>
      <c r="K9" t="s">
        <v>478</v>
      </c>
      <c r="L9" t="s">
        <v>477</v>
      </c>
      <c r="M9" t="s">
        <v>476</v>
      </c>
      <c r="N9" t="s">
        <v>475</v>
      </c>
    </row>
    <row r="10" spans="1:14" x14ac:dyDescent="0.3">
      <c r="A10" t="s">
        <v>377</v>
      </c>
      <c r="B10" t="s">
        <v>382</v>
      </c>
      <c r="C10" t="s">
        <v>381</v>
      </c>
      <c r="D10" t="s">
        <v>380</v>
      </c>
      <c r="E10" t="s">
        <v>379</v>
      </c>
      <c r="F10" t="s">
        <v>378</v>
      </c>
      <c r="I10" t="s">
        <v>522</v>
      </c>
      <c r="J10" t="s">
        <v>526</v>
      </c>
      <c r="K10" t="s">
        <v>525</v>
      </c>
      <c r="L10" t="s">
        <v>524</v>
      </c>
      <c r="M10" t="s">
        <v>523</v>
      </c>
      <c r="N10" t="s">
        <v>109</v>
      </c>
    </row>
    <row r="11" spans="1:14" x14ac:dyDescent="0.3">
      <c r="A11" t="s">
        <v>422</v>
      </c>
      <c r="B11" t="s">
        <v>427</v>
      </c>
      <c r="C11" t="s">
        <v>426</v>
      </c>
      <c r="D11" t="s">
        <v>425</v>
      </c>
      <c r="E11" t="s">
        <v>424</v>
      </c>
      <c r="F11" t="s">
        <v>423</v>
      </c>
      <c r="I11" t="s">
        <v>522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</row>
    <row r="12" spans="1:14" x14ac:dyDescent="0.3">
      <c r="A12" t="s">
        <v>383</v>
      </c>
      <c r="B12" t="s">
        <v>23</v>
      </c>
      <c r="C12" t="s">
        <v>23</v>
      </c>
      <c r="D12" t="s">
        <v>23</v>
      </c>
      <c r="E12" t="s">
        <v>23</v>
      </c>
      <c r="F12" t="s">
        <v>23</v>
      </c>
      <c r="I12" t="s">
        <v>437</v>
      </c>
      <c r="J12" t="s">
        <v>305</v>
      </c>
      <c r="K12" t="s">
        <v>304</v>
      </c>
      <c r="L12" t="s">
        <v>303</v>
      </c>
      <c r="M12" t="s">
        <v>302</v>
      </c>
      <c r="N12" t="s">
        <v>301</v>
      </c>
    </row>
    <row r="13" spans="1:14" x14ac:dyDescent="0.3">
      <c r="A13" t="s">
        <v>330</v>
      </c>
      <c r="B13" t="s">
        <v>23</v>
      </c>
      <c r="C13" t="s">
        <v>23</v>
      </c>
      <c r="D13" t="s">
        <v>23</v>
      </c>
      <c r="E13" t="s">
        <v>23</v>
      </c>
      <c r="F13" t="s">
        <v>23</v>
      </c>
      <c r="I13" t="s">
        <v>445</v>
      </c>
      <c r="J13" t="s">
        <v>23</v>
      </c>
      <c r="K13" t="s">
        <v>449</v>
      </c>
      <c r="L13" t="s">
        <v>448</v>
      </c>
      <c r="M13" t="s">
        <v>447</v>
      </c>
      <c r="N13" t="s">
        <v>446</v>
      </c>
    </row>
    <row r="14" spans="1:14" x14ac:dyDescent="0.3">
      <c r="A14" t="s">
        <v>397</v>
      </c>
      <c r="B14" t="s">
        <v>401</v>
      </c>
      <c r="C14" t="s">
        <v>172</v>
      </c>
      <c r="D14" t="s">
        <v>400</v>
      </c>
      <c r="E14" t="s">
        <v>399</v>
      </c>
      <c r="F14" t="s">
        <v>398</v>
      </c>
      <c r="I14" t="s">
        <v>450</v>
      </c>
      <c r="J14" t="s">
        <v>455</v>
      </c>
      <c r="K14" t="s">
        <v>454</v>
      </c>
      <c r="L14" t="s">
        <v>453</v>
      </c>
      <c r="M14" t="s">
        <v>452</v>
      </c>
      <c r="N14" t="s">
        <v>451</v>
      </c>
    </row>
    <row r="15" spans="1:14" x14ac:dyDescent="0.3">
      <c r="A15" t="s">
        <v>252</v>
      </c>
      <c r="B15" t="s">
        <v>23</v>
      </c>
      <c r="C15" t="s">
        <v>23</v>
      </c>
      <c r="D15" t="s">
        <v>23</v>
      </c>
      <c r="E15" t="s">
        <v>254</v>
      </c>
      <c r="F15" t="s">
        <v>253</v>
      </c>
      <c r="I15" t="s">
        <v>438</v>
      </c>
      <c r="J15" t="s">
        <v>443</v>
      </c>
      <c r="K15" t="s">
        <v>442</v>
      </c>
      <c r="L15" t="s">
        <v>441</v>
      </c>
      <c r="M15" t="s">
        <v>440</v>
      </c>
      <c r="N15" t="s">
        <v>439</v>
      </c>
    </row>
    <row r="16" spans="1:14" x14ac:dyDescent="0.3">
      <c r="A16" t="s">
        <v>306</v>
      </c>
      <c r="B16" t="s">
        <v>311</v>
      </c>
      <c r="C16" t="s">
        <v>310</v>
      </c>
      <c r="D16" t="s">
        <v>309</v>
      </c>
      <c r="E16" t="s">
        <v>308</v>
      </c>
      <c r="F16" t="s">
        <v>307</v>
      </c>
      <c r="I16" t="s">
        <v>531</v>
      </c>
      <c r="J16" t="s">
        <v>536</v>
      </c>
      <c r="K16" t="s">
        <v>535</v>
      </c>
      <c r="L16" t="s">
        <v>534</v>
      </c>
      <c r="M16" t="s">
        <v>533</v>
      </c>
      <c r="N16" t="s">
        <v>532</v>
      </c>
    </row>
    <row r="17" spans="1:14" x14ac:dyDescent="0.3">
      <c r="A17" t="s">
        <v>358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I17" t="s">
        <v>531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</row>
    <row r="18" spans="1:14" x14ac:dyDescent="0.3">
      <c r="A18" t="s">
        <v>356</v>
      </c>
      <c r="B18" t="s">
        <v>23</v>
      </c>
      <c r="C18" t="s">
        <v>23</v>
      </c>
      <c r="D18" t="s">
        <v>23</v>
      </c>
      <c r="E18" t="s">
        <v>23</v>
      </c>
      <c r="F18" t="s">
        <v>23</v>
      </c>
      <c r="I18" t="s">
        <v>529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</row>
    <row r="19" spans="1:14" x14ac:dyDescent="0.3">
      <c r="A19" t="s">
        <v>333</v>
      </c>
      <c r="B19" t="s">
        <v>338</v>
      </c>
      <c r="C19" t="s">
        <v>337</v>
      </c>
      <c r="D19" t="s">
        <v>336</v>
      </c>
      <c r="E19" t="s">
        <v>335</v>
      </c>
      <c r="F19" t="s">
        <v>334</v>
      </c>
      <c r="I19" t="s">
        <v>529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</row>
    <row r="20" spans="1:14" x14ac:dyDescent="0.3">
      <c r="A20" t="s">
        <v>339</v>
      </c>
      <c r="B20" t="s">
        <v>344</v>
      </c>
      <c r="C20" t="s">
        <v>343</v>
      </c>
      <c r="D20" t="s">
        <v>342</v>
      </c>
      <c r="E20" t="s">
        <v>341</v>
      </c>
      <c r="F20" t="s">
        <v>340</v>
      </c>
      <c r="I20" t="s">
        <v>584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</row>
    <row r="21" spans="1:14" x14ac:dyDescent="0.3">
      <c r="A21" t="s">
        <v>345</v>
      </c>
      <c r="B21" t="s">
        <v>349</v>
      </c>
      <c r="C21" t="s">
        <v>348</v>
      </c>
      <c r="D21" t="s">
        <v>251</v>
      </c>
      <c r="E21" t="s">
        <v>347</v>
      </c>
      <c r="F21" t="s">
        <v>346</v>
      </c>
      <c r="I21" t="s">
        <v>498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</row>
    <row r="22" spans="1:14" x14ac:dyDescent="0.3">
      <c r="A22" t="s">
        <v>278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I22" t="s">
        <v>560</v>
      </c>
      <c r="J22" t="s">
        <v>565</v>
      </c>
      <c r="K22" t="s">
        <v>564</v>
      </c>
      <c r="L22" t="s">
        <v>563</v>
      </c>
      <c r="M22" t="s">
        <v>562</v>
      </c>
      <c r="N22" t="s">
        <v>561</v>
      </c>
    </row>
    <row r="23" spans="1:14" x14ac:dyDescent="0.3">
      <c r="A23" t="s">
        <v>396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I23" t="s">
        <v>497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</row>
    <row r="24" spans="1:14" x14ac:dyDescent="0.3">
      <c r="A24" t="s">
        <v>376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I24" t="s">
        <v>527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</row>
    <row r="25" spans="1:14" x14ac:dyDescent="0.3">
      <c r="A25" t="s">
        <v>266</v>
      </c>
      <c r="B25" t="s">
        <v>271</v>
      </c>
      <c r="C25" t="s">
        <v>270</v>
      </c>
      <c r="D25" t="s">
        <v>269</v>
      </c>
      <c r="E25" t="s">
        <v>268</v>
      </c>
      <c r="F25" t="s">
        <v>267</v>
      </c>
      <c r="I25" t="s">
        <v>527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</row>
    <row r="26" spans="1:14" x14ac:dyDescent="0.3">
      <c r="A26" t="s">
        <v>299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I26" t="s">
        <v>537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</row>
    <row r="27" spans="1:14" x14ac:dyDescent="0.3">
      <c r="A27" t="s">
        <v>435</v>
      </c>
      <c r="B27" t="s">
        <v>298</v>
      </c>
      <c r="C27" t="s">
        <v>297</v>
      </c>
      <c r="D27" t="s">
        <v>296</v>
      </c>
      <c r="E27" t="s">
        <v>295</v>
      </c>
      <c r="F27" t="s">
        <v>294</v>
      </c>
      <c r="I27" t="s">
        <v>537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</row>
    <row r="28" spans="1:14" x14ac:dyDescent="0.3">
      <c r="A28" t="s">
        <v>319</v>
      </c>
      <c r="B28" t="s">
        <v>23</v>
      </c>
      <c r="C28" t="s">
        <v>323</v>
      </c>
      <c r="D28" t="s">
        <v>322</v>
      </c>
      <c r="E28" t="s">
        <v>321</v>
      </c>
      <c r="F28" t="s">
        <v>320</v>
      </c>
      <c r="I28" t="s">
        <v>530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</row>
    <row r="29" spans="1:14" x14ac:dyDescent="0.3">
      <c r="A29" t="s">
        <v>324</v>
      </c>
      <c r="B29" t="s">
        <v>23</v>
      </c>
      <c r="C29" t="s">
        <v>328</v>
      </c>
      <c r="D29" t="s">
        <v>327</v>
      </c>
      <c r="E29" t="s">
        <v>326</v>
      </c>
      <c r="F29" t="s">
        <v>325</v>
      </c>
      <c r="I29" t="s">
        <v>530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</row>
    <row r="30" spans="1:14" x14ac:dyDescent="0.3">
      <c r="A30" t="s">
        <v>280</v>
      </c>
      <c r="B30" t="s">
        <v>277</v>
      </c>
      <c r="C30" t="s">
        <v>276</v>
      </c>
      <c r="D30" t="s">
        <v>275</v>
      </c>
      <c r="E30" t="s">
        <v>274</v>
      </c>
      <c r="F30" t="s">
        <v>273</v>
      </c>
      <c r="I30" t="s">
        <v>559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</row>
    <row r="31" spans="1:14" x14ac:dyDescent="0.3">
      <c r="A31" t="s">
        <v>329</v>
      </c>
      <c r="B31" t="s">
        <v>23</v>
      </c>
      <c r="C31" t="s">
        <v>328</v>
      </c>
      <c r="D31" t="s">
        <v>327</v>
      </c>
      <c r="E31" t="s">
        <v>326</v>
      </c>
      <c r="F31" t="s">
        <v>325</v>
      </c>
      <c r="I31" t="s">
        <v>557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</row>
    <row r="32" spans="1:14" x14ac:dyDescent="0.3">
      <c r="A32" t="s">
        <v>365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I32" t="s">
        <v>528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4" x14ac:dyDescent="0.3">
      <c r="A33" t="s">
        <v>374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I33" t="s">
        <v>528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</row>
    <row r="34" spans="1:14" x14ac:dyDescent="0.3">
      <c r="A34" t="s">
        <v>409</v>
      </c>
      <c r="B34" t="s">
        <v>414</v>
      </c>
      <c r="C34" t="s">
        <v>413</v>
      </c>
      <c r="D34" t="s">
        <v>412</v>
      </c>
      <c r="E34" t="s">
        <v>411</v>
      </c>
      <c r="F34" t="s">
        <v>410</v>
      </c>
      <c r="I34" t="s">
        <v>508</v>
      </c>
      <c r="J34" t="s">
        <v>150</v>
      </c>
      <c r="K34" t="s">
        <v>506</v>
      </c>
      <c r="L34" t="s">
        <v>505</v>
      </c>
      <c r="M34" t="s">
        <v>504</v>
      </c>
      <c r="N34" t="s">
        <v>503</v>
      </c>
    </row>
    <row r="35" spans="1:14" x14ac:dyDescent="0.3">
      <c r="A35" t="s">
        <v>272</v>
      </c>
      <c r="B35" t="s">
        <v>277</v>
      </c>
      <c r="C35" t="s">
        <v>276</v>
      </c>
      <c r="D35" t="s">
        <v>275</v>
      </c>
      <c r="E35" t="s">
        <v>274</v>
      </c>
      <c r="F35" t="s">
        <v>273</v>
      </c>
      <c r="I35" t="s">
        <v>566</v>
      </c>
      <c r="J35" t="s">
        <v>571</v>
      </c>
      <c r="K35" t="s">
        <v>570</v>
      </c>
      <c r="L35" t="s">
        <v>569</v>
      </c>
      <c r="M35" t="s">
        <v>568</v>
      </c>
      <c r="N35" t="s">
        <v>567</v>
      </c>
    </row>
    <row r="36" spans="1:14" x14ac:dyDescent="0.3">
      <c r="A36" t="s">
        <v>350</v>
      </c>
      <c r="B36" t="s">
        <v>355</v>
      </c>
      <c r="C36" t="s">
        <v>354</v>
      </c>
      <c r="D36" t="s">
        <v>353</v>
      </c>
      <c r="E36" t="s">
        <v>352</v>
      </c>
      <c r="F36" t="s">
        <v>351</v>
      </c>
      <c r="I36" t="s">
        <v>436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</row>
    <row r="37" spans="1:14" x14ac:dyDescent="0.3">
      <c r="A37" t="s">
        <v>357</v>
      </c>
      <c r="B37" t="s">
        <v>355</v>
      </c>
      <c r="C37" t="s">
        <v>354</v>
      </c>
      <c r="D37" t="s">
        <v>353</v>
      </c>
      <c r="E37" t="s">
        <v>352</v>
      </c>
      <c r="F37" t="s">
        <v>351</v>
      </c>
      <c r="I37" t="s">
        <v>572</v>
      </c>
      <c r="J37" t="s">
        <v>577</v>
      </c>
      <c r="K37" t="s">
        <v>576</v>
      </c>
      <c r="L37" t="s">
        <v>575</v>
      </c>
      <c r="M37" t="s">
        <v>574</v>
      </c>
      <c r="N37" t="s">
        <v>573</v>
      </c>
    </row>
    <row r="38" spans="1:14" x14ac:dyDescent="0.3">
      <c r="A38" t="s">
        <v>372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I38" t="s">
        <v>510</v>
      </c>
      <c r="J38" t="s">
        <v>515</v>
      </c>
      <c r="K38" t="s">
        <v>514</v>
      </c>
      <c r="L38" t="s">
        <v>513</v>
      </c>
      <c r="M38" t="s">
        <v>512</v>
      </c>
      <c r="N38" t="s">
        <v>511</v>
      </c>
    </row>
    <row r="39" spans="1:14" x14ac:dyDescent="0.3">
      <c r="A39" t="s">
        <v>375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I39" t="s">
        <v>578</v>
      </c>
      <c r="J39" t="s">
        <v>583</v>
      </c>
      <c r="K39" t="s">
        <v>582</v>
      </c>
      <c r="L39" t="s">
        <v>581</v>
      </c>
      <c r="M39" t="s">
        <v>580</v>
      </c>
      <c r="N39" t="s">
        <v>579</v>
      </c>
    </row>
    <row r="40" spans="1:14" x14ac:dyDescent="0.3">
      <c r="A40" t="s">
        <v>332</v>
      </c>
      <c r="B40" t="s">
        <v>23</v>
      </c>
      <c r="C40" t="s">
        <v>23</v>
      </c>
      <c r="D40" t="s">
        <v>23</v>
      </c>
      <c r="E40" t="s">
        <v>23</v>
      </c>
      <c r="F40" t="s">
        <v>23</v>
      </c>
      <c r="I40" t="s">
        <v>502</v>
      </c>
      <c r="J40" t="s">
        <v>150</v>
      </c>
      <c r="K40" t="s">
        <v>506</v>
      </c>
      <c r="L40" t="s">
        <v>505</v>
      </c>
      <c r="M40" t="s">
        <v>504</v>
      </c>
      <c r="N40" t="s">
        <v>503</v>
      </c>
    </row>
    <row r="41" spans="1:14" x14ac:dyDescent="0.3">
      <c r="A41" t="s">
        <v>312</v>
      </c>
      <c r="B41" t="s">
        <v>311</v>
      </c>
      <c r="C41" t="s">
        <v>310</v>
      </c>
      <c r="D41" t="s">
        <v>309</v>
      </c>
      <c r="E41" t="s">
        <v>308</v>
      </c>
      <c r="F41" t="s">
        <v>307</v>
      </c>
      <c r="I41" t="s">
        <v>558</v>
      </c>
      <c r="J41" t="s">
        <v>556</v>
      </c>
      <c r="K41" t="s">
        <v>555</v>
      </c>
      <c r="L41" t="s">
        <v>554</v>
      </c>
      <c r="M41" t="s">
        <v>553</v>
      </c>
      <c r="N41" t="s">
        <v>552</v>
      </c>
    </row>
    <row r="42" spans="1:14" x14ac:dyDescent="0.3">
      <c r="A42" t="s">
        <v>373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I42" t="s">
        <v>539</v>
      </c>
      <c r="J42" t="s">
        <v>544</v>
      </c>
      <c r="K42" t="s">
        <v>543</v>
      </c>
      <c r="L42" t="s">
        <v>542</v>
      </c>
      <c r="M42" t="s">
        <v>541</v>
      </c>
      <c r="N42" t="s">
        <v>540</v>
      </c>
    </row>
    <row r="43" spans="1:14" x14ac:dyDescent="0.3">
      <c r="A43" t="s">
        <v>390</v>
      </c>
      <c r="B43" t="s">
        <v>395</v>
      </c>
      <c r="C43" t="s">
        <v>394</v>
      </c>
      <c r="D43" t="s">
        <v>393</v>
      </c>
      <c r="E43" t="s">
        <v>392</v>
      </c>
      <c r="F43" t="s">
        <v>391</v>
      </c>
      <c r="I43" t="s">
        <v>539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</row>
    <row r="44" spans="1:14" x14ac:dyDescent="0.3">
      <c r="A44" t="s">
        <v>408</v>
      </c>
      <c r="B44" t="s">
        <v>23</v>
      </c>
      <c r="C44" t="s">
        <v>23</v>
      </c>
      <c r="D44" t="s">
        <v>23</v>
      </c>
      <c r="E44" t="s">
        <v>23</v>
      </c>
      <c r="F44" t="s">
        <v>23</v>
      </c>
      <c r="I44" t="s">
        <v>480</v>
      </c>
      <c r="J44" t="s">
        <v>485</v>
      </c>
      <c r="K44" t="s">
        <v>484</v>
      </c>
      <c r="L44" t="s">
        <v>483</v>
      </c>
      <c r="M44" t="s">
        <v>482</v>
      </c>
      <c r="N44" t="s">
        <v>481</v>
      </c>
    </row>
    <row r="45" spans="1:14" x14ac:dyDescent="0.3">
      <c r="A45" t="s">
        <v>249</v>
      </c>
      <c r="B45" t="s">
        <v>248</v>
      </c>
      <c r="C45" t="s">
        <v>247</v>
      </c>
      <c r="D45" t="s">
        <v>246</v>
      </c>
      <c r="E45" t="s">
        <v>251</v>
      </c>
      <c r="F45" t="s">
        <v>250</v>
      </c>
      <c r="I45" t="s">
        <v>507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</row>
    <row r="46" spans="1:14" x14ac:dyDescent="0.3">
      <c r="A46" t="s">
        <v>243</v>
      </c>
      <c r="B46" t="s">
        <v>248</v>
      </c>
      <c r="C46" t="s">
        <v>247</v>
      </c>
      <c r="D46" t="s">
        <v>246</v>
      </c>
      <c r="E46" t="s">
        <v>245</v>
      </c>
      <c r="F46" t="s">
        <v>244</v>
      </c>
      <c r="I46" t="s">
        <v>501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</row>
    <row r="47" spans="1:14" x14ac:dyDescent="0.3">
      <c r="A47" t="s">
        <v>293</v>
      </c>
      <c r="B47" t="s">
        <v>298</v>
      </c>
      <c r="C47" t="s">
        <v>297</v>
      </c>
      <c r="D47" t="s">
        <v>296</v>
      </c>
      <c r="E47" t="s">
        <v>295</v>
      </c>
      <c r="F47" t="s">
        <v>294</v>
      </c>
      <c r="I47" t="s">
        <v>516</v>
      </c>
      <c r="J47" t="s">
        <v>521</v>
      </c>
      <c r="K47" t="s">
        <v>520</v>
      </c>
      <c r="L47" t="s">
        <v>519</v>
      </c>
      <c r="M47" t="s">
        <v>518</v>
      </c>
      <c r="N47" t="s">
        <v>517</v>
      </c>
    </row>
    <row r="48" spans="1:14" x14ac:dyDescent="0.3">
      <c r="A48" t="s">
        <v>287</v>
      </c>
      <c r="B48" t="s">
        <v>292</v>
      </c>
      <c r="C48" t="s">
        <v>291</v>
      </c>
      <c r="D48" t="s">
        <v>290</v>
      </c>
      <c r="E48" t="s">
        <v>289</v>
      </c>
      <c r="F48" t="s">
        <v>288</v>
      </c>
      <c r="I48" t="s">
        <v>500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</row>
    <row r="49" spans="1:14" x14ac:dyDescent="0.3">
      <c r="A49" t="s">
        <v>281</v>
      </c>
      <c r="B49" t="s">
        <v>286</v>
      </c>
      <c r="C49" t="s">
        <v>285</v>
      </c>
      <c r="D49" t="s">
        <v>284</v>
      </c>
      <c r="E49" t="s">
        <v>283</v>
      </c>
      <c r="F49" t="s">
        <v>282</v>
      </c>
      <c r="I49" t="s">
        <v>593</v>
      </c>
      <c r="J49" t="s">
        <v>23</v>
      </c>
      <c r="K49" t="s">
        <v>23</v>
      </c>
      <c r="L49" t="s">
        <v>23</v>
      </c>
      <c r="M49" t="s">
        <v>23</v>
      </c>
      <c r="N49" t="s">
        <v>594</v>
      </c>
    </row>
    <row r="50" spans="1:14" x14ac:dyDescent="0.3">
      <c r="A50" t="s">
        <v>432</v>
      </c>
      <c r="B50" t="s">
        <v>382</v>
      </c>
      <c r="C50" t="s">
        <v>434</v>
      </c>
      <c r="D50" t="s">
        <v>433</v>
      </c>
      <c r="E50" t="s">
        <v>379</v>
      </c>
      <c r="F50" t="s">
        <v>378</v>
      </c>
      <c r="I50" t="s">
        <v>444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</row>
    <row r="51" spans="1:14" x14ac:dyDescent="0.3">
      <c r="A51" t="s">
        <v>359</v>
      </c>
      <c r="B51" t="s">
        <v>364</v>
      </c>
      <c r="C51" t="s">
        <v>363</v>
      </c>
      <c r="D51" t="s">
        <v>362</v>
      </c>
      <c r="E51" t="s">
        <v>361</v>
      </c>
      <c r="F51" t="s">
        <v>360</v>
      </c>
      <c r="I51" t="s">
        <v>585</v>
      </c>
      <c r="J51" t="s">
        <v>583</v>
      </c>
      <c r="K51" t="s">
        <v>582</v>
      </c>
      <c r="L51" t="s">
        <v>581</v>
      </c>
      <c r="M51" t="s">
        <v>580</v>
      </c>
      <c r="N51" t="s">
        <v>579</v>
      </c>
    </row>
    <row r="52" spans="1:14" x14ac:dyDescent="0.3">
      <c r="A52" t="s">
        <v>366</v>
      </c>
      <c r="B52" t="s">
        <v>371</v>
      </c>
      <c r="C52" t="s">
        <v>370</v>
      </c>
      <c r="D52" t="s">
        <v>369</v>
      </c>
      <c r="E52" t="s">
        <v>368</v>
      </c>
      <c r="F52" t="s">
        <v>367</v>
      </c>
      <c r="I52" t="s">
        <v>456</v>
      </c>
      <c r="J52" t="s">
        <v>461</v>
      </c>
      <c r="K52" t="s">
        <v>460</v>
      </c>
      <c r="L52" t="s">
        <v>459</v>
      </c>
      <c r="M52" t="s">
        <v>458</v>
      </c>
      <c r="N52" t="s">
        <v>457</v>
      </c>
    </row>
    <row r="53" spans="1:14" x14ac:dyDescent="0.3">
      <c r="A53" t="s">
        <v>428</v>
      </c>
      <c r="B53" t="s">
        <v>382</v>
      </c>
      <c r="C53" t="s">
        <v>381</v>
      </c>
      <c r="D53" t="s">
        <v>380</v>
      </c>
      <c r="E53" t="s">
        <v>379</v>
      </c>
      <c r="F53" t="s">
        <v>378</v>
      </c>
      <c r="I53" t="s">
        <v>586</v>
      </c>
      <c r="J53" t="s">
        <v>298</v>
      </c>
      <c r="K53" t="s">
        <v>297</v>
      </c>
      <c r="L53" t="s">
        <v>296</v>
      </c>
      <c r="M53" t="s">
        <v>295</v>
      </c>
      <c r="N53" t="s">
        <v>294</v>
      </c>
    </row>
    <row r="54" spans="1:14" x14ac:dyDescent="0.3">
      <c r="A54" t="s">
        <v>429</v>
      </c>
      <c r="B54" t="s">
        <v>427</v>
      </c>
      <c r="C54" t="s">
        <v>426</v>
      </c>
      <c r="D54" t="s">
        <v>425</v>
      </c>
      <c r="E54" t="s">
        <v>424</v>
      </c>
      <c r="F54" t="s">
        <v>423</v>
      </c>
      <c r="I54" t="s">
        <v>509</v>
      </c>
      <c r="J54" t="s">
        <v>292</v>
      </c>
      <c r="K54" t="s">
        <v>291</v>
      </c>
      <c r="L54" t="s">
        <v>290</v>
      </c>
      <c r="M54" t="s">
        <v>289</v>
      </c>
      <c r="N54" t="s">
        <v>288</v>
      </c>
    </row>
    <row r="55" spans="1:14" x14ac:dyDescent="0.3">
      <c r="A55" t="s">
        <v>416</v>
      </c>
      <c r="B55" t="s">
        <v>421</v>
      </c>
      <c r="C55" t="s">
        <v>420</v>
      </c>
      <c r="D55" t="s">
        <v>419</v>
      </c>
      <c r="E55" t="s">
        <v>418</v>
      </c>
      <c r="F55" t="s">
        <v>417</v>
      </c>
      <c r="I55" t="s">
        <v>551</v>
      </c>
      <c r="J55" t="s">
        <v>556</v>
      </c>
      <c r="K55" t="s">
        <v>555</v>
      </c>
      <c r="L55" t="s">
        <v>554</v>
      </c>
      <c r="M55" t="s">
        <v>553</v>
      </c>
      <c r="N55" t="s">
        <v>552</v>
      </c>
    </row>
    <row r="56" spans="1:14" x14ac:dyDescent="0.3">
      <c r="A56" t="s">
        <v>415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I56" t="s">
        <v>538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</row>
    <row r="57" spans="1:14" x14ac:dyDescent="0.3">
      <c r="A57" t="s">
        <v>402</v>
      </c>
      <c r="B57" t="s">
        <v>407</v>
      </c>
      <c r="C57" t="s">
        <v>406</v>
      </c>
      <c r="D57" t="s">
        <v>405</v>
      </c>
      <c r="E57" t="s">
        <v>404</v>
      </c>
      <c r="F57" t="s">
        <v>403</v>
      </c>
      <c r="I57" t="s">
        <v>538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</row>
    <row r="58" spans="1:14" x14ac:dyDescent="0.3">
      <c r="I58" t="s">
        <v>499</v>
      </c>
      <c r="J58" t="s">
        <v>23</v>
      </c>
      <c r="K58" t="s">
        <v>23</v>
      </c>
      <c r="L58" t="s">
        <v>23</v>
      </c>
      <c r="M58" t="s">
        <v>23</v>
      </c>
      <c r="N58" t="s">
        <v>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B269-D782-4F19-B7EB-4ADE868BAA34}">
  <sheetPr>
    <tabColor rgb="FFFFFF00"/>
  </sheetPr>
  <dimension ref="A1:N43"/>
  <sheetViews>
    <sheetView workbookViewId="0">
      <selection activeCell="H3" sqref="H3"/>
    </sheetView>
  </sheetViews>
  <sheetFormatPr defaultRowHeight="14.4" x14ac:dyDescent="0.3"/>
  <cols>
    <col min="1" max="1" width="29.88671875" bestFit="1" customWidth="1"/>
    <col min="2" max="3" width="7.6640625" bestFit="1" customWidth="1"/>
    <col min="4" max="5" width="8.6640625" bestFit="1" customWidth="1"/>
    <col min="6" max="6" width="7.44140625" customWidth="1"/>
    <col min="7" max="7" width="13.5546875" hidden="1" customWidth="1"/>
    <col min="9" max="9" width="51.109375" bestFit="1" customWidth="1"/>
  </cols>
  <sheetData>
    <row r="1" spans="1:14" x14ac:dyDescent="0.3">
      <c r="A1" t="s">
        <v>242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595</v>
      </c>
      <c r="I1" t="s">
        <v>6</v>
      </c>
      <c r="J1" t="s">
        <v>11</v>
      </c>
      <c r="K1" t="s">
        <v>10</v>
      </c>
      <c r="L1" t="s">
        <v>9</v>
      </c>
      <c r="M1" t="s">
        <v>8</v>
      </c>
      <c r="N1" t="s">
        <v>7</v>
      </c>
    </row>
    <row r="2" spans="1:14" x14ac:dyDescent="0.3">
      <c r="A2" t="s">
        <v>695</v>
      </c>
      <c r="B2" t="s">
        <v>700</v>
      </c>
      <c r="C2" t="s">
        <v>699</v>
      </c>
      <c r="D2" t="s">
        <v>698</v>
      </c>
      <c r="E2" t="s">
        <v>697</v>
      </c>
      <c r="F2" t="s">
        <v>696</v>
      </c>
      <c r="I2" t="s">
        <v>436</v>
      </c>
      <c r="J2" t="s">
        <v>187</v>
      </c>
      <c r="K2" t="s">
        <v>186</v>
      </c>
      <c r="L2" t="s">
        <v>185</v>
      </c>
      <c r="M2" t="s">
        <v>184</v>
      </c>
      <c r="N2" t="s">
        <v>183</v>
      </c>
    </row>
    <row r="3" spans="1:14" x14ac:dyDescent="0.3">
      <c r="A3" t="s">
        <v>701</v>
      </c>
      <c r="B3" t="s">
        <v>700</v>
      </c>
      <c r="C3" t="s">
        <v>699</v>
      </c>
      <c r="D3" t="s">
        <v>698</v>
      </c>
      <c r="E3" t="s">
        <v>697</v>
      </c>
      <c r="F3" t="s">
        <v>696</v>
      </c>
      <c r="I3" t="s">
        <v>190</v>
      </c>
      <c r="J3" t="s">
        <v>23</v>
      </c>
      <c r="K3" t="s">
        <v>194</v>
      </c>
      <c r="L3" t="s">
        <v>193</v>
      </c>
      <c r="M3" t="s">
        <v>192</v>
      </c>
      <c r="N3" t="s">
        <v>191</v>
      </c>
    </row>
    <row r="4" spans="1:14" x14ac:dyDescent="0.3">
      <c r="A4" t="s">
        <v>702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I4" t="s">
        <v>766</v>
      </c>
      <c r="J4" t="s">
        <v>768</v>
      </c>
      <c r="K4" t="s">
        <v>767</v>
      </c>
      <c r="L4" t="s">
        <v>39</v>
      </c>
      <c r="M4" t="s">
        <v>38</v>
      </c>
      <c r="N4" t="s">
        <v>37</v>
      </c>
    </row>
    <row r="5" spans="1:14" x14ac:dyDescent="0.3">
      <c r="A5" t="s">
        <v>703</v>
      </c>
      <c r="B5" t="s">
        <v>23</v>
      </c>
      <c r="C5" t="s">
        <v>707</v>
      </c>
      <c r="D5" t="s">
        <v>706</v>
      </c>
      <c r="E5" t="s">
        <v>705</v>
      </c>
      <c r="F5" t="s">
        <v>704</v>
      </c>
      <c r="I5" t="s">
        <v>769</v>
      </c>
      <c r="J5" t="s">
        <v>771</v>
      </c>
      <c r="K5" t="s">
        <v>770</v>
      </c>
      <c r="L5" t="s">
        <v>45</v>
      </c>
      <c r="M5" t="s">
        <v>44</v>
      </c>
      <c r="N5" t="s">
        <v>43</v>
      </c>
    </row>
    <row r="6" spans="1:14" x14ac:dyDescent="0.3">
      <c r="A6" t="s">
        <v>708</v>
      </c>
      <c r="B6" t="s">
        <v>713</v>
      </c>
      <c r="C6" t="s">
        <v>712</v>
      </c>
      <c r="D6" t="s">
        <v>711</v>
      </c>
      <c r="E6" t="s">
        <v>710</v>
      </c>
      <c r="F6" t="s">
        <v>709</v>
      </c>
      <c r="I6" t="s">
        <v>772</v>
      </c>
      <c r="J6" t="s">
        <v>53</v>
      </c>
      <c r="K6" t="s">
        <v>52</v>
      </c>
      <c r="L6" t="s">
        <v>51</v>
      </c>
      <c r="M6" t="s">
        <v>50</v>
      </c>
      <c r="N6" t="s">
        <v>49</v>
      </c>
    </row>
    <row r="7" spans="1:14" x14ac:dyDescent="0.3">
      <c r="A7" t="s">
        <v>714</v>
      </c>
      <c r="B7" t="s">
        <v>717</v>
      </c>
      <c r="C7" t="s">
        <v>151</v>
      </c>
      <c r="D7" t="s">
        <v>716</v>
      </c>
      <c r="E7" t="s">
        <v>715</v>
      </c>
      <c r="F7" t="s">
        <v>23</v>
      </c>
      <c r="I7" t="s">
        <v>773</v>
      </c>
      <c r="J7" t="s">
        <v>778</v>
      </c>
      <c r="K7" t="s">
        <v>777</v>
      </c>
      <c r="L7" t="s">
        <v>776</v>
      </c>
      <c r="M7" t="s">
        <v>775</v>
      </c>
      <c r="N7" t="s">
        <v>774</v>
      </c>
    </row>
    <row r="8" spans="1:14" x14ac:dyDescent="0.3">
      <c r="A8" t="s">
        <v>718</v>
      </c>
      <c r="B8" t="s">
        <v>722</v>
      </c>
      <c r="C8" t="s">
        <v>721</v>
      </c>
      <c r="D8" t="s">
        <v>720</v>
      </c>
      <c r="E8" t="s">
        <v>719</v>
      </c>
      <c r="F8" t="s">
        <v>719</v>
      </c>
      <c r="I8" t="s">
        <v>333</v>
      </c>
      <c r="J8" t="s">
        <v>778</v>
      </c>
      <c r="K8" t="s">
        <v>777</v>
      </c>
      <c r="L8" t="s">
        <v>776</v>
      </c>
      <c r="M8" t="s">
        <v>775</v>
      </c>
      <c r="N8" t="s">
        <v>774</v>
      </c>
    </row>
    <row r="9" spans="1:14" x14ac:dyDescent="0.3">
      <c r="A9" t="s">
        <v>723</v>
      </c>
      <c r="B9" t="s">
        <v>728</v>
      </c>
      <c r="C9" t="s">
        <v>727</v>
      </c>
      <c r="D9" t="s">
        <v>726</v>
      </c>
      <c r="E9" t="s">
        <v>725</v>
      </c>
      <c r="F9" t="s">
        <v>724</v>
      </c>
      <c r="I9" t="s">
        <v>779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</row>
    <row r="10" spans="1:14" x14ac:dyDescent="0.3">
      <c r="A10" t="s">
        <v>729</v>
      </c>
      <c r="B10" t="s">
        <v>734</v>
      </c>
      <c r="C10" t="s">
        <v>733</v>
      </c>
      <c r="D10" t="s">
        <v>732</v>
      </c>
      <c r="E10" t="s">
        <v>731</v>
      </c>
      <c r="F10" t="s">
        <v>730</v>
      </c>
      <c r="I10" t="s">
        <v>636</v>
      </c>
      <c r="J10" t="s">
        <v>784</v>
      </c>
      <c r="K10" t="s">
        <v>783</v>
      </c>
      <c r="L10" t="s">
        <v>782</v>
      </c>
      <c r="M10" t="s">
        <v>781</v>
      </c>
      <c r="N10" t="s">
        <v>780</v>
      </c>
    </row>
    <row r="11" spans="1:14" x14ac:dyDescent="0.3">
      <c r="A11" t="s">
        <v>735</v>
      </c>
      <c r="B11" t="s">
        <v>740</v>
      </c>
      <c r="C11" t="s">
        <v>739</v>
      </c>
      <c r="D11" t="s">
        <v>738</v>
      </c>
      <c r="E11" t="s">
        <v>737</v>
      </c>
      <c r="F11" t="s">
        <v>736</v>
      </c>
      <c r="I11" t="s">
        <v>785</v>
      </c>
      <c r="J11" t="s">
        <v>790</v>
      </c>
      <c r="K11" t="s">
        <v>789</v>
      </c>
      <c r="L11" t="s">
        <v>788</v>
      </c>
      <c r="M11" t="s">
        <v>787</v>
      </c>
      <c r="N11" t="s">
        <v>786</v>
      </c>
    </row>
    <row r="12" spans="1:14" x14ac:dyDescent="0.3">
      <c r="A12" t="s">
        <v>641</v>
      </c>
      <c r="B12" t="s">
        <v>23</v>
      </c>
      <c r="C12" t="s">
        <v>744</v>
      </c>
      <c r="D12" t="s">
        <v>743</v>
      </c>
      <c r="E12" t="s">
        <v>742</v>
      </c>
      <c r="F12" t="s">
        <v>741</v>
      </c>
      <c r="I12" t="s">
        <v>791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</row>
    <row r="13" spans="1:14" x14ac:dyDescent="0.3">
      <c r="A13" t="s">
        <v>647</v>
      </c>
      <c r="B13" t="s">
        <v>748</v>
      </c>
      <c r="C13" t="s">
        <v>23</v>
      </c>
      <c r="D13" t="s">
        <v>747</v>
      </c>
      <c r="E13" t="s">
        <v>746</v>
      </c>
      <c r="F13" t="s">
        <v>745</v>
      </c>
      <c r="I13" t="s">
        <v>792</v>
      </c>
      <c r="J13" t="s">
        <v>797</v>
      </c>
      <c r="K13" t="s">
        <v>796</v>
      </c>
      <c r="L13" t="s">
        <v>795</v>
      </c>
      <c r="M13" t="s">
        <v>794</v>
      </c>
      <c r="N13" t="s">
        <v>793</v>
      </c>
    </row>
    <row r="14" spans="1:14" x14ac:dyDescent="0.3">
      <c r="A14" t="s">
        <v>749</v>
      </c>
      <c r="B14" t="s">
        <v>754</v>
      </c>
      <c r="C14" t="s">
        <v>753</v>
      </c>
      <c r="D14" t="s">
        <v>752</v>
      </c>
      <c r="E14" t="s">
        <v>751</v>
      </c>
      <c r="F14" t="s">
        <v>750</v>
      </c>
      <c r="I14" t="s">
        <v>798</v>
      </c>
      <c r="J14" t="s">
        <v>803</v>
      </c>
      <c r="K14" t="s">
        <v>802</v>
      </c>
      <c r="L14" t="s">
        <v>801</v>
      </c>
      <c r="M14" t="s">
        <v>800</v>
      </c>
      <c r="N14" t="s">
        <v>799</v>
      </c>
    </row>
    <row r="15" spans="1:14" x14ac:dyDescent="0.3">
      <c r="A15" t="s">
        <v>755</v>
      </c>
      <c r="B15" t="s">
        <v>23</v>
      </c>
      <c r="C15" t="s">
        <v>759</v>
      </c>
      <c r="D15" t="s">
        <v>758</v>
      </c>
      <c r="E15" t="s">
        <v>757</v>
      </c>
      <c r="F15" t="s">
        <v>756</v>
      </c>
      <c r="I15" t="s">
        <v>497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</row>
    <row r="16" spans="1:14" x14ac:dyDescent="0.3">
      <c r="A16" t="s">
        <v>760</v>
      </c>
      <c r="B16" t="s">
        <v>765</v>
      </c>
      <c r="C16" t="s">
        <v>764</v>
      </c>
      <c r="D16" t="s">
        <v>763</v>
      </c>
      <c r="E16" t="s">
        <v>762</v>
      </c>
      <c r="F16" t="s">
        <v>761</v>
      </c>
      <c r="I16" t="s">
        <v>255</v>
      </c>
      <c r="J16" t="s">
        <v>808</v>
      </c>
      <c r="K16" t="s">
        <v>807</v>
      </c>
      <c r="L16" t="s">
        <v>806</v>
      </c>
      <c r="M16" t="s">
        <v>805</v>
      </c>
      <c r="N16" t="s">
        <v>804</v>
      </c>
    </row>
    <row r="17" spans="1:14" x14ac:dyDescent="0.3">
      <c r="I17" t="s">
        <v>809</v>
      </c>
      <c r="J17" t="s">
        <v>813</v>
      </c>
      <c r="K17" t="s">
        <v>812</v>
      </c>
      <c r="L17" t="s">
        <v>811</v>
      </c>
      <c r="M17" t="s">
        <v>270</v>
      </c>
      <c r="N17" t="s">
        <v>810</v>
      </c>
    </row>
    <row r="18" spans="1:14" x14ac:dyDescent="0.3">
      <c r="A18" t="s">
        <v>242</v>
      </c>
      <c r="B18" t="s">
        <v>11</v>
      </c>
      <c r="C18" t="s">
        <v>10</v>
      </c>
      <c r="D18" t="s">
        <v>9</v>
      </c>
      <c r="E18" t="s">
        <v>8</v>
      </c>
      <c r="F18" t="s">
        <v>7</v>
      </c>
      <c r="G18" t="s">
        <v>595</v>
      </c>
      <c r="I18" t="s">
        <v>814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</row>
    <row r="19" spans="1:14" x14ac:dyDescent="0.3">
      <c r="A19" t="s">
        <v>596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I19" t="s">
        <v>815</v>
      </c>
      <c r="J19" t="s">
        <v>820</v>
      </c>
      <c r="K19" t="s">
        <v>819</v>
      </c>
      <c r="L19" t="s">
        <v>818</v>
      </c>
      <c r="M19" t="s">
        <v>817</v>
      </c>
      <c r="N19" t="s">
        <v>816</v>
      </c>
    </row>
    <row r="20" spans="1:14" x14ac:dyDescent="0.3">
      <c r="A20" t="s">
        <v>597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I20" t="s">
        <v>821</v>
      </c>
      <c r="J20" t="s">
        <v>826</v>
      </c>
      <c r="K20" t="s">
        <v>825</v>
      </c>
      <c r="L20" t="s">
        <v>824</v>
      </c>
      <c r="M20" t="s">
        <v>823</v>
      </c>
      <c r="N20" t="s">
        <v>822</v>
      </c>
    </row>
    <row r="21" spans="1:14" x14ac:dyDescent="0.3">
      <c r="A21" t="s">
        <v>202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I21" t="s">
        <v>827</v>
      </c>
      <c r="J21" t="s">
        <v>23</v>
      </c>
      <c r="K21" t="s">
        <v>831</v>
      </c>
      <c r="L21" t="s">
        <v>830</v>
      </c>
      <c r="M21" t="s">
        <v>829</v>
      </c>
      <c r="N21" t="s">
        <v>828</v>
      </c>
    </row>
    <row r="22" spans="1:14" x14ac:dyDescent="0.3">
      <c r="A22" t="s">
        <v>598</v>
      </c>
      <c r="B22" t="s">
        <v>603</v>
      </c>
      <c r="C22" t="s">
        <v>602</v>
      </c>
      <c r="D22" t="s">
        <v>601</v>
      </c>
      <c r="E22" t="s">
        <v>600</v>
      </c>
      <c r="F22" t="s">
        <v>599</v>
      </c>
      <c r="I22" t="s">
        <v>832</v>
      </c>
      <c r="J22" t="s">
        <v>837</v>
      </c>
      <c r="K22" t="s">
        <v>836</v>
      </c>
      <c r="L22" t="s">
        <v>835</v>
      </c>
      <c r="M22" t="s">
        <v>834</v>
      </c>
      <c r="N22" t="s">
        <v>833</v>
      </c>
    </row>
    <row r="23" spans="1:14" x14ac:dyDescent="0.3">
      <c r="A23" t="s">
        <v>604</v>
      </c>
      <c r="B23" t="s">
        <v>609</v>
      </c>
      <c r="C23" t="s">
        <v>608</v>
      </c>
      <c r="D23" t="s">
        <v>607</v>
      </c>
      <c r="E23" t="s">
        <v>606</v>
      </c>
      <c r="F23" t="s">
        <v>605</v>
      </c>
    </row>
    <row r="24" spans="1:14" x14ac:dyDescent="0.3">
      <c r="A24" t="s">
        <v>610</v>
      </c>
      <c r="B24" t="s">
        <v>246</v>
      </c>
      <c r="C24" t="s">
        <v>614</v>
      </c>
      <c r="D24" t="s">
        <v>613</v>
      </c>
      <c r="E24" t="s">
        <v>612</v>
      </c>
      <c r="F24" t="s">
        <v>611</v>
      </c>
    </row>
    <row r="25" spans="1:14" x14ac:dyDescent="0.3">
      <c r="A25" t="s">
        <v>615</v>
      </c>
      <c r="B25" t="s">
        <v>246</v>
      </c>
      <c r="C25" t="s">
        <v>614</v>
      </c>
      <c r="D25" t="s">
        <v>613</v>
      </c>
      <c r="E25" t="s">
        <v>612</v>
      </c>
      <c r="F25" t="s">
        <v>611</v>
      </c>
    </row>
    <row r="26" spans="1:14" x14ac:dyDescent="0.3">
      <c r="A26" t="s">
        <v>616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</row>
    <row r="27" spans="1:14" x14ac:dyDescent="0.3">
      <c r="A27" t="s">
        <v>617</v>
      </c>
      <c r="B27" t="s">
        <v>622</v>
      </c>
      <c r="C27" t="s">
        <v>621</v>
      </c>
      <c r="D27" t="s">
        <v>620</v>
      </c>
      <c r="E27" t="s">
        <v>619</v>
      </c>
      <c r="F27" t="s">
        <v>618</v>
      </c>
    </row>
    <row r="28" spans="1:14" x14ac:dyDescent="0.3">
      <c r="A28" t="s">
        <v>623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</row>
    <row r="29" spans="1:14" x14ac:dyDescent="0.3">
      <c r="A29" t="s">
        <v>624</v>
      </c>
      <c r="B29" t="s">
        <v>622</v>
      </c>
      <c r="C29" t="s">
        <v>621</v>
      </c>
      <c r="D29" t="s">
        <v>620</v>
      </c>
      <c r="E29" t="s">
        <v>619</v>
      </c>
      <c r="F29" t="s">
        <v>618</v>
      </c>
    </row>
    <row r="30" spans="1:14" x14ac:dyDescent="0.3">
      <c r="A30" t="s">
        <v>625</v>
      </c>
      <c r="B30" t="s">
        <v>630</v>
      </c>
      <c r="C30" t="s">
        <v>629</v>
      </c>
      <c r="D30" t="s">
        <v>628</v>
      </c>
      <c r="E30" t="s">
        <v>627</v>
      </c>
      <c r="F30" t="s">
        <v>626</v>
      </c>
    </row>
    <row r="31" spans="1:14" x14ac:dyDescent="0.3">
      <c r="A31" t="s">
        <v>631</v>
      </c>
      <c r="B31" t="s">
        <v>635</v>
      </c>
      <c r="C31" t="s">
        <v>634</v>
      </c>
      <c r="D31" t="s">
        <v>633</v>
      </c>
      <c r="E31" t="s">
        <v>335</v>
      </c>
      <c r="F31" t="s">
        <v>632</v>
      </c>
    </row>
    <row r="32" spans="1:14" x14ac:dyDescent="0.3">
      <c r="A32" t="s">
        <v>636</v>
      </c>
      <c r="B32" t="s">
        <v>216</v>
      </c>
      <c r="C32" t="s">
        <v>640</v>
      </c>
      <c r="D32" t="s">
        <v>639</v>
      </c>
      <c r="E32" t="s">
        <v>638</v>
      </c>
      <c r="F32" t="s">
        <v>637</v>
      </c>
    </row>
    <row r="33" spans="1:6" x14ac:dyDescent="0.3">
      <c r="A33" t="s">
        <v>641</v>
      </c>
      <c r="B33" t="s">
        <v>646</v>
      </c>
      <c r="C33" t="s">
        <v>645</v>
      </c>
      <c r="D33" t="s">
        <v>644</v>
      </c>
      <c r="E33" t="s">
        <v>643</v>
      </c>
      <c r="F33" t="s">
        <v>642</v>
      </c>
    </row>
    <row r="34" spans="1:6" x14ac:dyDescent="0.3">
      <c r="A34" t="s">
        <v>647</v>
      </c>
      <c r="B34" t="s">
        <v>652</v>
      </c>
      <c r="C34" t="s">
        <v>651</v>
      </c>
      <c r="D34" t="s">
        <v>650</v>
      </c>
      <c r="E34" t="s">
        <v>649</v>
      </c>
      <c r="F34" t="s">
        <v>648</v>
      </c>
    </row>
    <row r="35" spans="1:6" x14ac:dyDescent="0.3">
      <c r="A35" t="s">
        <v>653</v>
      </c>
      <c r="B35" t="s">
        <v>658</v>
      </c>
      <c r="C35" t="s">
        <v>657</v>
      </c>
      <c r="D35" t="s">
        <v>656</v>
      </c>
      <c r="E35" t="s">
        <v>655</v>
      </c>
      <c r="F35" t="s">
        <v>654</v>
      </c>
    </row>
    <row r="36" spans="1:6" x14ac:dyDescent="0.3">
      <c r="A36" t="s">
        <v>659</v>
      </c>
      <c r="B36" t="s">
        <v>23</v>
      </c>
      <c r="C36" t="s">
        <v>663</v>
      </c>
      <c r="D36" t="s">
        <v>662</v>
      </c>
      <c r="E36" t="s">
        <v>661</v>
      </c>
      <c r="F36" t="s">
        <v>660</v>
      </c>
    </row>
    <row r="37" spans="1:6" x14ac:dyDescent="0.3">
      <c r="A37" t="s">
        <v>664</v>
      </c>
      <c r="B37" t="s">
        <v>669</v>
      </c>
      <c r="C37" t="s">
        <v>668</v>
      </c>
      <c r="D37" t="s">
        <v>667</v>
      </c>
      <c r="E37" t="s">
        <v>666</v>
      </c>
      <c r="F37" t="s">
        <v>665</v>
      </c>
    </row>
    <row r="38" spans="1:6" x14ac:dyDescent="0.3">
      <c r="A38" t="s">
        <v>670</v>
      </c>
      <c r="B38" t="s">
        <v>675</v>
      </c>
      <c r="C38" t="s">
        <v>674</v>
      </c>
      <c r="D38" t="s">
        <v>673</v>
      </c>
      <c r="E38" t="s">
        <v>672</v>
      </c>
      <c r="F38" t="s">
        <v>671</v>
      </c>
    </row>
    <row r="39" spans="1:6" x14ac:dyDescent="0.3">
      <c r="A39" t="s">
        <v>676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</row>
    <row r="40" spans="1:6" x14ac:dyDescent="0.3">
      <c r="A40" t="s">
        <v>677</v>
      </c>
      <c r="B40" t="s">
        <v>681</v>
      </c>
      <c r="C40" t="s">
        <v>651</v>
      </c>
      <c r="D40" t="s">
        <v>680</v>
      </c>
      <c r="E40" t="s">
        <v>679</v>
      </c>
      <c r="F40" t="s">
        <v>678</v>
      </c>
    </row>
    <row r="41" spans="1:6" x14ac:dyDescent="0.3">
      <c r="A41" t="s">
        <v>682</v>
      </c>
      <c r="B41" t="s">
        <v>687</v>
      </c>
      <c r="C41" t="s">
        <v>686</v>
      </c>
      <c r="D41" t="s">
        <v>685</v>
      </c>
      <c r="E41" t="s">
        <v>684</v>
      </c>
      <c r="F41" t="s">
        <v>683</v>
      </c>
    </row>
    <row r="42" spans="1:6" x14ac:dyDescent="0.3">
      <c r="A42" t="s">
        <v>688</v>
      </c>
      <c r="B42" t="s">
        <v>23</v>
      </c>
      <c r="C42" t="s">
        <v>692</v>
      </c>
      <c r="D42" t="s">
        <v>691</v>
      </c>
      <c r="E42" t="s">
        <v>690</v>
      </c>
      <c r="F42" t="s">
        <v>689</v>
      </c>
    </row>
    <row r="43" spans="1:6" x14ac:dyDescent="0.3">
      <c r="A43" t="s">
        <v>693</v>
      </c>
      <c r="B43" t="s">
        <v>23</v>
      </c>
      <c r="C43" t="s">
        <v>23</v>
      </c>
      <c r="D43" t="s">
        <v>23</v>
      </c>
      <c r="E43" t="s">
        <v>23</v>
      </c>
      <c r="F43" t="s">
        <v>694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5A0D-B193-4A48-AD9E-3DBD151E5E38}">
  <sheetPr>
    <tabColor rgb="FFFFFF00"/>
  </sheetPr>
  <dimension ref="B1:G60"/>
  <sheetViews>
    <sheetView zoomScaleNormal="100" workbookViewId="0">
      <pane ySplit="1" topLeftCell="A2" activePane="bottomLeft" state="frozen"/>
      <selection pane="bottomLeft" activeCell="K18" sqref="K18"/>
    </sheetView>
  </sheetViews>
  <sheetFormatPr defaultRowHeight="14.4" x14ac:dyDescent="0.3"/>
  <cols>
    <col min="1" max="1" width="8.88671875" customWidth="1"/>
    <col min="2" max="2" width="51.109375" bestFit="1" customWidth="1"/>
    <col min="3" max="5" width="7.21875" bestFit="1" customWidth="1"/>
    <col min="6" max="7" width="7.6640625" bestFit="1" customWidth="1"/>
  </cols>
  <sheetData>
    <row r="1" spans="2:7" x14ac:dyDescent="0.3">
      <c r="B1" t="s">
        <v>6</v>
      </c>
      <c r="C1" s="6" t="s">
        <v>11</v>
      </c>
      <c r="D1" s="6" t="s">
        <v>10</v>
      </c>
      <c r="E1" s="6" t="s">
        <v>9</v>
      </c>
      <c r="F1" s="6" t="s">
        <v>8</v>
      </c>
      <c r="G1" s="6" t="s">
        <v>7</v>
      </c>
    </row>
    <row r="2" spans="2:7" x14ac:dyDescent="0.3">
      <c r="B2" t="s">
        <v>54</v>
      </c>
      <c r="C2" s="8" t="s">
        <v>23</v>
      </c>
      <c r="D2" s="8" t="s">
        <v>23</v>
      </c>
      <c r="E2" s="8" t="s">
        <v>23</v>
      </c>
      <c r="F2" s="8" t="s">
        <v>23</v>
      </c>
      <c r="G2" s="8" t="s">
        <v>23</v>
      </c>
    </row>
    <row r="3" spans="2:7" x14ac:dyDescent="0.3">
      <c r="B3" t="s">
        <v>48</v>
      </c>
      <c r="C3" s="7" t="s">
        <v>53</v>
      </c>
      <c r="D3" s="7" t="s">
        <v>52</v>
      </c>
      <c r="E3" s="7" t="s">
        <v>51</v>
      </c>
      <c r="F3" s="7" t="s">
        <v>50</v>
      </c>
      <c r="G3" s="7" t="s">
        <v>49</v>
      </c>
    </row>
    <row r="4" spans="2:7" x14ac:dyDescent="0.3">
      <c r="B4" t="s">
        <v>215</v>
      </c>
      <c r="C4" s="8" t="s">
        <v>219</v>
      </c>
      <c r="D4" s="8" t="s">
        <v>217</v>
      </c>
      <c r="E4" s="8" t="s">
        <v>218</v>
      </c>
      <c r="F4" s="8" t="s">
        <v>217</v>
      </c>
      <c r="G4" s="8" t="s">
        <v>216</v>
      </c>
    </row>
    <row r="5" spans="2:7" x14ac:dyDescent="0.3">
      <c r="B5" t="s">
        <v>30</v>
      </c>
      <c r="C5" s="8" t="s">
        <v>35</v>
      </c>
      <c r="D5" s="8" t="s">
        <v>34</v>
      </c>
      <c r="E5" s="8" t="s">
        <v>33</v>
      </c>
      <c r="F5" s="8" t="s">
        <v>32</v>
      </c>
      <c r="G5" s="8" t="s">
        <v>31</v>
      </c>
    </row>
    <row r="6" spans="2:7" x14ac:dyDescent="0.3">
      <c r="B6" t="s">
        <v>55</v>
      </c>
      <c r="C6" s="7" t="s">
        <v>23</v>
      </c>
      <c r="D6" s="7" t="s">
        <v>59</v>
      </c>
      <c r="E6" s="7" t="s">
        <v>58</v>
      </c>
      <c r="F6" s="7" t="s">
        <v>57</v>
      </c>
      <c r="G6" s="7" t="s">
        <v>56</v>
      </c>
    </row>
    <row r="7" spans="2:7" x14ac:dyDescent="0.3">
      <c r="B7" t="s">
        <v>182</v>
      </c>
      <c r="C7" s="8" t="s">
        <v>187</v>
      </c>
      <c r="D7" s="8" t="s">
        <v>186</v>
      </c>
      <c r="E7" s="8" t="s">
        <v>185</v>
      </c>
      <c r="F7" s="8" t="s">
        <v>184</v>
      </c>
      <c r="G7" s="8" t="s">
        <v>183</v>
      </c>
    </row>
    <row r="8" spans="2:7" x14ac:dyDescent="0.3">
      <c r="B8" t="s">
        <v>24</v>
      </c>
      <c r="C8" s="7" t="s">
        <v>29</v>
      </c>
      <c r="D8" s="7" t="s">
        <v>28</v>
      </c>
      <c r="E8" s="7" t="s">
        <v>27</v>
      </c>
      <c r="F8" s="7" t="s">
        <v>26</v>
      </c>
      <c r="G8" s="7" t="s">
        <v>25</v>
      </c>
    </row>
    <row r="9" spans="2:7" x14ac:dyDescent="0.3">
      <c r="B9" t="s">
        <v>199</v>
      </c>
      <c r="C9" s="7" t="s">
        <v>23</v>
      </c>
      <c r="D9" s="7" t="s">
        <v>23</v>
      </c>
      <c r="E9" s="7" t="s">
        <v>23</v>
      </c>
      <c r="F9" s="7" t="s">
        <v>23</v>
      </c>
      <c r="G9" s="7" t="s">
        <v>23</v>
      </c>
    </row>
    <row r="10" spans="2:7" x14ac:dyDescent="0.3">
      <c r="B10" t="s">
        <v>42</v>
      </c>
      <c r="C10" s="8" t="s">
        <v>47</v>
      </c>
      <c r="D10" s="8" t="s">
        <v>46</v>
      </c>
      <c r="E10" s="8" t="s">
        <v>45</v>
      </c>
      <c r="F10" s="8" t="s">
        <v>44</v>
      </c>
      <c r="G10" s="8" t="s">
        <v>43</v>
      </c>
    </row>
    <row r="11" spans="2:7" x14ac:dyDescent="0.3">
      <c r="B11" t="s">
        <v>36</v>
      </c>
      <c r="C11" s="7" t="s">
        <v>41</v>
      </c>
      <c r="D11" s="7" t="s">
        <v>40</v>
      </c>
      <c r="E11" s="7" t="s">
        <v>39</v>
      </c>
      <c r="F11" s="7" t="s">
        <v>38</v>
      </c>
      <c r="G11" s="7" t="s">
        <v>37</v>
      </c>
    </row>
    <row r="12" spans="2:7" x14ac:dyDescent="0.3">
      <c r="B12" t="s">
        <v>223</v>
      </c>
      <c r="C12" s="7" t="s">
        <v>228</v>
      </c>
      <c r="D12" s="7" t="s">
        <v>227</v>
      </c>
      <c r="E12" s="7" t="s">
        <v>226</v>
      </c>
      <c r="F12" s="7" t="s">
        <v>225</v>
      </c>
      <c r="G12" s="7" t="s">
        <v>224</v>
      </c>
    </row>
    <row r="13" spans="2:7" x14ac:dyDescent="0.3">
      <c r="B13" t="s">
        <v>200</v>
      </c>
      <c r="C13" s="8" t="s">
        <v>23</v>
      </c>
      <c r="D13" s="8" t="s">
        <v>23</v>
      </c>
      <c r="E13" s="8" t="s">
        <v>23</v>
      </c>
      <c r="F13" s="8" t="s">
        <v>23</v>
      </c>
      <c r="G13" s="8" t="s">
        <v>23</v>
      </c>
    </row>
    <row r="14" spans="2:7" x14ac:dyDescent="0.3">
      <c r="B14" t="s">
        <v>98</v>
      </c>
      <c r="C14" s="8" t="s">
        <v>103</v>
      </c>
      <c r="D14" s="8" t="s">
        <v>102</v>
      </c>
      <c r="E14" s="8" t="s">
        <v>101</v>
      </c>
      <c r="F14" s="8" t="s">
        <v>100</v>
      </c>
      <c r="G14" s="8" t="s">
        <v>99</v>
      </c>
    </row>
    <row r="15" spans="2:7" x14ac:dyDescent="0.3">
      <c r="B15" t="s">
        <v>98</v>
      </c>
      <c r="C15" s="7" t="s">
        <v>103</v>
      </c>
      <c r="D15" s="7" t="s">
        <v>102</v>
      </c>
      <c r="E15" s="7" t="s">
        <v>101</v>
      </c>
      <c r="F15" s="7" t="s">
        <v>100</v>
      </c>
      <c r="G15" s="7" t="s">
        <v>99</v>
      </c>
    </row>
    <row r="16" spans="2:7" x14ac:dyDescent="0.3">
      <c r="B16" t="s">
        <v>229</v>
      </c>
      <c r="C16" s="8" t="s">
        <v>234</v>
      </c>
      <c r="D16" s="8" t="s">
        <v>233</v>
      </c>
      <c r="E16" s="8" t="s">
        <v>232</v>
      </c>
      <c r="F16" s="8" t="s">
        <v>231</v>
      </c>
      <c r="G16" s="8" t="s">
        <v>230</v>
      </c>
    </row>
    <row r="17" spans="2:7" x14ac:dyDescent="0.3">
      <c r="B17" t="s">
        <v>235</v>
      </c>
      <c r="C17" s="7" t="s">
        <v>23</v>
      </c>
      <c r="D17" s="7" t="s">
        <v>239</v>
      </c>
      <c r="E17" s="7" t="s">
        <v>238</v>
      </c>
      <c r="F17" s="7" t="s">
        <v>237</v>
      </c>
      <c r="G17" s="7" t="s">
        <v>236</v>
      </c>
    </row>
    <row r="18" spans="2:7" x14ac:dyDescent="0.3">
      <c r="B18" t="s">
        <v>240</v>
      </c>
      <c r="C18" s="8" t="s">
        <v>23</v>
      </c>
      <c r="D18" s="8" t="s">
        <v>23</v>
      </c>
      <c r="E18" s="8" t="s">
        <v>23</v>
      </c>
      <c r="F18" s="8" t="s">
        <v>23</v>
      </c>
      <c r="G18" s="8" t="s">
        <v>241</v>
      </c>
    </row>
    <row r="19" spans="2:7" x14ac:dyDescent="0.3">
      <c r="B19" t="s">
        <v>204</v>
      </c>
      <c r="C19" s="8" t="s">
        <v>209</v>
      </c>
      <c r="D19" s="8" t="s">
        <v>208</v>
      </c>
      <c r="E19" s="8" t="s">
        <v>207</v>
      </c>
      <c r="F19" s="8" t="s">
        <v>206</v>
      </c>
      <c r="G19" s="8" t="s">
        <v>205</v>
      </c>
    </row>
    <row r="20" spans="2:7" x14ac:dyDescent="0.3">
      <c r="B20" t="s">
        <v>210</v>
      </c>
      <c r="C20" s="7" t="s">
        <v>23</v>
      </c>
      <c r="D20" s="7" t="s">
        <v>214</v>
      </c>
      <c r="E20" s="7" t="s">
        <v>213</v>
      </c>
      <c r="F20" s="7" t="s">
        <v>212</v>
      </c>
      <c r="G20" s="7" t="s">
        <v>211</v>
      </c>
    </row>
    <row r="21" spans="2:7" x14ac:dyDescent="0.3">
      <c r="B21" t="s">
        <v>220</v>
      </c>
      <c r="C21" s="7" t="s">
        <v>209</v>
      </c>
      <c r="D21" s="7" t="s">
        <v>208</v>
      </c>
      <c r="E21" s="7" t="s">
        <v>207</v>
      </c>
      <c r="F21" s="7" t="s">
        <v>206</v>
      </c>
      <c r="G21" s="7" t="s">
        <v>205</v>
      </c>
    </row>
    <row r="22" spans="2:7" x14ac:dyDescent="0.3">
      <c r="B22" t="s">
        <v>221</v>
      </c>
      <c r="C22" s="8" t="s">
        <v>23</v>
      </c>
      <c r="D22" s="8" t="s">
        <v>214</v>
      </c>
      <c r="E22" s="8" t="s">
        <v>222</v>
      </c>
      <c r="F22" s="8" t="s">
        <v>212</v>
      </c>
      <c r="G22" s="8" t="s">
        <v>211</v>
      </c>
    </row>
    <row r="23" spans="2:7" x14ac:dyDescent="0.3">
      <c r="B23" t="s">
        <v>180</v>
      </c>
      <c r="C23" s="8" t="s">
        <v>23</v>
      </c>
      <c r="D23" s="8" t="s">
        <v>23</v>
      </c>
      <c r="E23" s="8" t="s">
        <v>23</v>
      </c>
      <c r="F23" s="8" t="s">
        <v>23</v>
      </c>
      <c r="G23" s="8" t="s">
        <v>23</v>
      </c>
    </row>
    <row r="24" spans="2:7" x14ac:dyDescent="0.3">
      <c r="B24" t="s">
        <v>122</v>
      </c>
      <c r="C24" s="8" t="s">
        <v>23</v>
      </c>
      <c r="D24" s="8" t="s">
        <v>23</v>
      </c>
      <c r="E24" s="8" t="s">
        <v>23</v>
      </c>
      <c r="F24" s="8" t="s">
        <v>23</v>
      </c>
      <c r="G24" s="8" t="s">
        <v>23</v>
      </c>
    </row>
    <row r="25" spans="2:7" x14ac:dyDescent="0.3">
      <c r="B25" t="s">
        <v>198</v>
      </c>
      <c r="C25" s="8" t="s">
        <v>23</v>
      </c>
      <c r="D25" s="8" t="s">
        <v>23</v>
      </c>
      <c r="E25" s="8" t="s">
        <v>23</v>
      </c>
      <c r="F25" s="8" t="s">
        <v>23</v>
      </c>
      <c r="G25" s="8" t="s">
        <v>23</v>
      </c>
    </row>
    <row r="26" spans="2:7" x14ac:dyDescent="0.3">
      <c r="B26" t="s">
        <v>197</v>
      </c>
      <c r="C26" s="7" t="s">
        <v>23</v>
      </c>
      <c r="D26" s="7" t="s">
        <v>23</v>
      </c>
      <c r="E26" s="7" t="s">
        <v>23</v>
      </c>
      <c r="F26" s="7" t="s">
        <v>23</v>
      </c>
      <c r="G26" s="7" t="s">
        <v>23</v>
      </c>
    </row>
    <row r="27" spans="2:7" x14ac:dyDescent="0.3">
      <c r="B27" t="s">
        <v>60</v>
      </c>
      <c r="C27" s="8" t="s">
        <v>65</v>
      </c>
      <c r="D27" s="8" t="s">
        <v>64</v>
      </c>
      <c r="E27" s="8" t="s">
        <v>63</v>
      </c>
      <c r="F27" s="8" t="s">
        <v>62</v>
      </c>
      <c r="G27" s="8" t="s">
        <v>61</v>
      </c>
    </row>
    <row r="28" spans="2:7" x14ac:dyDescent="0.3">
      <c r="B28" t="s">
        <v>66</v>
      </c>
      <c r="C28" s="7" t="s">
        <v>23</v>
      </c>
      <c r="D28" s="7" t="s">
        <v>70</v>
      </c>
      <c r="E28" s="7" t="s">
        <v>69</v>
      </c>
      <c r="F28" s="7" t="s">
        <v>68</v>
      </c>
      <c r="G28" s="7" t="s">
        <v>67</v>
      </c>
    </row>
    <row r="29" spans="2:7" x14ac:dyDescent="0.3">
      <c r="B29" t="s">
        <v>134</v>
      </c>
      <c r="C29" s="7" t="s">
        <v>128</v>
      </c>
      <c r="D29" s="7" t="s">
        <v>127</v>
      </c>
      <c r="E29" s="7" t="s">
        <v>126</v>
      </c>
      <c r="F29" s="7" t="s">
        <v>125</v>
      </c>
      <c r="G29" s="7" t="s">
        <v>124</v>
      </c>
    </row>
    <row r="30" spans="2:7" x14ac:dyDescent="0.3">
      <c r="B30" t="s">
        <v>71</v>
      </c>
      <c r="C30" s="8" t="s">
        <v>23</v>
      </c>
      <c r="D30" s="8" t="s">
        <v>23</v>
      </c>
      <c r="E30" s="8" t="s">
        <v>23</v>
      </c>
      <c r="F30" s="8" t="s">
        <v>23</v>
      </c>
      <c r="G30" s="8" t="s">
        <v>72</v>
      </c>
    </row>
    <row r="31" spans="2:7" x14ac:dyDescent="0.3">
      <c r="B31" t="s">
        <v>149</v>
      </c>
      <c r="C31" s="8" t="s">
        <v>154</v>
      </c>
      <c r="D31" s="8" t="s">
        <v>153</v>
      </c>
      <c r="E31" s="8" t="s">
        <v>152</v>
      </c>
      <c r="F31" s="8" t="s">
        <v>151</v>
      </c>
      <c r="G31" s="8" t="s">
        <v>150</v>
      </c>
    </row>
    <row r="32" spans="2:7" x14ac:dyDescent="0.3">
      <c r="B32" t="s">
        <v>155</v>
      </c>
      <c r="C32" s="7" t="s">
        <v>160</v>
      </c>
      <c r="D32" s="7" t="s">
        <v>159</v>
      </c>
      <c r="E32" s="7" t="s">
        <v>158</v>
      </c>
      <c r="F32" s="7" t="s">
        <v>157</v>
      </c>
      <c r="G32" s="7" t="s">
        <v>156</v>
      </c>
    </row>
    <row r="33" spans="2:7" x14ac:dyDescent="0.3">
      <c r="B33" t="s">
        <v>161</v>
      </c>
      <c r="C33" s="8" t="s">
        <v>166</v>
      </c>
      <c r="D33" s="8" t="s">
        <v>165</v>
      </c>
      <c r="E33" s="8" t="s">
        <v>164</v>
      </c>
      <c r="F33" s="8" t="s">
        <v>163</v>
      </c>
      <c r="G33" s="8" t="s">
        <v>162</v>
      </c>
    </row>
    <row r="34" spans="2:7" x14ac:dyDescent="0.3">
      <c r="B34" t="s">
        <v>167</v>
      </c>
      <c r="C34" s="7" t="s">
        <v>172</v>
      </c>
      <c r="D34" s="7" t="s">
        <v>171</v>
      </c>
      <c r="E34" s="7" t="s">
        <v>170</v>
      </c>
      <c r="F34" s="7" t="s">
        <v>169</v>
      </c>
      <c r="G34" s="7" t="s">
        <v>168</v>
      </c>
    </row>
    <row r="35" spans="2:7" x14ac:dyDescent="0.3">
      <c r="B35" t="s">
        <v>173</v>
      </c>
      <c r="C35" s="8" t="s">
        <v>178</v>
      </c>
      <c r="D35" s="8" t="s">
        <v>177</v>
      </c>
      <c r="E35" s="8" t="s">
        <v>176</v>
      </c>
      <c r="F35" s="8" t="s">
        <v>175</v>
      </c>
      <c r="G35" s="8" t="s">
        <v>174</v>
      </c>
    </row>
    <row r="36" spans="2:7" x14ac:dyDescent="0.3">
      <c r="B36" t="s">
        <v>179</v>
      </c>
      <c r="C36" s="7" t="s">
        <v>23</v>
      </c>
      <c r="D36" s="7" t="s">
        <v>23</v>
      </c>
      <c r="E36" s="7" t="s">
        <v>23</v>
      </c>
      <c r="F36" s="7" t="s">
        <v>23</v>
      </c>
      <c r="G36" s="7" t="s">
        <v>23</v>
      </c>
    </row>
    <row r="37" spans="2:7" x14ac:dyDescent="0.3">
      <c r="B37" t="s">
        <v>135</v>
      </c>
      <c r="C37" s="8" t="s">
        <v>23</v>
      </c>
      <c r="D37" s="8" t="s">
        <v>23</v>
      </c>
      <c r="E37" s="8" t="s">
        <v>23</v>
      </c>
      <c r="F37" s="8" t="s">
        <v>23</v>
      </c>
      <c r="G37" s="8" t="s">
        <v>23</v>
      </c>
    </row>
    <row r="38" spans="2:7" x14ac:dyDescent="0.3">
      <c r="B38" t="s">
        <v>123</v>
      </c>
      <c r="C38" s="7" t="s">
        <v>128</v>
      </c>
      <c r="D38" s="7" t="s">
        <v>127</v>
      </c>
      <c r="E38" s="7" t="s">
        <v>126</v>
      </c>
      <c r="F38" s="7" t="s">
        <v>125</v>
      </c>
      <c r="G38" s="7" t="s">
        <v>124</v>
      </c>
    </row>
    <row r="39" spans="2:7" x14ac:dyDescent="0.3">
      <c r="B39" t="s">
        <v>129</v>
      </c>
      <c r="C39" s="8" t="s">
        <v>23</v>
      </c>
      <c r="D39" s="8" t="s">
        <v>133</v>
      </c>
      <c r="E39" s="8" t="s">
        <v>132</v>
      </c>
      <c r="F39" s="8" t="s">
        <v>131</v>
      </c>
      <c r="G39" s="8" t="s">
        <v>130</v>
      </c>
    </row>
    <row r="40" spans="2:7" x14ac:dyDescent="0.3">
      <c r="B40" t="s">
        <v>188</v>
      </c>
      <c r="C40" s="7" t="s">
        <v>23</v>
      </c>
      <c r="D40" s="7" t="s">
        <v>23</v>
      </c>
      <c r="E40" s="7" t="s">
        <v>23</v>
      </c>
      <c r="F40" s="7" t="s">
        <v>23</v>
      </c>
      <c r="G40" s="7" t="s">
        <v>23</v>
      </c>
    </row>
    <row r="41" spans="2:7" x14ac:dyDescent="0.3">
      <c r="B41" t="s">
        <v>189</v>
      </c>
      <c r="C41" s="8" t="s">
        <v>187</v>
      </c>
      <c r="D41" s="8" t="s">
        <v>186</v>
      </c>
      <c r="E41" s="8" t="s">
        <v>185</v>
      </c>
      <c r="F41" s="8" t="s">
        <v>184</v>
      </c>
      <c r="G41" s="8" t="s">
        <v>183</v>
      </c>
    </row>
    <row r="42" spans="2:7" x14ac:dyDescent="0.3">
      <c r="B42" t="s">
        <v>201</v>
      </c>
      <c r="C42" s="7" t="s">
        <v>187</v>
      </c>
      <c r="D42" s="7" t="s">
        <v>186</v>
      </c>
      <c r="E42" s="7" t="s">
        <v>185</v>
      </c>
      <c r="F42" s="7" t="s">
        <v>184</v>
      </c>
      <c r="G42" s="7" t="s">
        <v>183</v>
      </c>
    </row>
    <row r="43" spans="2:7" x14ac:dyDescent="0.3">
      <c r="B43" t="s">
        <v>203</v>
      </c>
      <c r="C43" s="7" t="s">
        <v>187</v>
      </c>
      <c r="D43" s="7" t="s">
        <v>186</v>
      </c>
      <c r="E43" s="7" t="s">
        <v>185</v>
      </c>
      <c r="F43" s="7" t="s">
        <v>184</v>
      </c>
      <c r="G43" s="7" t="s">
        <v>183</v>
      </c>
    </row>
    <row r="44" spans="2:7" x14ac:dyDescent="0.3">
      <c r="B44" t="s">
        <v>190</v>
      </c>
      <c r="C44" s="7" t="s">
        <v>23</v>
      </c>
      <c r="D44" s="7" t="s">
        <v>194</v>
      </c>
      <c r="E44" s="7" t="s">
        <v>193</v>
      </c>
      <c r="F44" s="7" t="s">
        <v>192</v>
      </c>
      <c r="G44" s="7" t="s">
        <v>191</v>
      </c>
    </row>
    <row r="45" spans="2:7" x14ac:dyDescent="0.3">
      <c r="B45" t="s">
        <v>195</v>
      </c>
      <c r="C45" s="8" t="s">
        <v>23</v>
      </c>
      <c r="D45" s="8" t="s">
        <v>23</v>
      </c>
      <c r="E45" s="8" t="s">
        <v>23</v>
      </c>
      <c r="F45" s="8" t="s">
        <v>23</v>
      </c>
      <c r="G45" s="8" t="s">
        <v>196</v>
      </c>
    </row>
    <row r="46" spans="2:7" x14ac:dyDescent="0.3">
      <c r="B46" t="s">
        <v>110</v>
      </c>
      <c r="C46" s="8" t="s">
        <v>115</v>
      </c>
      <c r="D46" s="8" t="s">
        <v>114</v>
      </c>
      <c r="E46" s="8" t="s">
        <v>113</v>
      </c>
      <c r="F46" s="8" t="s">
        <v>112</v>
      </c>
      <c r="G46" s="8" t="s">
        <v>111</v>
      </c>
    </row>
    <row r="47" spans="2:7" x14ac:dyDescent="0.3">
      <c r="B47" t="s">
        <v>116</v>
      </c>
      <c r="C47" s="7" t="s">
        <v>121</v>
      </c>
      <c r="D47" s="7" t="s">
        <v>120</v>
      </c>
      <c r="E47" s="7" t="s">
        <v>119</v>
      </c>
      <c r="F47" s="7" t="s">
        <v>118</v>
      </c>
      <c r="G47" s="7" t="s">
        <v>117</v>
      </c>
    </row>
    <row r="48" spans="2:7" x14ac:dyDescent="0.3">
      <c r="B48" t="s">
        <v>181</v>
      </c>
      <c r="C48" s="7" t="s">
        <v>23</v>
      </c>
      <c r="D48" s="7" t="s">
        <v>23</v>
      </c>
      <c r="E48" s="7" t="s">
        <v>23</v>
      </c>
      <c r="F48" s="7" t="s">
        <v>23</v>
      </c>
      <c r="G48" s="7" t="s">
        <v>23</v>
      </c>
    </row>
    <row r="49" spans="2:7" x14ac:dyDescent="0.3">
      <c r="B49" t="s">
        <v>96</v>
      </c>
      <c r="C49" s="7" t="s">
        <v>23</v>
      </c>
      <c r="D49" s="7" t="s">
        <v>23</v>
      </c>
      <c r="E49" s="7" t="s">
        <v>23</v>
      </c>
      <c r="F49" s="7" t="s">
        <v>97</v>
      </c>
      <c r="G49" s="7" t="s">
        <v>23</v>
      </c>
    </row>
    <row r="50" spans="2:7" x14ac:dyDescent="0.3">
      <c r="B50" t="s">
        <v>85</v>
      </c>
      <c r="C50" s="7" t="s">
        <v>90</v>
      </c>
      <c r="D50" s="7" t="s">
        <v>89</v>
      </c>
      <c r="E50" s="7" t="s">
        <v>88</v>
      </c>
      <c r="F50" s="7" t="s">
        <v>87</v>
      </c>
      <c r="G50" s="7" t="s">
        <v>86</v>
      </c>
    </row>
    <row r="51" spans="2:7" x14ac:dyDescent="0.3">
      <c r="B51" t="s">
        <v>202</v>
      </c>
      <c r="C51" s="8" t="s">
        <v>23</v>
      </c>
      <c r="D51" s="8" t="s">
        <v>23</v>
      </c>
      <c r="E51" s="8" t="s">
        <v>23</v>
      </c>
      <c r="F51" s="8" t="s">
        <v>23</v>
      </c>
      <c r="G51" s="8" t="s">
        <v>23</v>
      </c>
    </row>
    <row r="52" spans="2:7" x14ac:dyDescent="0.3">
      <c r="B52" t="s">
        <v>136</v>
      </c>
      <c r="C52" s="7" t="s">
        <v>141</v>
      </c>
      <c r="D52" s="7" t="s">
        <v>140</v>
      </c>
      <c r="E52" s="7" t="s">
        <v>139</v>
      </c>
      <c r="F52" s="7" t="s">
        <v>138</v>
      </c>
      <c r="G52" s="7" t="s">
        <v>137</v>
      </c>
    </row>
    <row r="53" spans="2:7" x14ac:dyDescent="0.3">
      <c r="B53" t="s">
        <v>142</v>
      </c>
      <c r="C53" s="8" t="s">
        <v>23</v>
      </c>
      <c r="D53" s="8" t="s">
        <v>146</v>
      </c>
      <c r="E53" s="8" t="s">
        <v>145</v>
      </c>
      <c r="F53" s="8" t="s">
        <v>144</v>
      </c>
      <c r="G53" s="8" t="s">
        <v>143</v>
      </c>
    </row>
    <row r="54" spans="2:7" x14ac:dyDescent="0.3">
      <c r="B54" t="s">
        <v>147</v>
      </c>
      <c r="C54" s="7" t="s">
        <v>23</v>
      </c>
      <c r="D54" s="7" t="s">
        <v>23</v>
      </c>
      <c r="E54" s="7" t="s">
        <v>23</v>
      </c>
      <c r="F54" s="7" t="s">
        <v>23</v>
      </c>
      <c r="G54" s="7" t="s">
        <v>148</v>
      </c>
    </row>
    <row r="55" spans="2:7" x14ac:dyDescent="0.3">
      <c r="B55" t="s">
        <v>79</v>
      </c>
      <c r="C55" s="8" t="s">
        <v>84</v>
      </c>
      <c r="D55" s="8" t="s">
        <v>83</v>
      </c>
      <c r="E55" s="8" t="s">
        <v>82</v>
      </c>
      <c r="F55" s="8" t="s">
        <v>81</v>
      </c>
      <c r="G55" s="8" t="s">
        <v>80</v>
      </c>
    </row>
    <row r="56" spans="2:7" x14ac:dyDescent="0.3">
      <c r="B56" t="s">
        <v>18</v>
      </c>
      <c r="C56" s="8" t="s">
        <v>23</v>
      </c>
      <c r="D56" s="8" t="s">
        <v>22</v>
      </c>
      <c r="E56" s="8" t="s">
        <v>21</v>
      </c>
      <c r="F56" s="8" t="s">
        <v>20</v>
      </c>
      <c r="G56" s="8" t="s">
        <v>19</v>
      </c>
    </row>
    <row r="57" spans="2:7" x14ac:dyDescent="0.3">
      <c r="B57" t="s">
        <v>12</v>
      </c>
      <c r="C57" s="7" t="s">
        <v>17</v>
      </c>
      <c r="D57" s="7" t="s">
        <v>16</v>
      </c>
      <c r="E57" s="7" t="s">
        <v>15</v>
      </c>
      <c r="F57" s="7" t="s">
        <v>14</v>
      </c>
      <c r="G57" s="7" t="s">
        <v>13</v>
      </c>
    </row>
    <row r="58" spans="2:7" x14ac:dyDescent="0.3">
      <c r="B58" t="s">
        <v>73</v>
      </c>
      <c r="C58" s="7" t="s">
        <v>78</v>
      </c>
      <c r="D58" s="7" t="s">
        <v>77</v>
      </c>
      <c r="E58" s="7" t="s">
        <v>76</v>
      </c>
      <c r="F58" s="7" t="s">
        <v>75</v>
      </c>
      <c r="G58" s="7" t="s">
        <v>74</v>
      </c>
    </row>
    <row r="59" spans="2:7" x14ac:dyDescent="0.3">
      <c r="B59" t="s">
        <v>91</v>
      </c>
      <c r="C59" s="8" t="s">
        <v>23</v>
      </c>
      <c r="D59" s="8" t="s">
        <v>95</v>
      </c>
      <c r="E59" s="8" t="s">
        <v>94</v>
      </c>
      <c r="F59" s="8" t="s">
        <v>93</v>
      </c>
      <c r="G59" s="8" t="s">
        <v>92</v>
      </c>
    </row>
    <row r="60" spans="2:7" x14ac:dyDescent="0.3">
      <c r="B60" t="s">
        <v>104</v>
      </c>
      <c r="C60" s="7" t="s">
        <v>109</v>
      </c>
      <c r="D60" s="7" t="s">
        <v>108</v>
      </c>
      <c r="E60" s="7" t="s">
        <v>107</v>
      </c>
      <c r="F60" s="7" t="s">
        <v>106</v>
      </c>
      <c r="G60" s="7" t="s">
        <v>105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F376-F422-4FFC-9857-EBE82962A55A}">
  <sheetPr>
    <tabColor theme="8" tint="0.7999816888943144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C378-2220-4574-AEA2-E19540CD8857}">
  <sheetPr>
    <tabColor rgb="FFFF0000"/>
  </sheetPr>
  <dimension ref="B2:XFC25"/>
  <sheetViews>
    <sheetView tabSelected="1" workbookViewId="0">
      <selection activeCell="L21" sqref="L21"/>
    </sheetView>
  </sheetViews>
  <sheetFormatPr defaultRowHeight="14.4" x14ac:dyDescent="0.3"/>
  <cols>
    <col min="4" max="4" width="9.109375" bestFit="1" customWidth="1"/>
    <col min="5" max="5" width="12" bestFit="1" customWidth="1"/>
  </cols>
  <sheetData>
    <row r="2" spans="2:21" x14ac:dyDescent="0.3">
      <c r="B2" s="60" t="s">
        <v>858</v>
      </c>
      <c r="C2" s="60"/>
      <c r="D2" s="60"/>
      <c r="E2" s="60"/>
      <c r="F2" s="60"/>
      <c r="G2" s="60"/>
      <c r="H2" s="60"/>
      <c r="I2" s="60"/>
      <c r="J2" s="60"/>
      <c r="K2" s="60"/>
      <c r="L2" s="60"/>
      <c r="N2" s="23" t="s">
        <v>872</v>
      </c>
      <c r="O2" s="23"/>
      <c r="P2" s="23"/>
      <c r="Q2" s="23"/>
      <c r="R2" s="23"/>
      <c r="S2" s="23"/>
      <c r="T2" s="23"/>
      <c r="U2" s="23"/>
    </row>
    <row r="3" spans="2:21" x14ac:dyDescent="0.3">
      <c r="B3" s="59" t="s">
        <v>859</v>
      </c>
      <c r="C3" s="59"/>
      <c r="D3" s="19">
        <v>2023</v>
      </c>
      <c r="E3" s="19">
        <f>D3+1</f>
        <v>2024</v>
      </c>
      <c r="F3" s="19">
        <f t="shared" ref="F3:L3" si="0">E3+1</f>
        <v>2025</v>
      </c>
      <c r="G3" s="19">
        <f t="shared" si="0"/>
        <v>2026</v>
      </c>
      <c r="H3" s="19">
        <f t="shared" si="0"/>
        <v>2027</v>
      </c>
      <c r="I3" s="19">
        <f t="shared" si="0"/>
        <v>2028</v>
      </c>
      <c r="J3" s="19">
        <f t="shared" si="0"/>
        <v>2029</v>
      </c>
      <c r="K3" s="19">
        <f t="shared" si="0"/>
        <v>2030</v>
      </c>
      <c r="L3" s="19">
        <f t="shared" si="0"/>
        <v>2031</v>
      </c>
      <c r="N3" s="59" t="s">
        <v>859</v>
      </c>
      <c r="O3" s="59"/>
      <c r="P3" s="19">
        <v>2018</v>
      </c>
      <c r="Q3" s="19">
        <f>P3+1</f>
        <v>2019</v>
      </c>
      <c r="R3" s="19">
        <f t="shared" ref="R3" si="1">Q3+1</f>
        <v>2020</v>
      </c>
      <c r="S3" s="19">
        <f t="shared" ref="S3" si="2">R3+1</f>
        <v>2021</v>
      </c>
      <c r="T3" s="19">
        <f t="shared" ref="T3" si="3">S3+1</f>
        <v>2022</v>
      </c>
      <c r="U3" s="30" t="s">
        <v>873</v>
      </c>
    </row>
    <row r="4" spans="2:21" x14ac:dyDescent="0.3">
      <c r="B4" s="52" t="s">
        <v>860</v>
      </c>
      <c r="C4" s="52"/>
      <c r="D4" s="9"/>
      <c r="E4" s="9"/>
      <c r="F4" s="9"/>
      <c r="G4" s="9"/>
      <c r="H4" s="9"/>
      <c r="I4" s="9"/>
      <c r="J4" s="9"/>
      <c r="K4" s="9"/>
      <c r="L4" s="9"/>
      <c r="N4" s="53" t="s">
        <v>867</v>
      </c>
      <c r="O4" s="53"/>
      <c r="P4" s="21">
        <f>DCF!E50/DCF!E30</f>
        <v>5.0125960855241909E-2</v>
      </c>
      <c r="Q4" s="21">
        <f>DCF!F50/DCF!F30</f>
        <v>5.2013231436067071E-2</v>
      </c>
      <c r="R4" s="21">
        <f>DCF!G50/DCF!G30</f>
        <v>5.5472613604553515E-2</v>
      </c>
      <c r="S4" s="21">
        <f>DCF!H50/DCF!H30</f>
        <v>4.9489456594029965E-2</v>
      </c>
      <c r="T4" s="21">
        <f>DCF!I50/DCF!I30</f>
        <v>4.8676818450620933E-2</v>
      </c>
      <c r="U4" s="21">
        <f>AVERAGE(P4:T4)</f>
        <v>5.115561618810268E-2</v>
      </c>
    </row>
    <row r="5" spans="2:21" x14ac:dyDescent="0.3">
      <c r="B5" s="53" t="s">
        <v>862</v>
      </c>
      <c r="C5" s="53"/>
      <c r="D5" s="21">
        <v>9.4399999999999998E-2</v>
      </c>
      <c r="E5" s="21">
        <v>9.0800000000000006E-2</v>
      </c>
      <c r="F5" s="21">
        <v>7.8E-2</v>
      </c>
      <c r="G5" s="21">
        <f>F5-(F5-$L$5)/($L$3-$G$3)</f>
        <v>6.9400000000000003E-2</v>
      </c>
      <c r="H5" s="21">
        <f t="shared" ref="H5:K5" si="4">G5-(G5-$L$5)/($L$3-$G$3)</f>
        <v>6.2520000000000006E-2</v>
      </c>
      <c r="I5" s="21">
        <f t="shared" si="4"/>
        <v>5.7016000000000004E-2</v>
      </c>
      <c r="J5" s="21">
        <f t="shared" si="4"/>
        <v>5.2612800000000001E-2</v>
      </c>
      <c r="K5" s="21">
        <f t="shared" si="4"/>
        <v>4.909024E-2</v>
      </c>
      <c r="L5" s="21">
        <v>3.5000000000000003E-2</v>
      </c>
      <c r="N5" s="56" t="s">
        <v>868</v>
      </c>
      <c r="O5" s="56"/>
      <c r="P5" s="27">
        <f>DCF!E50/-DCF!E53</f>
        <v>0.94289185905224793</v>
      </c>
      <c r="Q5" s="27">
        <f>DCF!F50/-DCF!F53</f>
        <v>1.2954545454545454</v>
      </c>
      <c r="R5" s="27">
        <f>DCF!G50/-DCF!G53</f>
        <v>1.3729792147806004</v>
      </c>
      <c r="S5" s="27">
        <f>DCF!H50/-DCF!H53</f>
        <v>1.3931718061674008</v>
      </c>
      <c r="T5" s="27">
        <f>DCF!I50/-DCF!I53</f>
        <v>1.8654390934844192</v>
      </c>
      <c r="U5" s="27">
        <f t="shared" ref="U5:U7" si="5">AVERAGE(P5:T5)</f>
        <v>1.373987303787843</v>
      </c>
    </row>
    <row r="6" spans="2:21" x14ac:dyDescent="0.3">
      <c r="B6" s="51" t="s">
        <v>864</v>
      </c>
      <c r="C6" s="51"/>
      <c r="D6" s="22">
        <v>0.1069</v>
      </c>
      <c r="E6" s="22">
        <v>0.1033</v>
      </c>
      <c r="F6" s="22">
        <f>F5+1.25%</f>
        <v>9.0499999999999997E-2</v>
      </c>
      <c r="G6" s="22">
        <f t="shared" ref="G6:L6" si="6">G5+1.25%</f>
        <v>8.1900000000000001E-2</v>
      </c>
      <c r="H6" s="22">
        <f t="shared" si="6"/>
        <v>7.5020000000000003E-2</v>
      </c>
      <c r="I6" s="22">
        <f t="shared" si="6"/>
        <v>6.9516000000000008E-2</v>
      </c>
      <c r="J6" s="22">
        <f t="shared" si="6"/>
        <v>6.5112799999999998E-2</v>
      </c>
      <c r="K6" s="22">
        <f t="shared" si="6"/>
        <v>6.1590240000000004E-2</v>
      </c>
      <c r="L6" s="22">
        <f t="shared" si="6"/>
        <v>4.7500000000000001E-2</v>
      </c>
      <c r="N6" s="57" t="s">
        <v>870</v>
      </c>
      <c r="O6" s="57"/>
      <c r="P6" s="28">
        <f>DCF!E53/-DCF!E30</f>
        <v>5.3161940443123827E-2</v>
      </c>
      <c r="Q6" s="28">
        <f>DCF!F53/-DCF!F30</f>
        <v>4.0150564617314928E-2</v>
      </c>
      <c r="R6" s="28">
        <f>DCF!G53/-DCF!G30</f>
        <v>4.0403097881869923E-2</v>
      </c>
      <c r="S6" s="28">
        <f>DCF!H53/-DCF!H30</f>
        <v>3.5522866867493445E-2</v>
      </c>
      <c r="T6" s="28">
        <f>DCF!I53/-DCF!I30</f>
        <v>2.6094027202838557E-2</v>
      </c>
      <c r="U6" s="28">
        <f t="shared" si="5"/>
        <v>3.9066499402528133E-2</v>
      </c>
    </row>
    <row r="7" spans="2:21" x14ac:dyDescent="0.3">
      <c r="B7" s="56" t="s">
        <v>865</v>
      </c>
      <c r="C7" s="56"/>
      <c r="D7" s="24">
        <v>8.2199999999999995E-2</v>
      </c>
      <c r="E7" s="24">
        <v>7.5499999999999998E-2</v>
      </c>
      <c r="F7" s="24">
        <f>F5-0.75%</f>
        <v>7.0500000000000007E-2</v>
      </c>
      <c r="G7" s="24">
        <f t="shared" ref="G7:K7" si="7">G5-0.75%</f>
        <v>6.1900000000000004E-2</v>
      </c>
      <c r="H7" s="24">
        <f t="shared" si="7"/>
        <v>5.5020000000000006E-2</v>
      </c>
      <c r="I7" s="24">
        <f t="shared" si="7"/>
        <v>4.9516000000000004E-2</v>
      </c>
      <c r="J7" s="24">
        <f t="shared" si="7"/>
        <v>4.5112800000000002E-2</v>
      </c>
      <c r="K7" s="24">
        <f t="shared" si="7"/>
        <v>4.1590240000000001E-2</v>
      </c>
      <c r="L7" s="24">
        <f>L5-0.88%</f>
        <v>2.6200000000000001E-2</v>
      </c>
      <c r="N7" s="58" t="s">
        <v>871</v>
      </c>
      <c r="O7" s="58"/>
      <c r="P7" s="29">
        <f>DCF!E57</f>
        <v>4.017828305665009E-2</v>
      </c>
      <c r="Q7" s="29">
        <f>DCF!F57</f>
        <v>-3.3363750427740389E-2</v>
      </c>
      <c r="R7" s="29">
        <f>DCF!G57</f>
        <v>-4.4415414761593733E-2</v>
      </c>
      <c r="S7" s="29">
        <f>DCF!H57</f>
        <v>-4.3112554281913851E-2</v>
      </c>
      <c r="T7" s="29">
        <f>DCF!I57</f>
        <v>-1.6780011827321112E-2</v>
      </c>
      <c r="U7" s="29">
        <f t="shared" si="5"/>
        <v>-1.9498689648383798E-2</v>
      </c>
    </row>
    <row r="8" spans="2:21" x14ac:dyDescent="0.3">
      <c r="B8" s="53" t="s">
        <v>861</v>
      </c>
      <c r="C8" s="53"/>
      <c r="D8" s="21">
        <v>0.21</v>
      </c>
      <c r="E8" s="21">
        <f>D8</f>
        <v>0.21</v>
      </c>
      <c r="F8" s="21">
        <f t="shared" ref="F8:L8" si="8">E8</f>
        <v>0.21</v>
      </c>
      <c r="G8" s="21">
        <f t="shared" si="8"/>
        <v>0.21</v>
      </c>
      <c r="H8" s="21">
        <f t="shared" si="8"/>
        <v>0.21</v>
      </c>
      <c r="I8" s="21">
        <f t="shared" si="8"/>
        <v>0.21</v>
      </c>
      <c r="J8" s="21">
        <f t="shared" si="8"/>
        <v>0.21</v>
      </c>
      <c r="K8" s="21">
        <f t="shared" si="8"/>
        <v>0.21</v>
      </c>
      <c r="L8" s="21">
        <f t="shared" si="8"/>
        <v>0.21</v>
      </c>
    </row>
    <row r="9" spans="2:21" x14ac:dyDescent="0.3">
      <c r="B9" s="51" t="s">
        <v>864</v>
      </c>
      <c r="C9" s="51"/>
      <c r="D9" s="22">
        <f>21%</f>
        <v>0.21</v>
      </c>
      <c r="E9" s="22">
        <f>21%</f>
        <v>0.21</v>
      </c>
      <c r="F9" s="22">
        <f>18%</f>
        <v>0.18</v>
      </c>
      <c r="G9" s="22">
        <f>18%</f>
        <v>0.18</v>
      </c>
      <c r="H9" s="22">
        <f>18%</f>
        <v>0.18</v>
      </c>
      <c r="I9" s="22">
        <f>18%</f>
        <v>0.18</v>
      </c>
      <c r="J9" s="22">
        <f>18%</f>
        <v>0.18</v>
      </c>
      <c r="K9" s="22">
        <f>18%</f>
        <v>0.18</v>
      </c>
      <c r="L9" s="22">
        <f>18%</f>
        <v>0.18</v>
      </c>
    </row>
    <row r="10" spans="2:21" x14ac:dyDescent="0.3">
      <c r="B10" s="56" t="s">
        <v>865</v>
      </c>
      <c r="C10" s="56"/>
      <c r="D10" s="24">
        <v>0.21</v>
      </c>
      <c r="E10" s="24">
        <v>0.21</v>
      </c>
      <c r="F10" s="24">
        <v>0.24</v>
      </c>
      <c r="G10" s="24">
        <v>0.24</v>
      </c>
      <c r="H10" s="24">
        <v>0.24</v>
      </c>
      <c r="I10" s="24">
        <v>0.24</v>
      </c>
      <c r="J10" s="24">
        <v>0.24</v>
      </c>
      <c r="K10" s="24">
        <v>0.24</v>
      </c>
      <c r="L10" s="24">
        <v>0.24</v>
      </c>
      <c r="N10" s="23" t="s">
        <v>878</v>
      </c>
      <c r="O10" s="37"/>
      <c r="P10" s="37"/>
      <c r="Q10" s="23" t="s">
        <v>882</v>
      </c>
    </row>
    <row r="11" spans="2:21" x14ac:dyDescent="0.3">
      <c r="B11" s="53" t="s">
        <v>863</v>
      </c>
      <c r="C11" s="53"/>
      <c r="D11" s="21">
        <v>0.161</v>
      </c>
      <c r="E11" s="21">
        <v>0.16300000000000001</v>
      </c>
      <c r="F11" s="21">
        <v>0.16500000000000001</v>
      </c>
      <c r="G11" s="21">
        <v>0.16500000000000001</v>
      </c>
      <c r="H11" s="21">
        <v>0.156</v>
      </c>
      <c r="I11" s="21">
        <v>0.161</v>
      </c>
      <c r="J11" s="21">
        <f>I11</f>
        <v>0.161</v>
      </c>
      <c r="K11" s="21">
        <f t="shared" ref="K11:L11" si="9">J11</f>
        <v>0.161</v>
      </c>
      <c r="L11" s="21">
        <f t="shared" si="9"/>
        <v>0.161</v>
      </c>
      <c r="N11" s="54" t="s">
        <v>879</v>
      </c>
      <c r="O11" s="54"/>
      <c r="P11" s="54"/>
      <c r="Q11" s="21">
        <v>4.3900000000000002E-2</v>
      </c>
    </row>
    <row r="12" spans="2:21" x14ac:dyDescent="0.3">
      <c r="B12" s="51" t="s">
        <v>864</v>
      </c>
      <c r="C12" s="51"/>
      <c r="D12" s="22">
        <f>D11+1%</f>
        <v>0.17100000000000001</v>
      </c>
      <c r="E12" s="22">
        <f t="shared" ref="E12:L12" si="10">E11+1%</f>
        <v>0.17300000000000001</v>
      </c>
      <c r="F12" s="22">
        <f t="shared" si="10"/>
        <v>0.17500000000000002</v>
      </c>
      <c r="G12" s="22">
        <f t="shared" si="10"/>
        <v>0.17500000000000002</v>
      </c>
      <c r="H12" s="22">
        <f t="shared" si="10"/>
        <v>0.16600000000000001</v>
      </c>
      <c r="I12" s="22">
        <f t="shared" si="10"/>
        <v>0.17100000000000001</v>
      </c>
      <c r="J12" s="22">
        <f t="shared" si="10"/>
        <v>0.17100000000000001</v>
      </c>
      <c r="K12" s="22">
        <f t="shared" si="10"/>
        <v>0.17100000000000001</v>
      </c>
      <c r="L12" s="22">
        <f t="shared" si="10"/>
        <v>0.17100000000000001</v>
      </c>
      <c r="N12" s="53" t="s">
        <v>880</v>
      </c>
      <c r="O12" s="53"/>
      <c r="P12" s="53"/>
      <c r="Q12" s="21">
        <v>8.4199999999999997E-2</v>
      </c>
    </row>
    <row r="13" spans="2:21" x14ac:dyDescent="0.3">
      <c r="B13" s="56" t="s">
        <v>865</v>
      </c>
      <c r="C13" s="56"/>
      <c r="D13" s="24">
        <f>D11-2%</f>
        <v>0.14100000000000001</v>
      </c>
      <c r="E13" s="24">
        <f t="shared" ref="E13:L13" si="11">E11-2%</f>
        <v>0.14300000000000002</v>
      </c>
      <c r="F13" s="24">
        <f t="shared" si="11"/>
        <v>0.14500000000000002</v>
      </c>
      <c r="G13" s="24">
        <f t="shared" si="11"/>
        <v>0.14500000000000002</v>
      </c>
      <c r="H13" s="24">
        <f t="shared" si="11"/>
        <v>0.13600000000000001</v>
      </c>
      <c r="I13" s="24">
        <f t="shared" si="11"/>
        <v>0.14100000000000001</v>
      </c>
      <c r="J13" s="24">
        <f t="shared" si="11"/>
        <v>0.14100000000000001</v>
      </c>
      <c r="K13" s="24">
        <f t="shared" si="11"/>
        <v>0.14100000000000001</v>
      </c>
      <c r="L13" s="24">
        <f t="shared" si="11"/>
        <v>0.14100000000000001</v>
      </c>
      <c r="N13" s="53" t="s">
        <v>881</v>
      </c>
      <c r="O13" s="53"/>
      <c r="P13" s="53"/>
      <c r="Q13" s="21">
        <v>7.8600000000000003E-2</v>
      </c>
    </row>
    <row r="14" spans="2:21" x14ac:dyDescent="0.3">
      <c r="B14" s="53" t="s">
        <v>867</v>
      </c>
      <c r="C14" s="53"/>
      <c r="D14" s="21">
        <f>$U$4</f>
        <v>5.115561618810268E-2</v>
      </c>
      <c r="E14" s="21">
        <f t="shared" ref="E14:L14" si="12">$U$4</f>
        <v>5.115561618810268E-2</v>
      </c>
      <c r="F14" s="21">
        <f t="shared" si="12"/>
        <v>5.115561618810268E-2</v>
      </c>
      <c r="G14" s="21">
        <f t="shared" si="12"/>
        <v>5.115561618810268E-2</v>
      </c>
      <c r="H14" s="21">
        <f t="shared" si="12"/>
        <v>5.115561618810268E-2</v>
      </c>
      <c r="I14" s="21">
        <f t="shared" si="12"/>
        <v>5.115561618810268E-2</v>
      </c>
      <c r="J14" s="21">
        <f t="shared" si="12"/>
        <v>5.115561618810268E-2</v>
      </c>
      <c r="K14" s="21">
        <f t="shared" si="12"/>
        <v>5.115561618810268E-2</v>
      </c>
      <c r="L14" s="21">
        <f t="shared" si="12"/>
        <v>5.115561618810268E-2</v>
      </c>
      <c r="N14" s="53" t="s">
        <v>883</v>
      </c>
      <c r="O14" s="53"/>
      <c r="P14" s="53"/>
      <c r="Q14" s="21">
        <v>0.86</v>
      </c>
    </row>
    <row r="15" spans="2:21" x14ac:dyDescent="0.3">
      <c r="B15" s="56" t="s">
        <v>868</v>
      </c>
      <c r="C15" s="56"/>
      <c r="D15" s="27">
        <f>$U$5</f>
        <v>1.373987303787843</v>
      </c>
      <c r="E15" s="27">
        <f t="shared" ref="E15:L15" si="13">$U$5</f>
        <v>1.373987303787843</v>
      </c>
      <c r="F15" s="27">
        <f t="shared" si="13"/>
        <v>1.373987303787843</v>
      </c>
      <c r="G15" s="27">
        <f t="shared" si="13"/>
        <v>1.373987303787843</v>
      </c>
      <c r="H15" s="27">
        <f t="shared" si="13"/>
        <v>1.373987303787843</v>
      </c>
      <c r="I15" s="27">
        <f t="shared" si="13"/>
        <v>1.373987303787843</v>
      </c>
      <c r="J15" s="27">
        <f t="shared" si="13"/>
        <v>1.373987303787843</v>
      </c>
      <c r="K15" s="27">
        <f t="shared" si="13"/>
        <v>1.373987303787843</v>
      </c>
      <c r="L15" s="27">
        <f t="shared" si="13"/>
        <v>1.373987303787843</v>
      </c>
      <c r="N15" s="53" t="s">
        <v>884</v>
      </c>
      <c r="O15" s="53"/>
      <c r="P15" s="53"/>
      <c r="Q15" s="21">
        <v>0.14000000000000001</v>
      </c>
    </row>
    <row r="16" spans="2:21" x14ac:dyDescent="0.3">
      <c r="B16" s="57" t="s">
        <v>870</v>
      </c>
      <c r="C16" s="57"/>
      <c r="D16" s="28">
        <f>$U$6</f>
        <v>3.9066499402528133E-2</v>
      </c>
      <c r="E16" s="28">
        <f t="shared" ref="E16:L16" si="14">$U$6</f>
        <v>3.9066499402528133E-2</v>
      </c>
      <c r="F16" s="28">
        <f t="shared" si="14"/>
        <v>3.9066499402528133E-2</v>
      </c>
      <c r="G16" s="28">
        <f t="shared" si="14"/>
        <v>3.9066499402528133E-2</v>
      </c>
      <c r="H16" s="28">
        <f t="shared" si="14"/>
        <v>3.9066499402528133E-2</v>
      </c>
      <c r="I16" s="28">
        <f t="shared" si="14"/>
        <v>3.9066499402528133E-2</v>
      </c>
      <c r="J16" s="28">
        <f t="shared" si="14"/>
        <v>3.9066499402528133E-2</v>
      </c>
      <c r="K16" s="28">
        <f t="shared" si="14"/>
        <v>3.9066499402528133E-2</v>
      </c>
      <c r="L16" s="28">
        <f t="shared" si="14"/>
        <v>3.9066499402528133E-2</v>
      </c>
    </row>
    <row r="17" spans="2:12 16383:16383" x14ac:dyDescent="0.3">
      <c r="B17" s="61" t="s">
        <v>871</v>
      </c>
      <c r="C17" s="61"/>
      <c r="D17" s="21">
        <f>$U$7-0.75%</f>
        <v>-2.6998689648383797E-2</v>
      </c>
      <c r="E17" s="21">
        <f t="shared" ref="E17:L17" si="15">$U$7-0.75%</f>
        <v>-2.6998689648383797E-2</v>
      </c>
      <c r="F17" s="21">
        <f t="shared" si="15"/>
        <v>-2.6998689648383797E-2</v>
      </c>
      <c r="G17" s="21">
        <f t="shared" si="15"/>
        <v>-2.6998689648383797E-2</v>
      </c>
      <c r="H17" s="21">
        <f t="shared" si="15"/>
        <v>-2.6998689648383797E-2</v>
      </c>
      <c r="I17" s="21">
        <f t="shared" si="15"/>
        <v>-2.6998689648383797E-2</v>
      </c>
      <c r="J17" s="21">
        <f t="shared" si="15"/>
        <v>-2.6998689648383797E-2</v>
      </c>
      <c r="K17" s="21">
        <f t="shared" si="15"/>
        <v>-2.6998689648383797E-2</v>
      </c>
      <c r="L17" s="21">
        <f t="shared" si="15"/>
        <v>-2.6998689648383797E-2</v>
      </c>
    </row>
    <row r="18" spans="2:12 16383:16383" x14ac:dyDescent="0.3">
      <c r="C18" s="53"/>
      <c r="D18" s="53"/>
      <c r="E18" s="53"/>
      <c r="F18" s="21"/>
    </row>
    <row r="20" spans="2:12 16383:16383" x14ac:dyDescent="0.3">
      <c r="D20" s="41"/>
      <c r="F20" s="41"/>
      <c r="G20" s="41"/>
      <c r="H20" s="41"/>
      <c r="I20" s="41"/>
      <c r="J20" s="41"/>
      <c r="K20" s="41"/>
      <c r="L20" s="41"/>
    </row>
    <row r="25" spans="2:12 16383:16383" x14ac:dyDescent="0.3">
      <c r="XFC25" t="s">
        <v>869</v>
      </c>
    </row>
  </sheetData>
  <mergeCells count="27">
    <mergeCell ref="N3:O3"/>
    <mergeCell ref="C18:E18"/>
    <mergeCell ref="B2:L2"/>
    <mergeCell ref="B4:C4"/>
    <mergeCell ref="B13:C13"/>
    <mergeCell ref="B10:C10"/>
    <mergeCell ref="B9:C9"/>
    <mergeCell ref="B7:C7"/>
    <mergeCell ref="B6:C6"/>
    <mergeCell ref="B3:C3"/>
    <mergeCell ref="B5:C5"/>
    <mergeCell ref="B8:C8"/>
    <mergeCell ref="B11:C11"/>
    <mergeCell ref="B17:C17"/>
    <mergeCell ref="B16:C16"/>
    <mergeCell ref="N4:O4"/>
    <mergeCell ref="N5:O5"/>
    <mergeCell ref="N6:O6"/>
    <mergeCell ref="N7:O7"/>
    <mergeCell ref="B14:C14"/>
    <mergeCell ref="B15:C15"/>
    <mergeCell ref="B12:C12"/>
    <mergeCell ref="N11:P11"/>
    <mergeCell ref="N12:P12"/>
    <mergeCell ref="N13:P13"/>
    <mergeCell ref="N14:P14"/>
    <mergeCell ref="N15:P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4 H k o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O B 5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e S h Y R V A 1 X n 8 B A A C d C g A A E w A c A E Z v c m 1 1 b G F z L 1 N l Y 3 R p b 2 4 x L m 0 g o h g A K K A U A A A A A A A A A A A A A A A A A A A A A A A A A A A A 7 Z R N S 8 N A E I b v g f 6 H I b 0 0 0 H y t C H 7 g Q V o 8 i E K h F R H x M E 2 n T X S z q b s b Y w n 9 7 2 5 a o V T j Q S u l l O 5 l l 3 d 2 Z 1 7 2 Y U Z R p J N M Q H + 5 h + c N q 2 G p G C W N o G k P c M g J A h s u g J N u W G B W P 8 t l R E a 5 p 6 H X w w m 1 q k M n E 5 q E V i 0 7 1 n q q z n y / K A q v U M 9 e l K V + i v K F t D t C j f 5 r n m l S f u + h d + O P E 4 E i S p A r H 4 X I k f u J M P f J V R o 1 p S a h 7 T j t Z d 2 u e R y Y s s v 6 Z T B / r J S n z 2 j T 7 s Q o J s b 1 Y D a l y v D C u z e Q K N Q 4 k 2 k n 4 3 k q q q B q L V K 1 y 9 K + S l S E H G a E E h I F 1 2 g 8 y J n b p Y j S I U k P L j m H N + Q 5 K b j r d + E 2 4 d z 8 k v L s N m i T C j S 9 6 3 k b S p s F j N W J Y Z 0 Y 1 I j h a Z 1 4 8 k 0 8 d h d u t S Q x W g v O n Y a V i N r f q I M a b h H q E L l R D N W Y 6 A v R c E U 0 3 J B o W B H d X 2 A B t J i z G 9 A O b f h v V N k W i U a o Y n f M s 2 K d J l v R Z B v S Z P v d g u G W W / A H Y I e Z + Y u Z e b Q D w A 7 z 8 m 9 E P w B Q S w E C L Q A U A A I A C A D g e S h Y 4 S t G p K U A A A D 3 A A A A E g A A A A A A A A A A A A A A A A A A A A A A Q 2 9 u Z m l n L 1 B h Y 2 t h Z 2 U u e G 1 s U E s B A i 0 A F A A C A A g A 4 H k o W A / K 6 a u k A A A A 6 Q A A A B M A A A A A A A A A A A A A A A A A 8 Q A A A F t D b 2 5 0 Z W 5 0 X 1 R 5 c G V z X S 5 4 b W x Q S w E C L Q A U A A I A C A D g e S h Y R V A 1 X n 8 B A A C d C g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Q Q A A A A A A A K F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4 V D E x O j E w O j A 0 L j A 1 N z U 1 N D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Z p c 2 N h b C B 5 Z W F y I G l z I E p h b n V h c n k t R G V j Z W 1 i Z X I u I E F s b C B 2 Y W x 1 Z X M g V V N E I E 1 p b G x p b 2 5 z L i Z x d W 9 0 O y w m c X V v d D s y M D I y J n F 1 b 3 Q 7 L C Z x d W 9 0 O z I w M j E m c X V v d D s s J n F 1 b 3 Q 7 M j A y M C Z x d W 9 0 O y w m c X V v d D s y M D E 5 J n F 1 b 3 Q 7 L C Z x d W 9 0 O z I w M T g m c X V v d D s s J n F 1 b 3 Q 7 N S 1 5 Z W F y I H R y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G a X N j Y W w g e W V h c i B p c y B K Y W 5 1 Y X J 5 L U R l Y 2 V t Y m V y L i B B b G w g d m F s d W V z I F V T R C B N a W x s a W 9 u c y 4 s M H 0 m c X V v d D s s J n F 1 b 3 Q 7 U 2 V j d G l v b j E v V G F i b G U g M C 9 B d X R v U m V t b 3 Z l Z E N v b H V t b n M x L n s y M D I y L D F 9 J n F 1 b 3 Q 7 L C Z x d W 9 0 O 1 N l Y 3 R p b 2 4 x L 1 R h Y m x l I D A v Q X V 0 b 1 J l b W 9 2 Z W R D b 2 x 1 b W 5 z M S 5 7 M j A y M S w y f S Z x d W 9 0 O y w m c X V v d D t T Z W N 0 a W 9 u M S 9 U Y W J s Z S A w L 0 F 1 d G 9 S Z W 1 v d m V k Q 2 9 s d W 1 u c z E u e z I w M j A s M 3 0 m c X V v d D s s J n F 1 b 3 Q 7 U 2 V j d G l v b j E v V G F i b G U g M C 9 B d X R v U m V t b 3 Z l Z E N v b H V t b n M x L n s y M D E 5 L D R 9 J n F 1 b 3 Q 7 L C Z x d W 9 0 O 1 N l Y 3 R p b 2 4 x L 1 R h Y m x l I D A v Q X V 0 b 1 J l b W 9 2 Z W R D b 2 x 1 b W 5 z M S 5 7 M j A x O C w 1 f S Z x d W 9 0 O y w m c X V v d D t T Z W N 0 a W 9 u M S 9 U Y W J s Z S A w L 0 F 1 d G 9 S Z W 1 v d m V k Q 2 9 s d W 1 u c z E u e z U t e W V h c i B 0 c m V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Z p c 2 N h b C B 5 Z W F y I G l z I E p h b n V h c n k t R G V j Z W 1 i Z X I u I E F s b C B 2 Y W x 1 Z X M g V V N E I E 1 p b G x p b 2 5 z L i w w f S Z x d W 9 0 O y w m c X V v d D t T Z W N 0 a W 9 u M S 9 U Y W J s Z S A w L 0 F 1 d G 9 S Z W 1 v d m V k Q 2 9 s d W 1 u c z E u e z I w M j I s M X 0 m c X V v d D s s J n F 1 b 3 Q 7 U 2 V j d G l v b j E v V G F i b G U g M C 9 B d X R v U m V t b 3 Z l Z E N v b H V t b n M x L n s y M D I x L D J 9 J n F 1 b 3 Q 7 L C Z x d W 9 0 O 1 N l Y 3 R p b 2 4 x L 1 R h Y m x l I D A v Q X V 0 b 1 J l b W 9 2 Z W R D b 2 x 1 b W 5 z M S 5 7 M j A y M C w z f S Z x d W 9 0 O y w m c X V v d D t T Z W N 0 a W 9 u M S 9 U Y W J s Z S A w L 0 F 1 d G 9 S Z W 1 v d m V k Q 2 9 s d W 1 u c z E u e z I w M T k s N H 0 m c X V v d D s s J n F 1 b 3 Q 7 U 2 V j d G l v b j E v V G F i b G U g M C 9 B d X R v U m V t b 3 Z l Z E N v b H V t b n M x L n s y M D E 4 L D V 9 J n F 1 b 3 Q 7 L C Z x d W 9 0 O 1 N l Y 3 R p b 2 4 x L 1 R h Y m x l I D A v Q X V 0 b 1 J l b W 9 2 Z W R D b 2 x 1 b W 5 z M S 5 7 N S 1 5 Z W F y I H R y Z W 5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x M z o 0 O D o 0 N C 4 1 N D g y N j I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B b G w g d m F s d W V z I F V T R C B N a W x s a W 9 u c y 4 m c X V v d D s s J n F 1 b 3 Q 7 M j A y M i Z x d W 9 0 O y w m c X V v d D s y M D I x J n F 1 b 3 Q 7 L C Z x d W 9 0 O z I w M j A m c X V v d D s s J n F 1 b 3 Q 7 M j A x O S Z x d W 9 0 O y w m c X V v d D s y M D E 4 J n F 1 b 3 Q 7 L C Z x d W 9 0 O z U t e W V h c i B 0 c m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W x s I H Z h b H V l c y B V U 0 Q g T W l s b G l v b n M u L D B 9 J n F 1 b 3 Q 7 L C Z x d W 9 0 O 1 N l Y 3 R p b 2 4 x L 1 R h Y m x l I D E v Q X V 0 b 1 J l b W 9 2 Z W R D b 2 x 1 b W 5 z M S 5 7 M j A y M i w x f S Z x d W 9 0 O y w m c X V v d D t T Z W N 0 a W 9 u M S 9 U Y W J s Z S A x L 0 F 1 d G 9 S Z W 1 v d m V k Q 2 9 s d W 1 u c z E u e z I w M j E s M n 0 m c X V v d D s s J n F 1 b 3 Q 7 U 2 V j d G l v b j E v V G F i b G U g M S 9 B d X R v U m V t b 3 Z l Z E N v b H V t b n M x L n s y M D I w L D N 9 J n F 1 b 3 Q 7 L C Z x d W 9 0 O 1 N l Y 3 R p b 2 4 x L 1 R h Y m x l I D E v Q X V 0 b 1 J l b W 9 2 Z W R D b 2 x 1 b W 5 z M S 5 7 M j A x O S w 0 f S Z x d W 9 0 O y w m c X V v d D t T Z W N 0 a W 9 u M S 9 U Y W J s Z S A x L 0 F 1 d G 9 S Z W 1 v d m V k Q 2 9 s d W 1 u c z E u e z I w M T g s N X 0 m c X V v d D s s J n F 1 b 3 Q 7 U 2 V j d G l v b j E v V G F i b G U g M S 9 B d X R v U m V t b 3 Z l Z E N v b H V t b n M x L n s 1 L X l l Y X I g d H J l b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B b G w g d m F s d W V z I F V T R C B N a W x s a W 9 u c y 4 s M H 0 m c X V v d D s s J n F 1 b 3 Q 7 U 2 V j d G l v b j E v V G F i b G U g M S 9 B d X R v U m V t b 3 Z l Z E N v b H V t b n M x L n s y M D I y L D F 9 J n F 1 b 3 Q 7 L C Z x d W 9 0 O 1 N l Y 3 R p b 2 4 x L 1 R h Y m x l I D E v Q X V 0 b 1 J l b W 9 2 Z W R D b 2 x 1 b W 5 z M S 5 7 M j A y M S w y f S Z x d W 9 0 O y w m c X V v d D t T Z W N 0 a W 9 u M S 9 U Y W J s Z S A x L 0 F 1 d G 9 S Z W 1 v d m V k Q 2 9 s d W 1 u c z E u e z I w M j A s M 3 0 m c X V v d D s s J n F 1 b 3 Q 7 U 2 V j d G l v b j E v V G F i b G U g M S 9 B d X R v U m V t b 3 Z l Z E N v b H V t b n M x L n s y M D E 5 L D R 9 J n F 1 b 3 Q 7 L C Z x d W 9 0 O 1 N l Y 3 R p b 2 4 x L 1 R h Y m x l I D E v Q X V 0 b 1 J l b W 9 2 Z W R D b 2 x 1 b W 5 z M S 5 7 M j A x O C w 1 f S Z x d W 9 0 O y w m c X V v d D t T Z W N 0 a W 9 u M S 9 U Y W J s Z S A x L 0 F 1 d G 9 S Z W 1 v d m V k Q 2 9 s d W 1 u c z E u e z U t e W V h c i B 0 c m V u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T M 6 N D k 6 M j U u N T Y 3 N T Y 0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R m l z Y 2 F s I H l l Y X I g a X M g S m F u d W F y e S 1 E Z W N l b W J l c i 4 g Q W x s I H Z h b H V l c y B V U 0 Q g T W l s b G l v b n M u J n F 1 b 3 Q 7 L C Z x d W 9 0 O z I w M j I m c X V v d D s s J n F 1 b 3 Q 7 M j A y M S Z x d W 9 0 O y w m c X V v d D s y M D I w J n F 1 b 3 Q 7 L C Z x d W 9 0 O z I w M T k m c X V v d D s s J n F 1 b 3 Q 7 M j A x O C Z x d W 9 0 O y w m c X V v d D s 1 L X l l Y X I g d H J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B d X R v U m V t b 3 Z l Z E N v b H V t b n M x L n t G a X N j Y W w g e W V h c i B p c y B K Y W 5 1 Y X J 5 L U R l Y 2 V t Y m V y L i B B b G w g d m F s d W V z I F V T R C B N a W x s a W 9 u c y 4 s M H 0 m c X V v d D s s J n F 1 b 3 Q 7 U 2 V j d G l v b j E v V G F i b G U g M C A o M i k v Q X V 0 b 1 J l b W 9 2 Z W R D b 2 x 1 b W 5 z M S 5 7 M j A y M i w x f S Z x d W 9 0 O y w m c X V v d D t T Z W N 0 a W 9 u M S 9 U Y W J s Z S A w I C g y K S 9 B d X R v U m V t b 3 Z l Z E N v b H V t b n M x L n s y M D I x L D J 9 J n F 1 b 3 Q 7 L C Z x d W 9 0 O 1 N l Y 3 R p b 2 4 x L 1 R h Y m x l I D A g K D I p L 0 F 1 d G 9 S Z W 1 v d m V k Q 2 9 s d W 1 u c z E u e z I w M j A s M 3 0 m c X V v d D s s J n F 1 b 3 Q 7 U 2 V j d G l v b j E v V G F i b G U g M C A o M i k v Q X V 0 b 1 J l b W 9 2 Z W R D b 2 x 1 b W 5 z M S 5 7 M j A x O S w 0 f S Z x d W 9 0 O y w m c X V v d D t T Z W N 0 a W 9 u M S 9 U Y W J s Z S A w I C g y K S 9 B d X R v U m V t b 3 Z l Z E N v b H V t b n M x L n s y M D E 4 L D V 9 J n F 1 b 3 Q 7 L C Z x d W 9 0 O 1 N l Y 3 R p b 2 4 x L 1 R h Y m x l I D A g K D I p L 0 F 1 d G 9 S Z W 1 v d m V k Q 2 9 s d W 1 u c z E u e z U t e W V h c i B 0 c m V u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G a X N j Y W w g e W V h c i B p c y B K Y W 5 1 Y X J 5 L U R l Y 2 V t Y m V y L i B B b G w g d m F s d W V z I F V T R C B N a W x s a W 9 u c y 4 s M H 0 m c X V v d D s s J n F 1 b 3 Q 7 U 2 V j d G l v b j E v V G F i b G U g M C A o M i k v Q X V 0 b 1 J l b W 9 2 Z W R D b 2 x 1 b W 5 z M S 5 7 M j A y M i w x f S Z x d W 9 0 O y w m c X V v d D t T Z W N 0 a W 9 u M S 9 U Y W J s Z S A w I C g y K S 9 B d X R v U m V t b 3 Z l Z E N v b H V t b n M x L n s y M D I x L D J 9 J n F 1 b 3 Q 7 L C Z x d W 9 0 O 1 N l Y 3 R p b 2 4 x L 1 R h Y m x l I D A g K D I p L 0 F 1 d G 9 S Z W 1 v d m V k Q 2 9 s d W 1 u c z E u e z I w M j A s M 3 0 m c X V v d D s s J n F 1 b 3 Q 7 U 2 V j d G l v b j E v V G F i b G U g M C A o M i k v Q X V 0 b 1 J l b W 9 2 Z W R D b 2 x 1 b W 5 z M S 5 7 M j A x O S w 0 f S Z x d W 9 0 O y w m c X V v d D t T Z W N 0 a W 9 u M S 9 U Y W J s Z S A w I C g y K S 9 B d X R v U m V t b 3 Z l Z E N v b H V t b n M x L n s y M D E 4 L D V 9 J n F 1 b 3 Q 7 L C Z x d W 9 0 O 1 N l Y 3 R p b 2 4 x L 1 R h Y m x l I D A g K D I p L 0 F 1 d G 9 S Z W 1 v d m V k Q 2 9 s d W 1 u c z E u e z U t e W V h c i B 0 c m V u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h U M T U 6 M T I 6 N T A u M T E x M z M y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W x s I H Z h b H V l c y B V U 0 Q g T W l s b G l v b n M u J n F 1 b 3 Q 7 L C Z x d W 9 0 O z I w M j I m c X V v d D s s J n F 1 b 3 Q 7 M j A y M S Z x d W 9 0 O y w m c X V v d D s y M D I w J n F 1 b 3 Q 7 L C Z x d W 9 0 O z I w M T k m c X V v d D s s J n F 1 b 3 Q 7 M j A x O C Z x d W 9 0 O y w m c X V v d D s 1 L X l l Y X I g d H J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F s b C B 2 Y W x 1 Z X M g V V N E I E 1 p b G x p b 2 5 z L i w w f S Z x d W 9 0 O y w m c X V v d D t T Z W N 0 a W 9 u M S 9 U Y W J s Z S A y L 0 F 1 d G 9 S Z W 1 v d m V k Q 2 9 s d W 1 u c z E u e z I w M j I s M X 0 m c X V v d D s s J n F 1 b 3 Q 7 U 2 V j d G l v b j E v V G F i b G U g M i 9 B d X R v U m V t b 3 Z l Z E N v b H V t b n M x L n s y M D I x L D J 9 J n F 1 b 3 Q 7 L C Z x d W 9 0 O 1 N l Y 3 R p b 2 4 x L 1 R h Y m x l I D I v Q X V 0 b 1 J l b W 9 2 Z W R D b 2 x 1 b W 5 z M S 5 7 M j A y M C w z f S Z x d W 9 0 O y w m c X V v d D t T Z W N 0 a W 9 u M S 9 U Y W J s Z S A y L 0 F 1 d G 9 S Z W 1 v d m V k Q 2 9 s d W 1 u c z E u e z I w M T k s N H 0 m c X V v d D s s J n F 1 b 3 Q 7 U 2 V j d G l v b j E v V G F i b G U g M i 9 B d X R v U m V t b 3 Z l Z E N v b H V t b n M x L n s y M D E 4 L D V 9 J n F 1 b 3 Q 7 L C Z x d W 9 0 O 1 N l Y 3 R p b 2 4 x L 1 R h Y m x l I D I v Q X V 0 b 1 J l b W 9 2 Z W R D b 2 x 1 b W 5 z M S 5 7 N S 1 5 Z W F y I H R y Z W 5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W x s I H Z h b H V l c y B V U 0 Q g T W l s b G l v b n M u L D B 9 J n F 1 b 3 Q 7 L C Z x d W 9 0 O 1 N l Y 3 R p b 2 4 x L 1 R h Y m x l I D I v Q X V 0 b 1 J l b W 9 2 Z W R D b 2 x 1 b W 5 z M S 5 7 M j A y M i w x f S Z x d W 9 0 O y w m c X V v d D t T Z W N 0 a W 9 u M S 9 U Y W J s Z S A y L 0 F 1 d G 9 S Z W 1 v d m V k Q 2 9 s d W 1 u c z E u e z I w M j E s M n 0 m c X V v d D s s J n F 1 b 3 Q 7 U 2 V j d G l v b j E v V G F i b G U g M i 9 B d X R v U m V t b 3 Z l Z E N v b H V t b n M x L n s y M D I w L D N 9 J n F 1 b 3 Q 7 L C Z x d W 9 0 O 1 N l Y 3 R p b 2 4 x L 1 R h Y m x l I D I v Q X V 0 b 1 J l b W 9 2 Z W R D b 2 x 1 b W 5 z M S 5 7 M j A x O S w 0 f S Z x d W 9 0 O y w m c X V v d D t T Z W N 0 a W 9 u M S 9 U Y W J s Z S A y L 0 F 1 d G 9 S Z W 1 v d m V k Q 2 9 s d W 1 u c z E u e z I w M T g s N X 0 m c X V v d D s s J n F 1 b 3 Q 7 U 2 V j d G l v b j E v V G F i b G U g M i 9 B d X R v U m V t b 3 Z l Z E N v b H V t b n M x L n s 1 L X l l Y X I g d H J l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4 V D E 1 O j E 0 O j M 2 L j c 4 N z I 4 M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F s b C B 2 Y W x 1 Z X M g V V N E I E 1 p b G x p b 2 5 z L i Z x d W 9 0 O y w m c X V v d D s y M D I y J n F 1 b 3 Q 7 L C Z x d W 9 0 O z I w M j E m c X V v d D s s J n F 1 b 3 Q 7 M j A y M C Z x d W 9 0 O y w m c X V v d D s y M D E 5 J n F 1 b 3 Q 7 L C Z x d W 9 0 O z I w M T g m c X V v d D s s J n F 1 b 3 Q 7 N S 1 5 Z W F y I H R y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Q W x s I H Z h b H V l c y B V U 0 Q g T W l s b G l v b n M u L D B 9 J n F 1 b 3 Q 7 L C Z x d W 9 0 O 1 N l Y 3 R p b 2 4 x L 1 R h Y m x l I D E g K D I p L 0 F 1 d G 9 S Z W 1 v d m V k Q 2 9 s d W 1 u c z E u e z I w M j I s M X 0 m c X V v d D s s J n F 1 b 3 Q 7 U 2 V j d G l v b j E v V G F i b G U g M S A o M i k v Q X V 0 b 1 J l b W 9 2 Z W R D b 2 x 1 b W 5 z M S 5 7 M j A y M S w y f S Z x d W 9 0 O y w m c X V v d D t T Z W N 0 a W 9 u M S 9 U Y W J s Z S A x I C g y K S 9 B d X R v U m V t b 3 Z l Z E N v b H V t b n M x L n s y M D I w L D N 9 J n F 1 b 3 Q 7 L C Z x d W 9 0 O 1 N l Y 3 R p b 2 4 x L 1 R h Y m x l I D E g K D I p L 0 F 1 d G 9 S Z W 1 v d m V k Q 2 9 s d W 1 u c z E u e z I w M T k s N H 0 m c X V v d D s s J n F 1 b 3 Q 7 U 2 V j d G l v b j E v V G F i b G U g M S A o M i k v Q X V 0 b 1 J l b W 9 2 Z W R D b 2 x 1 b W 5 z M S 5 7 M j A x O C w 1 f S Z x d W 9 0 O y w m c X V v d D t T Z W N 0 a W 9 u M S 9 U Y W J s Z S A x I C g y K S 9 B d X R v U m V t b 3 Z l Z E N v b H V t b n M x L n s 1 L X l l Y X I g d H J l b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Q W x s I H Z h b H V l c y B V U 0 Q g T W l s b G l v b n M u L D B 9 J n F 1 b 3 Q 7 L C Z x d W 9 0 O 1 N l Y 3 R p b 2 4 x L 1 R h Y m x l I D E g K D I p L 0 F 1 d G 9 S Z W 1 v d m V k Q 2 9 s d W 1 u c z E u e z I w M j I s M X 0 m c X V v d D s s J n F 1 b 3 Q 7 U 2 V j d G l v b j E v V G F i b G U g M S A o M i k v Q X V 0 b 1 J l b W 9 2 Z W R D b 2 x 1 b W 5 z M S 5 7 M j A y M S w y f S Z x d W 9 0 O y w m c X V v d D t T Z W N 0 a W 9 u M S 9 U Y W J s Z S A x I C g y K S 9 B d X R v U m V t b 3 Z l Z E N v b H V t b n M x L n s y M D I w L D N 9 J n F 1 b 3 Q 7 L C Z x d W 9 0 O 1 N l Y 3 R p b 2 4 x L 1 R h Y m x l I D E g K D I p L 0 F 1 d G 9 S Z W 1 v d m V k Q 2 9 s d W 1 u c z E u e z I w M T k s N H 0 m c X V v d D s s J n F 1 b 3 Q 7 U 2 V j d G l v b j E v V G F i b G U g M S A o M i k v Q X V 0 b 1 J l b W 9 2 Z W R D b 2 x 1 b W 5 z M S 5 7 M j A x O C w 1 f S Z x d W 9 0 O y w m c X V v d D t T Z W N 0 a W 9 u M S 9 U Y W J s Z S A x I C g y K S 9 B d X R v U m V t b 3 Z l Z E N v b H V t b n M x L n s 1 L X l l Y X I g d H J l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4 V D E 1 O j E 1 O j A x L j c 2 M D g x M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Z p c 2 N h b C B 5 Z W F y I G l z I E p h b n V h c n k t R G V j Z W 1 i Z X I u I E F s b C B 2 Y W x 1 Z X M g V V N E I E 1 p b G x p b 2 5 z L i Z x d W 9 0 O y w m c X V v d D s y M D I y J n F 1 b 3 Q 7 L C Z x d W 9 0 O z I w M j E m c X V v d D s s J n F 1 b 3 Q 7 M j A y M C Z x d W 9 0 O y w m c X V v d D s y M D E 5 J n F 1 b 3 Q 7 L C Z x d W 9 0 O z I w M T g m c X V v d D s s J n F 1 b 3 Q 7 N S 1 5 Z W F y I H R y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R m l z Y 2 F s I H l l Y X I g a X M g S m F u d W F y e S 1 E Z W N l b W J l c i 4 g Q W x s I H Z h b H V l c y B V U 0 Q g T W l s b G l v b n M u L D B 9 J n F 1 b 3 Q 7 L C Z x d W 9 0 O 1 N l Y 3 R p b 2 4 x L 1 R h Y m x l I D A g K D M p L 0 F 1 d G 9 S Z W 1 v d m V k Q 2 9 s d W 1 u c z E u e z I w M j I s M X 0 m c X V v d D s s J n F 1 b 3 Q 7 U 2 V j d G l v b j E v V G F i b G U g M C A o M y k v Q X V 0 b 1 J l b W 9 2 Z W R D b 2 x 1 b W 5 z M S 5 7 M j A y M S w y f S Z x d W 9 0 O y w m c X V v d D t T Z W N 0 a W 9 u M S 9 U Y W J s Z S A w I C g z K S 9 B d X R v U m V t b 3 Z l Z E N v b H V t b n M x L n s y M D I w L D N 9 J n F 1 b 3 Q 7 L C Z x d W 9 0 O 1 N l Y 3 R p b 2 4 x L 1 R h Y m x l I D A g K D M p L 0 F 1 d G 9 S Z W 1 v d m V k Q 2 9 s d W 1 u c z E u e z I w M T k s N H 0 m c X V v d D s s J n F 1 b 3 Q 7 U 2 V j d G l v b j E v V G F i b G U g M C A o M y k v Q X V 0 b 1 J l b W 9 2 Z W R D b 2 x 1 b W 5 z M S 5 7 M j A x O C w 1 f S Z x d W 9 0 O y w m c X V v d D t T Z W N 0 a W 9 u M S 9 U Y W J s Z S A w I C g z K S 9 B d X R v U m V t b 3 Z l Z E N v b H V t b n M x L n s 1 L X l l Y X I g d H J l b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R m l z Y 2 F s I H l l Y X I g a X M g S m F u d W F y e S 1 E Z W N l b W J l c i 4 g Q W x s I H Z h b H V l c y B V U 0 Q g T W l s b G l v b n M u L D B 9 J n F 1 b 3 Q 7 L C Z x d W 9 0 O 1 N l Y 3 R p b 2 4 x L 1 R h Y m x l I D A g K D M p L 0 F 1 d G 9 S Z W 1 v d m V k Q 2 9 s d W 1 u c z E u e z I w M j I s M X 0 m c X V v d D s s J n F 1 b 3 Q 7 U 2 V j d G l v b j E v V G F i b G U g M C A o M y k v Q X V 0 b 1 J l b W 9 2 Z W R D b 2 x 1 b W 5 z M S 5 7 M j A y M S w y f S Z x d W 9 0 O y w m c X V v d D t T Z W N 0 a W 9 u M S 9 U Y W J s Z S A w I C g z K S 9 B d X R v U m V t b 3 Z l Z E N v b H V t b n M x L n s y M D I w L D N 9 J n F 1 b 3 Q 7 L C Z x d W 9 0 O 1 N l Y 3 R p b 2 4 x L 1 R h Y m x l I D A g K D M p L 0 F 1 d G 9 S Z W 1 v d m V k Q 2 9 s d W 1 u c z E u e z I w M T k s N H 0 m c X V v d D s s J n F 1 b 3 Q 7 U 2 V j d G l v b j E v V G F i b G U g M C A o M y k v Q X V 0 b 1 J l b W 9 2 Z W R D b 2 x 1 b W 5 z M S 5 7 M j A x O C w 1 f S Z x d W 9 0 O y w m c X V v d D t T Z W N 0 a W 9 u M S 9 U Y W J s Z S A w I C g z K S 9 B d X R v U m V t b 3 Z l Z E N v b H V t b n M x L n s 1 L X l l Y X I g d H J l b m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9 S a j B 4 E 0 0 m g N + + t 9 b t N J w A A A A A C A A A A A A A Q Z g A A A A E A A C A A A A A N 6 V O G Y H 1 x k Q W v h j 9 h 5 M E 1 8 q R 6 Z M a E c z d E v X 3 l v 8 E f q g A A A A A O g A A A A A I A A C A A A A C r V Z j E j c P Z s x A P y n 2 H L I s d G 7 M B Z A v 9 Q w f S T k D z A y F m x V A A A A C m Z u G X P P 1 x l D n u j u C C s H u A K N V O j U w f g m L c C M 9 V O y L K J M D w 5 M O n 2 J e B Z F 3 Y t + m 9 Y O c / l g S o b 9 2 I w W i G M o k j K q R p 9 f H c e S k 0 w D w 5 K D d + 5 G E x v U A A A A A 0 a t c R V a l c r C r 0 i t Z R 1 9 H 5 x A 4 1 T R t U / 5 k E K b l u 3 V q O u h l L l o 9 2 2 L W o A 0 R n l E s Z h n 5 n Q 7 o E o v f i f s 3 e N 8 N a D 6 S 4 < / D a t a M a s h u p > 
</file>

<file path=customXml/itemProps1.xml><?xml version="1.0" encoding="utf-8"?>
<ds:datastoreItem xmlns:ds="http://schemas.openxmlformats.org/officeDocument/2006/customXml" ds:itemID="{2E71B2A9-6AB2-43C4-9E29-94C3AEF1CC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DCF</vt:lpstr>
      <vt:lpstr>Financials -&gt;</vt:lpstr>
      <vt:lpstr>BS</vt:lpstr>
      <vt:lpstr>CFS</vt:lpstr>
      <vt:lpstr>IS</vt:lpstr>
      <vt:lpstr>Street Estimates -&gt;</vt:lpstr>
      <vt:lpstr>Data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baker</dc:creator>
  <cp:lastModifiedBy>harvey baker</cp:lastModifiedBy>
  <cp:lastPrinted>2024-02-28T09:02:02Z</cp:lastPrinted>
  <dcterms:created xsi:type="dcterms:W3CDTF">2024-01-08T00:13:00Z</dcterms:created>
  <dcterms:modified xsi:type="dcterms:W3CDTF">2024-11-11T17:38:10Z</dcterms:modified>
</cp:coreProperties>
</file>