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31" i="1"/>
  <c r="W31" s="1"/>
  <c r="T31"/>
  <c r="T30"/>
  <c r="V30" s="1"/>
  <c r="W30" s="1"/>
  <c r="T29"/>
  <c r="V29" s="1"/>
  <c r="W29" s="1"/>
  <c r="V28"/>
  <c r="W28" s="1"/>
  <c r="T28"/>
  <c r="I38"/>
  <c r="I36"/>
  <c r="I37"/>
  <c r="H37"/>
  <c r="H38"/>
  <c r="H36"/>
  <c r="C5"/>
  <c r="E37"/>
  <c r="E38"/>
  <c r="E36"/>
  <c r="K29"/>
  <c r="K30"/>
  <c r="K31"/>
  <c r="K28"/>
  <c r="J29"/>
  <c r="J30"/>
  <c r="J31"/>
  <c r="J28"/>
  <c r="H29"/>
  <c r="H30"/>
  <c r="H31"/>
  <c r="H28"/>
  <c r="O20"/>
  <c r="O21"/>
  <c r="O19"/>
  <c r="N20"/>
  <c r="N21"/>
  <c r="N19"/>
  <c r="M20"/>
  <c r="M21"/>
  <c r="M19"/>
  <c r="K20"/>
  <c r="K21"/>
  <c r="K19"/>
  <c r="J20"/>
  <c r="J21"/>
  <c r="J19"/>
  <c r="J18" s="1"/>
  <c r="I20"/>
  <c r="I21"/>
  <c r="I19"/>
  <c r="H20"/>
  <c r="H21"/>
  <c r="H19"/>
  <c r="J5"/>
  <c r="I5" s="1"/>
  <c r="F20"/>
  <c r="F21"/>
  <c r="F19"/>
  <c r="I6"/>
  <c r="I7"/>
  <c r="I8"/>
  <c r="C8" s="1"/>
  <c r="C6"/>
  <c r="C7"/>
  <c r="J6"/>
  <c r="J7"/>
  <c r="J8"/>
</calcChain>
</file>

<file path=xl/sharedStrings.xml><?xml version="1.0" encoding="utf-8"?>
<sst xmlns="http://schemas.openxmlformats.org/spreadsheetml/2006/main" count="38" uniqueCount="22">
  <si>
    <t>rpm</t>
  </si>
  <si>
    <t>theta</t>
  </si>
  <si>
    <t>t</t>
  </si>
  <si>
    <t>j</t>
  </si>
  <si>
    <t>f</t>
  </si>
  <si>
    <t>d</t>
  </si>
  <si>
    <t>sine theta</t>
  </si>
  <si>
    <t>phi dot</t>
  </si>
  <si>
    <t>sin theta</t>
  </si>
  <si>
    <t>Q</t>
  </si>
  <si>
    <t>dL</t>
  </si>
  <si>
    <t>k</t>
  </si>
  <si>
    <t>nutation frequency</t>
  </si>
  <si>
    <t>J</t>
  </si>
  <si>
    <t>I</t>
  </si>
  <si>
    <t>C</t>
  </si>
  <si>
    <t>A</t>
  </si>
  <si>
    <t>w</t>
  </si>
  <si>
    <t>p1/2PI</t>
  </si>
  <si>
    <t>p2/2Pi</t>
  </si>
  <si>
    <t>m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</si>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</sst>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W38"/>
  <sheetViews>
    <sheetView tabSelected="1" topLeftCell="C1" workbookViewId="0">
      <selection activeCell="O23" sqref="O23"/>
    </sheetView>
  </sheetViews>
  <sheetFormatPr defaultRowHeight="15"/>
  <sheetData>
    <row r="4" spans="3:10">
      <c r="C4" t="s">
        <v>2</v>
      </c>
      <c r="E4" t="s">
        <v>0</v>
      </c>
      <c r="F4" t="s">
        <v>1</v>
      </c>
      <c r="G4" t="s">
        <v>3</v>
      </c>
      <c r="H4" t="s">
        <v>4</v>
      </c>
      <c r="I4" t="s">
        <v>5</v>
      </c>
      <c r="J4" t="s">
        <v>6</v>
      </c>
    </row>
    <row r="5" spans="3:10">
      <c r="C5">
        <f>2*PI()*2*PI()*G5*E5*J5/(H5*9.81*I5*60)</f>
        <v>34.273651708845819</v>
      </c>
      <c r="E5">
        <v>5110</v>
      </c>
      <c r="F5">
        <v>90</v>
      </c>
      <c r="G5">
        <v>2.1000000000000001E-2</v>
      </c>
      <c r="H5">
        <v>1</v>
      </c>
      <c r="I5">
        <f>0.21*J5</f>
        <v>0.21</v>
      </c>
      <c r="J5">
        <f>SIN(F5*2*PI()/360)</f>
        <v>1</v>
      </c>
    </row>
    <row r="6" spans="3:10">
      <c r="C6">
        <f t="shared" ref="C6:C8" si="0">2*PI()*2*PI()*G6*E6*J6/(H6*9.81*I6*60)</f>
        <v>16.600252050761913</v>
      </c>
      <c r="E6">
        <v>4950</v>
      </c>
      <c r="F6">
        <v>30</v>
      </c>
      <c r="G6">
        <v>2.1000000000000001E-2</v>
      </c>
      <c r="H6">
        <v>1</v>
      </c>
      <c r="I6">
        <f t="shared" ref="I6:I8" si="1">210*10^-3</f>
        <v>0.21</v>
      </c>
      <c r="J6">
        <f t="shared" ref="J6:J8" si="2">SIN(F6*2*PI()/360)</f>
        <v>0.49999999999999994</v>
      </c>
    </row>
    <row r="7" spans="3:10">
      <c r="C7">
        <f t="shared" si="0"/>
        <v>23.713435948484133</v>
      </c>
      <c r="E7">
        <v>5000</v>
      </c>
      <c r="F7">
        <v>45</v>
      </c>
      <c r="G7">
        <v>2.1000000000000001E-2</v>
      </c>
      <c r="H7">
        <v>1</v>
      </c>
      <c r="I7">
        <f t="shared" si="1"/>
        <v>0.21</v>
      </c>
      <c r="J7">
        <f t="shared" si="2"/>
        <v>0.70710678118654746</v>
      </c>
    </row>
    <row r="8" spans="3:10">
      <c r="C8">
        <f t="shared" si="0"/>
        <v>29.972282150930205</v>
      </c>
      <c r="E8">
        <v>5160</v>
      </c>
      <c r="F8">
        <v>120</v>
      </c>
      <c r="G8">
        <v>2.1000000000000001E-2</v>
      </c>
      <c r="H8">
        <v>1</v>
      </c>
      <c r="I8">
        <f t="shared" si="1"/>
        <v>0.21</v>
      </c>
      <c r="J8">
        <f t="shared" si="2"/>
        <v>0.86602540378443871</v>
      </c>
    </row>
    <row r="18" spans="4:23">
      <c r="D18" t="s">
        <v>3</v>
      </c>
      <c r="E18" t="s">
        <v>2</v>
      </c>
      <c r="F18" t="s">
        <v>7</v>
      </c>
      <c r="G18" t="s">
        <v>1</v>
      </c>
      <c r="H18" t="s">
        <v>8</v>
      </c>
      <c r="I18" t="s">
        <v>9</v>
      </c>
      <c r="J18">
        <f>J19</f>
        <v>118.00011931756559</v>
      </c>
      <c r="K18" t="s">
        <v>10</v>
      </c>
      <c r="L18" t="s">
        <v>11</v>
      </c>
    </row>
    <row r="19" spans="4:23">
      <c r="D19">
        <v>2.1000000000000001E-2</v>
      </c>
      <c r="E19">
        <v>6.9</v>
      </c>
      <c r="F19">
        <f>2*PI()/E19</f>
        <v>0.91060656625791103</v>
      </c>
      <c r="G19">
        <v>135</v>
      </c>
      <c r="H19">
        <f>SIN(G19*2*PI()/360)</f>
        <v>0.70710678118654757</v>
      </c>
      <c r="I19">
        <f>D19*F19*H19*5000*2*PI()/60</f>
        <v>7.0800071590539355</v>
      </c>
      <c r="J19">
        <f>I19/(0.06)</f>
        <v>118.00011931756559</v>
      </c>
      <c r="K19">
        <f>ABS(2*COS(G19*2*PI()/360))*0.06</f>
        <v>8.4852813742385694E-2</v>
      </c>
      <c r="L19">
        <v>500</v>
      </c>
      <c r="M19">
        <f>K19*L19</f>
        <v>42.426406871192846</v>
      </c>
      <c r="N19">
        <f>J19/M19</f>
        <v>2.7812894850090788</v>
      </c>
      <c r="O19">
        <f>M19*0.06*H19</f>
        <v>1.7999999999999998</v>
      </c>
    </row>
    <row r="20" spans="4:23">
      <c r="D20">
        <v>2.1000000000000001E-2</v>
      </c>
      <c r="E20">
        <v>10.8</v>
      </c>
      <c r="F20">
        <f t="shared" ref="F20:F21" si="3">2*PI()/E20</f>
        <v>0.58177641733144314</v>
      </c>
      <c r="G20">
        <v>120</v>
      </c>
      <c r="H20">
        <f t="shared" ref="H20:H21" si="4">SIN(G20*2*PI()/360)</f>
        <v>0.86602540378443871</v>
      </c>
      <c r="I20">
        <f t="shared" ref="I20:I21" si="5">D20*F20*H20*5000*2*PI()/60</f>
        <v>5.539934903381722</v>
      </c>
      <c r="J20">
        <f t="shared" ref="J20:J21" si="6">I20/(0.06)</f>
        <v>92.332248389695366</v>
      </c>
      <c r="K20">
        <f t="shared" ref="K20:K21" si="7">ABS(2*COS(G20*2*PI()/360))*0.06</f>
        <v>5.999999999999997E-2</v>
      </c>
      <c r="L20">
        <v>500</v>
      </c>
      <c r="M20">
        <f t="shared" ref="M20:M21" si="8">K20*L20</f>
        <v>29.999999999999986</v>
      </c>
      <c r="N20">
        <f t="shared" ref="N20:N21" si="9">J20/M20</f>
        <v>3.0777416129898469</v>
      </c>
      <c r="O20">
        <f t="shared" ref="O20:O21" si="10">M20*0.06*H20</f>
        <v>1.5588457268119889</v>
      </c>
    </row>
    <row r="21" spans="4:23">
      <c r="D21">
        <v>2.1000000000000001E-2</v>
      </c>
      <c r="E21">
        <v>30.7</v>
      </c>
      <c r="F21">
        <f t="shared" si="3"/>
        <v>0.2046640165205077</v>
      </c>
      <c r="G21">
        <v>75</v>
      </c>
      <c r="H21">
        <f t="shared" si="4"/>
        <v>0.96592582628906831</v>
      </c>
      <c r="I21">
        <f t="shared" si="5"/>
        <v>2.1737179317224511</v>
      </c>
      <c r="J21">
        <f t="shared" si="6"/>
        <v>36.228632195374189</v>
      </c>
      <c r="K21">
        <f t="shared" si="7"/>
        <v>3.1058285412302489E-2</v>
      </c>
      <c r="L21">
        <v>500</v>
      </c>
      <c r="M21">
        <f t="shared" si="8"/>
        <v>15.529142706151244</v>
      </c>
      <c r="N21">
        <f t="shared" si="9"/>
        <v>2.3329447659093039</v>
      </c>
      <c r="O21">
        <f t="shared" si="10"/>
        <v>0.89999999999999991</v>
      </c>
    </row>
    <row r="26" spans="4:23">
      <c r="D26" t="s">
        <v>12</v>
      </c>
      <c r="P26" t="s">
        <v>12</v>
      </c>
    </row>
    <row r="27" spans="4:23"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</v>
      </c>
      <c r="J27" t="s">
        <v>18</v>
      </c>
      <c r="K27" t="s">
        <v>19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</v>
      </c>
      <c r="V27" t="s">
        <v>18</v>
      </c>
      <c r="W27" t="s">
        <v>19</v>
      </c>
    </row>
    <row r="28" spans="4:23">
      <c r="D28">
        <v>2.5000000000000001E-2</v>
      </c>
      <c r="E28">
        <v>1.6E-2</v>
      </c>
      <c r="F28">
        <v>2.1000000000000001E-2</v>
      </c>
      <c r="G28">
        <v>8.4000000000000005E-2</v>
      </c>
      <c r="H28">
        <f>5000*2*PI()/60</f>
        <v>523.59877559829886</v>
      </c>
      <c r="I28">
        <v>89.999899999999997</v>
      </c>
      <c r="J28">
        <f>F28*H28/(G28*2*PI())</f>
        <v>20.833333333333332</v>
      </c>
      <c r="K28">
        <f>J28/SQRT(1+D28/(G28*TAN(I28*2*PI()/360)^2)+E28/(G28*SIN(I28*2*PI()/360)))</f>
        <v>19.094065395639735</v>
      </c>
      <c r="P28">
        <v>2.5000000000000001E-2</v>
      </c>
      <c r="Q28">
        <v>1.6E-2</v>
      </c>
      <c r="R28">
        <v>2.1000000000000001E-2</v>
      </c>
      <c r="S28">
        <v>0.56000000000000005</v>
      </c>
      <c r="T28">
        <f>5000*2*PI()/60</f>
        <v>523.59877559829886</v>
      </c>
      <c r="U28">
        <v>89.999899999999997</v>
      </c>
      <c r="V28">
        <f>R28*T28/(S28*2*PI())</f>
        <v>3.1249999999999996</v>
      </c>
      <c r="W28">
        <f>V28/SQRT(1+P28/(S28*TAN(U28*2*PI()/360)^2)+Q28/(S28*SIN(U28*2*PI()/360)))</f>
        <v>3.0812915536974477</v>
      </c>
    </row>
    <row r="29" spans="4:23">
      <c r="D29">
        <v>2.5000000000000001E-2</v>
      </c>
      <c r="E29">
        <v>1.6E-2</v>
      </c>
      <c r="F29">
        <v>2.1000000000000001E-2</v>
      </c>
      <c r="G29">
        <v>8.4000000000000005E-2</v>
      </c>
      <c r="H29">
        <f t="shared" ref="H29:H31" si="11">5000*2*PI()/60</f>
        <v>523.59877559829886</v>
      </c>
      <c r="I29">
        <v>60</v>
      </c>
      <c r="J29">
        <f t="shared" ref="J29:J31" si="12">F29*H29/(G29*2*PI())</f>
        <v>20.833333333333332</v>
      </c>
      <c r="K29">
        <f t="shared" ref="K29:K31" si="13">J29/SQRT(1+D29/(G29*TAN(I29*2*PI()/360)^2)+E29/(G29*SIN(I29*2*PI()/360)))</f>
        <v>18.138935039916898</v>
      </c>
      <c r="P29">
        <v>2.5000000000000001E-2</v>
      </c>
      <c r="Q29">
        <v>1.6E-2</v>
      </c>
      <c r="R29">
        <v>2.1000000000000001E-2</v>
      </c>
      <c r="S29">
        <v>0.56000000000000005</v>
      </c>
      <c r="T29">
        <f t="shared" ref="T29:T31" si="14">5000*2*PI()/60</f>
        <v>523.59877559829886</v>
      </c>
      <c r="U29">
        <v>60</v>
      </c>
      <c r="V29">
        <f t="shared" ref="V29:V31" si="15">R29*T29/(S29*2*PI())</f>
        <v>3.1249999999999996</v>
      </c>
      <c r="W29">
        <f t="shared" ref="W29:W31" si="16">V29/SQRT(1+P29/(S29*TAN(U29*2*PI()/360)^2)+Q29/(S29*SIN(U29*2*PI()/360)))</f>
        <v>3.0527822061509209</v>
      </c>
    </row>
    <row r="30" spans="4:23">
      <c r="D30">
        <v>2.5000000000000001E-2</v>
      </c>
      <c r="E30">
        <v>1.6E-2</v>
      </c>
      <c r="F30">
        <v>2.1000000000000001E-2</v>
      </c>
      <c r="G30">
        <v>8.4000000000000005E-2</v>
      </c>
      <c r="H30">
        <f t="shared" si="11"/>
        <v>523.59877559829886</v>
      </c>
      <c r="I30">
        <v>45</v>
      </c>
      <c r="J30">
        <f t="shared" si="12"/>
        <v>20.833333333333332</v>
      </c>
      <c r="K30">
        <f t="shared" si="13"/>
        <v>16.642755239352368</v>
      </c>
      <c r="P30">
        <v>2.5000000000000001E-2</v>
      </c>
      <c r="Q30">
        <v>1.6E-2</v>
      </c>
      <c r="R30">
        <v>2.1000000000000001E-2</v>
      </c>
      <c r="S30">
        <v>0.56000000000000005</v>
      </c>
      <c r="T30">
        <f t="shared" si="14"/>
        <v>523.59877559829886</v>
      </c>
      <c r="U30">
        <v>45</v>
      </c>
      <c r="V30">
        <f t="shared" si="15"/>
        <v>3.1249999999999996</v>
      </c>
      <c r="W30">
        <f t="shared" si="16"/>
        <v>3.0000283195831488</v>
      </c>
    </row>
    <row r="31" spans="4:23">
      <c r="D31">
        <v>2.5000000000000001E-2</v>
      </c>
      <c r="E31">
        <v>1.6E-2</v>
      </c>
      <c r="F31">
        <v>2.1000000000000001E-2</v>
      </c>
      <c r="G31">
        <v>8.4000000000000005E-2</v>
      </c>
      <c r="H31">
        <f t="shared" si="11"/>
        <v>523.59877559829886</v>
      </c>
      <c r="I31">
        <v>30</v>
      </c>
      <c r="J31">
        <f t="shared" si="12"/>
        <v>20.833333333333332</v>
      </c>
      <c r="K31">
        <f t="shared" si="13"/>
        <v>13.815980832084652</v>
      </c>
      <c r="P31">
        <v>2.5000000000000001E-2</v>
      </c>
      <c r="Q31">
        <v>1.6E-2</v>
      </c>
      <c r="R31">
        <v>2.1000000000000001E-2</v>
      </c>
      <c r="S31">
        <v>0.56000000000000005</v>
      </c>
      <c r="T31">
        <f t="shared" si="14"/>
        <v>523.59877559829886</v>
      </c>
      <c r="U31">
        <v>30</v>
      </c>
      <c r="V31">
        <f t="shared" si="15"/>
        <v>3.1249999999999996</v>
      </c>
      <c r="W31">
        <f t="shared" si="16"/>
        <v>2.8633940502935271</v>
      </c>
    </row>
    <row r="35" spans="4:9">
      <c r="D35" t="s">
        <v>1</v>
      </c>
      <c r="E35" t="s">
        <v>8</v>
      </c>
      <c r="F35" t="s">
        <v>20</v>
      </c>
      <c r="G35" t="s">
        <v>21</v>
      </c>
      <c r="H35" t="s">
        <v>9</v>
      </c>
    </row>
    <row r="36" spans="4:9">
      <c r="D36">
        <v>90</v>
      </c>
      <c r="E36">
        <f>SIN(D36*2*PI()/360)</f>
        <v>1</v>
      </c>
      <c r="F36">
        <v>10.8</v>
      </c>
      <c r="G36">
        <v>0.21</v>
      </c>
      <c r="H36">
        <f>F36*E36*G36*9.81</f>
        <v>22.249080000000003</v>
      </c>
      <c r="I36">
        <f>2*PI()*2*PI()*G5*E5*E36/(H36*60)</f>
        <v>3.1734862693375754</v>
      </c>
    </row>
    <row r="37" spans="4:9">
      <c r="D37">
        <v>45</v>
      </c>
      <c r="E37">
        <f t="shared" ref="E37:E38" si="17">SIN(D37*2*PI()/360)</f>
        <v>0.70710678118654746</v>
      </c>
      <c r="F37">
        <v>10.8</v>
      </c>
      <c r="G37">
        <v>0.21</v>
      </c>
      <c r="H37">
        <f t="shared" ref="H37:H38" si="18">F37*E37*G37*9.81</f>
        <v>15.732475343161992</v>
      </c>
      <c r="I37">
        <f>2*PI()*2*PI()*G6*E6*E37/(H37*60)</f>
        <v>3.0741207501410952</v>
      </c>
    </row>
    <row r="38" spans="4:9">
      <c r="D38">
        <v>15</v>
      </c>
      <c r="E38">
        <f t="shared" si="17"/>
        <v>0.25881904510252074</v>
      </c>
      <c r="F38">
        <v>10.8</v>
      </c>
      <c r="G38">
        <v>0.21</v>
      </c>
      <c r="H38">
        <f t="shared" si="18"/>
        <v>5.7584856400095914</v>
      </c>
      <c r="I38">
        <f>2*PI()*2*PI()*G7*E7*E38/(H38*60)</f>
        <v>3.1051724748899971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2018-10-07T17:03:12Z</dcterms:created>
  <dcterms:modified xsi:type="dcterms:W3CDTF">2018-10-08T21:39:51Z</dcterms:modified>
</cp:coreProperties>
</file>